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5789FE99-AA87-4565-AD05-56C75DF1B1C1}" xr6:coauthVersionLast="47" xr6:coauthVersionMax="47" xr10:uidLastSave="{00000000-0000-0000-0000-000000000000}"/>
  <bookViews>
    <workbookView xWindow="-110" yWindow="-110" windowWidth="19420" windowHeight="10300" tabRatio="977" activeTab="6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基調判断" sheetId="46" r:id="rId5"/>
    <sheet name="先行基調" sheetId="47" r:id="rId6"/>
    <sheet name="1_CLI概況" sheetId="20" r:id="rId7"/>
    <sheet name="2_1CLI統計表" sheetId="39" r:id="rId8"/>
    <sheet name="2_2参考統計表" sheetId="12" r:id="rId9"/>
    <sheet name="3CLI推計概要" sheetId="1" r:id="rId10"/>
    <sheet name="4CLIグラフ" sheetId="11" r:id="rId11"/>
    <sheet name="5兵庫県CI" sheetId="23" r:id="rId12"/>
    <sheet name="6兵庫県CI先行個別指標" sheetId="4" r:id="rId13"/>
    <sheet name="7兵庫県CI一致個別指標" sheetId="22" r:id="rId14"/>
    <sheet name="8兵庫県CI遅行個別指標" sheetId="21" r:id="rId15"/>
    <sheet name="9景気基準日付" sheetId="13" r:id="rId16"/>
    <sheet name="9_2heatmap" sheetId="40" r:id="rId17"/>
    <sheet name="10関西地域_兵庫" sheetId="26" r:id="rId18"/>
    <sheet name="10_2大阪" sheetId="35" r:id="rId19"/>
    <sheet name="10_3京都" sheetId="34" r:id="rId20"/>
    <sheet name="10_4滋賀" sheetId="36" r:id="rId21"/>
    <sheet name="10_5奈良" sheetId="33" r:id="rId22"/>
    <sheet name="10_6和歌山" sheetId="38" r:id="rId23"/>
    <sheet name="10_7福井" sheetId="37" r:id="rId24"/>
    <sheet name="結果表" sheetId="45" r:id="rId25"/>
    <sheet name="11関西CLI景気山谷" sheetId="27" r:id="rId26"/>
    <sheet name="11_2関西府県個別指標" sheetId="32" r:id="rId27"/>
    <sheet name="12関西CLI府県寄与" sheetId="28" r:id="rId28"/>
    <sheet name="13関連指標1" sheetId="43" r:id="rId29"/>
    <sheet name="13_2関連指標2" sheetId="42" r:id="rId30"/>
    <sheet name="13_3関連指標3" sheetId="44" r:id="rId31"/>
    <sheet name="13_4GDP関連指標" sheetId="31" r:id="rId32"/>
  </sheets>
  <calcPr calcId="191029"/>
</workbook>
</file>

<file path=xl/calcChain.xml><?xml version="1.0" encoding="utf-8"?>
<calcChain xmlns="http://schemas.openxmlformats.org/spreadsheetml/2006/main">
  <c r="L87" i="20" l="1"/>
  <c r="J388" i="12"/>
  <c r="G388" i="12"/>
  <c r="H388" i="12" s="1"/>
  <c r="F388" i="12"/>
  <c r="E388" i="12"/>
  <c r="D388" i="12"/>
  <c r="C388" i="12"/>
  <c r="G160" i="39"/>
  <c r="H160" i="39" s="1"/>
  <c r="E160" i="39"/>
  <c r="F160" i="39" s="1"/>
  <c r="D160" i="39"/>
  <c r="C160" i="39"/>
  <c r="C102" i="47"/>
  <c r="I102" i="47"/>
  <c r="O102" i="47"/>
  <c r="U102" i="47"/>
  <c r="AA102" i="47"/>
  <c r="AG102" i="47"/>
  <c r="AM102" i="47"/>
  <c r="B98" i="46"/>
  <c r="M88" i="20" l="1"/>
  <c r="P161" i="39"/>
  <c r="Q161" i="39"/>
  <c r="R161" i="39"/>
  <c r="T161" i="39"/>
  <c r="D17" i="20"/>
  <c r="C17" i="20"/>
  <c r="C16" i="20"/>
  <c r="T98" i="26"/>
  <c r="J98" i="26"/>
  <c r="B98" i="26"/>
  <c r="J98" i="37"/>
  <c r="B98" i="37"/>
  <c r="J98" i="38"/>
  <c r="B98" i="38"/>
  <c r="J98" i="33"/>
  <c r="B98" i="33"/>
  <c r="J98" i="36"/>
  <c r="B98" i="36"/>
  <c r="J98" i="34"/>
  <c r="B98" i="34"/>
  <c r="J98" i="35"/>
  <c r="B98" i="35"/>
  <c r="U161" i="39" l="1"/>
  <c r="M98" i="37"/>
  <c r="N98" i="37"/>
  <c r="M98" i="38"/>
  <c r="N98" i="38"/>
  <c r="M98" i="33"/>
  <c r="N98" i="33"/>
  <c r="M98" i="36"/>
  <c r="N98" i="36"/>
  <c r="M98" i="34"/>
  <c r="N98" i="34"/>
  <c r="M98" i="35"/>
  <c r="N98" i="35"/>
  <c r="L98" i="26"/>
  <c r="N86" i="20" s="1"/>
  <c r="I105" i="28"/>
  <c r="C26" i="20"/>
  <c r="C25" i="20"/>
  <c r="C24" i="20"/>
  <c r="C23" i="20"/>
  <c r="C22" i="20"/>
  <c r="C101" i="47"/>
  <c r="I101" i="47"/>
  <c r="O101" i="47"/>
  <c r="U101" i="47"/>
  <c r="AA101" i="47"/>
  <c r="AG101" i="47"/>
  <c r="AM101" i="47"/>
  <c r="B97" i="46"/>
  <c r="L86" i="20"/>
  <c r="G159" i="39"/>
  <c r="E159" i="39"/>
  <c r="D159" i="39"/>
  <c r="C159" i="39"/>
  <c r="D16" i="20" s="1"/>
  <c r="J387" i="12"/>
  <c r="G387" i="12"/>
  <c r="E387" i="12"/>
  <c r="D387" i="12"/>
  <c r="C387" i="12"/>
  <c r="M87" i="20"/>
  <c r="P160" i="39"/>
  <c r="Q160" i="39"/>
  <c r="R160" i="39"/>
  <c r="S161" i="39" s="1"/>
  <c r="T160" i="39"/>
  <c r="C21" i="20" l="1"/>
  <c r="F17" i="20"/>
  <c r="F16" i="20"/>
  <c r="E17" i="20"/>
  <c r="H149" i="31"/>
  <c r="G149" i="31"/>
  <c r="B97" i="37"/>
  <c r="C98" i="37" s="1"/>
  <c r="J97" i="37"/>
  <c r="N97" i="37" s="1"/>
  <c r="B97" i="38"/>
  <c r="C98" i="38" s="1"/>
  <c r="D26" i="20" s="1"/>
  <c r="J97" i="38"/>
  <c r="N97" i="38" s="1"/>
  <c r="B97" i="33"/>
  <c r="C98" i="33" s="1"/>
  <c r="D25" i="20" s="1"/>
  <c r="J97" i="33"/>
  <c r="N97" i="33" s="1"/>
  <c r="B97" i="36"/>
  <c r="C98" i="36" s="1"/>
  <c r="D24" i="20" s="1"/>
  <c r="J97" i="36"/>
  <c r="N97" i="36" s="1"/>
  <c r="B97" i="34"/>
  <c r="J97" i="34"/>
  <c r="N97" i="34" s="1"/>
  <c r="B97" i="35"/>
  <c r="C98" i="35" s="1"/>
  <c r="D22" i="20" s="1"/>
  <c r="J97" i="35"/>
  <c r="N97" i="35" s="1"/>
  <c r="L97" i="26"/>
  <c r="N85" i="20" s="1"/>
  <c r="T97" i="26"/>
  <c r="B97" i="26"/>
  <c r="C98" i="26" s="1"/>
  <c r="J97" i="26"/>
  <c r="M97" i="36" l="1"/>
  <c r="M97" i="33"/>
  <c r="M97" i="37"/>
  <c r="M97" i="35"/>
  <c r="M97" i="34"/>
  <c r="C98" i="34"/>
  <c r="D23" i="20" s="1"/>
  <c r="M98" i="26"/>
  <c r="D21" i="20" s="1"/>
  <c r="M97" i="38"/>
  <c r="B4" i="46" l="1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C30" i="46" s="1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C62" i="46" s="1"/>
  <c r="B63" i="46"/>
  <c r="B64" i="46"/>
  <c r="B65" i="46"/>
  <c r="B66" i="46"/>
  <c r="C66" i="46" s="1"/>
  <c r="B67" i="46"/>
  <c r="B68" i="46"/>
  <c r="B69" i="46"/>
  <c r="B70" i="46"/>
  <c r="B71" i="46"/>
  <c r="B72" i="46"/>
  <c r="B73" i="46"/>
  <c r="B74" i="46"/>
  <c r="B75" i="46"/>
  <c r="B76" i="46"/>
  <c r="B77" i="46"/>
  <c r="B78" i="46"/>
  <c r="C78" i="46" s="1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C98" i="46" s="1"/>
  <c r="B3" i="46"/>
  <c r="C46" i="46" l="1"/>
  <c r="C22" i="46"/>
  <c r="C6" i="46"/>
  <c r="C95" i="46"/>
  <c r="C97" i="46"/>
  <c r="D98" i="46" s="1"/>
  <c r="E98" i="46" s="1"/>
  <c r="C5" i="46"/>
  <c r="D5" i="46" s="1"/>
  <c r="E5" i="46" s="1"/>
  <c r="F5" i="46" s="1"/>
  <c r="G5" i="46" s="1"/>
  <c r="C70" i="46"/>
  <c r="C54" i="46"/>
  <c r="C38" i="46"/>
  <c r="C18" i="46"/>
  <c r="C65" i="46"/>
  <c r="D66" i="46" s="1"/>
  <c r="E66" i="46" s="1"/>
  <c r="C14" i="46"/>
  <c r="C82" i="46"/>
  <c r="C49" i="46"/>
  <c r="C96" i="46"/>
  <c r="C50" i="46"/>
  <c r="C17" i="46"/>
  <c r="C86" i="46"/>
  <c r="C81" i="46"/>
  <c r="C33" i="46"/>
  <c r="C9" i="46"/>
  <c r="C34" i="46"/>
  <c r="C91" i="46"/>
  <c r="C51" i="46"/>
  <c r="C90" i="46"/>
  <c r="C42" i="46"/>
  <c r="C89" i="46"/>
  <c r="C57" i="46"/>
  <c r="C58" i="46"/>
  <c r="C26" i="46"/>
  <c r="D26" i="46" s="1"/>
  <c r="E26" i="46" s="1"/>
  <c r="C73" i="46"/>
  <c r="C94" i="46"/>
  <c r="C93" i="46"/>
  <c r="C85" i="46"/>
  <c r="C77" i="46"/>
  <c r="D78" i="46" s="1"/>
  <c r="E78" i="46" s="1"/>
  <c r="C69" i="46"/>
  <c r="C61" i="46"/>
  <c r="D62" i="46" s="1"/>
  <c r="E62" i="46" s="1"/>
  <c r="C53" i="46"/>
  <c r="C45" i="46"/>
  <c r="D46" i="46" s="1"/>
  <c r="E46" i="46" s="1"/>
  <c r="C37" i="46"/>
  <c r="C29" i="46"/>
  <c r="D30" i="46" s="1"/>
  <c r="E30" i="46" s="1"/>
  <c r="C21" i="46"/>
  <c r="C13" i="46"/>
  <c r="C10" i="46"/>
  <c r="C25" i="46"/>
  <c r="C41" i="46"/>
  <c r="C74" i="46"/>
  <c r="C72" i="46"/>
  <c r="C12" i="46"/>
  <c r="C20" i="46"/>
  <c r="C36" i="46"/>
  <c r="C40" i="46"/>
  <c r="C64" i="46"/>
  <c r="C68" i="46"/>
  <c r="C76" i="46"/>
  <c r="C88" i="46"/>
  <c r="C8" i="46"/>
  <c r="C16" i="46"/>
  <c r="D16" i="46" s="1"/>
  <c r="E16" i="46" s="1"/>
  <c r="C24" i="46"/>
  <c r="C32" i="46"/>
  <c r="C44" i="46"/>
  <c r="C60" i="46"/>
  <c r="C28" i="46"/>
  <c r="C48" i="46"/>
  <c r="C52" i="46"/>
  <c r="C56" i="46"/>
  <c r="D56" i="46" s="1"/>
  <c r="E56" i="46" s="1"/>
  <c r="C80" i="46"/>
  <c r="C84" i="46"/>
  <c r="C92" i="46"/>
  <c r="C7" i="46"/>
  <c r="C11" i="46"/>
  <c r="C15" i="46"/>
  <c r="C19" i="46"/>
  <c r="C23" i="46"/>
  <c r="C27" i="46"/>
  <c r="C31" i="46"/>
  <c r="D31" i="46" s="1"/>
  <c r="E31" i="46" s="1"/>
  <c r="C35" i="46"/>
  <c r="C39" i="46"/>
  <c r="C43" i="46"/>
  <c r="C47" i="46"/>
  <c r="D47" i="46" s="1"/>
  <c r="E47" i="46" s="1"/>
  <c r="C55" i="46"/>
  <c r="C59" i="46"/>
  <c r="C63" i="46"/>
  <c r="D63" i="46" s="1"/>
  <c r="E63" i="46" s="1"/>
  <c r="C67" i="46"/>
  <c r="D67" i="46" s="1"/>
  <c r="E67" i="46" s="1"/>
  <c r="C71" i="46"/>
  <c r="C75" i="46"/>
  <c r="C79" i="46"/>
  <c r="D79" i="46" s="1"/>
  <c r="E79" i="46" s="1"/>
  <c r="C83" i="46"/>
  <c r="C87" i="46"/>
  <c r="D82" i="46" l="1"/>
  <c r="E82" i="46" s="1"/>
  <c r="D23" i="46"/>
  <c r="E23" i="46" s="1"/>
  <c r="D22" i="46"/>
  <c r="E22" i="46" s="1"/>
  <c r="D76" i="46"/>
  <c r="E76" i="46" s="1"/>
  <c r="D7" i="46"/>
  <c r="E7" i="46" s="1"/>
  <c r="D55" i="46"/>
  <c r="E55" i="46" s="1"/>
  <c r="D50" i="46"/>
  <c r="E50" i="46" s="1"/>
  <c r="D39" i="46"/>
  <c r="E39" i="46" s="1"/>
  <c r="D54" i="46"/>
  <c r="E54" i="46" s="1"/>
  <c r="D97" i="46"/>
  <c r="E97" i="46" s="1"/>
  <c r="D15" i="46"/>
  <c r="E15" i="46" s="1"/>
  <c r="D69" i="46"/>
  <c r="E69" i="46" s="1"/>
  <c r="D18" i="46"/>
  <c r="E18" i="46" s="1"/>
  <c r="D6" i="46"/>
  <c r="E6" i="46" s="1"/>
  <c r="D95" i="46"/>
  <c r="E95" i="46" s="1"/>
  <c r="D96" i="46"/>
  <c r="E96" i="46" s="1"/>
  <c r="F98" i="46" s="1"/>
  <c r="G98" i="46" s="1"/>
  <c r="D19" i="46"/>
  <c r="E19" i="46" s="1"/>
  <c r="D8" i="46"/>
  <c r="E8" i="46" s="1"/>
  <c r="D83" i="46"/>
  <c r="E83" i="46" s="1"/>
  <c r="D71" i="46"/>
  <c r="E71" i="46" s="1"/>
  <c r="D65" i="46"/>
  <c r="E65" i="46" s="1"/>
  <c r="F67" i="46" s="1"/>
  <c r="G67" i="46" s="1"/>
  <c r="D38" i="46"/>
  <c r="E38" i="46" s="1"/>
  <c r="D61" i="46"/>
  <c r="E61" i="46" s="1"/>
  <c r="F63" i="46" s="1"/>
  <c r="G63" i="46" s="1"/>
  <c r="D86" i="46"/>
  <c r="E86" i="46" s="1"/>
  <c r="D34" i="46"/>
  <c r="E34" i="46" s="1"/>
  <c r="D73" i="46"/>
  <c r="E73" i="46" s="1"/>
  <c r="D10" i="46"/>
  <c r="E10" i="46" s="1"/>
  <c r="D14" i="46"/>
  <c r="E14" i="46" s="1"/>
  <c r="D58" i="46"/>
  <c r="E58" i="46" s="1"/>
  <c r="D80" i="46"/>
  <c r="E80" i="46" s="1"/>
  <c r="F80" i="46" s="1"/>
  <c r="G80" i="46" s="1"/>
  <c r="D89" i="46"/>
  <c r="E89" i="46" s="1"/>
  <c r="D20" i="46"/>
  <c r="E20" i="46" s="1"/>
  <c r="D51" i="46"/>
  <c r="E51" i="46" s="1"/>
  <c r="D74" i="46"/>
  <c r="E74" i="46" s="1"/>
  <c r="D87" i="46"/>
  <c r="E87" i="46" s="1"/>
  <c r="D59" i="46"/>
  <c r="E59" i="46" s="1"/>
  <c r="D12" i="46"/>
  <c r="E12" i="46" s="1"/>
  <c r="D49" i="46"/>
  <c r="E49" i="46" s="1"/>
  <c r="D35" i="46"/>
  <c r="E35" i="46" s="1"/>
  <c r="D90" i="46"/>
  <c r="E90" i="46" s="1"/>
  <c r="D45" i="46"/>
  <c r="E45" i="46" s="1"/>
  <c r="F47" i="46" s="1"/>
  <c r="G47" i="46" s="1"/>
  <c r="D70" i="46"/>
  <c r="E70" i="46" s="1"/>
  <c r="D11" i="46"/>
  <c r="E11" i="46" s="1"/>
  <c r="D92" i="46"/>
  <c r="E92" i="46" s="1"/>
  <c r="D27" i="46"/>
  <c r="E27" i="46" s="1"/>
  <c r="D24" i="46"/>
  <c r="E24" i="46" s="1"/>
  <c r="D36" i="46"/>
  <c r="E36" i="46" s="1"/>
  <c r="D93" i="46"/>
  <c r="E93" i="46" s="1"/>
  <c r="D77" i="46"/>
  <c r="E77" i="46" s="1"/>
  <c r="F79" i="46" s="1"/>
  <c r="G79" i="46" s="1"/>
  <c r="D52" i="46"/>
  <c r="E52" i="46" s="1"/>
  <c r="D94" i="46"/>
  <c r="E94" i="46" s="1"/>
  <c r="D91" i="46"/>
  <c r="E91" i="46" s="1"/>
  <c r="D42" i="46"/>
  <c r="E42" i="46" s="1"/>
  <c r="D43" i="46"/>
  <c r="E43" i="46" s="1"/>
  <c r="D29" i="46"/>
  <c r="E29" i="46" s="1"/>
  <c r="F31" i="46" s="1"/>
  <c r="G31" i="46" s="1"/>
  <c r="D84" i="46"/>
  <c r="E84" i="46" s="1"/>
  <c r="D40" i="46"/>
  <c r="E40" i="46" s="1"/>
  <c r="D32" i="46"/>
  <c r="E32" i="46" s="1"/>
  <c r="D41" i="46"/>
  <c r="E41" i="46" s="1"/>
  <c r="D85" i="46"/>
  <c r="E85" i="46" s="1"/>
  <c r="D33" i="46"/>
  <c r="E33" i="46" s="1"/>
  <c r="F35" i="46" s="1"/>
  <c r="G35" i="46" s="1"/>
  <c r="D37" i="46"/>
  <c r="E37" i="46" s="1"/>
  <c r="D17" i="46"/>
  <c r="E17" i="46" s="1"/>
  <c r="D25" i="46"/>
  <c r="E25" i="46" s="1"/>
  <c r="D81" i="46"/>
  <c r="E81" i="46" s="1"/>
  <c r="D21" i="46"/>
  <c r="E21" i="46" s="1"/>
  <c r="D48" i="46"/>
  <c r="E48" i="46" s="1"/>
  <c r="D88" i="46"/>
  <c r="E88" i="46" s="1"/>
  <c r="D75" i="46"/>
  <c r="E75" i="46" s="1"/>
  <c r="D60" i="46"/>
  <c r="E60" i="46" s="1"/>
  <c r="D68" i="46"/>
  <c r="E68" i="46" s="1"/>
  <c r="D72" i="46"/>
  <c r="E72" i="46" s="1"/>
  <c r="D57" i="46"/>
  <c r="E57" i="46" s="1"/>
  <c r="D53" i="46"/>
  <c r="E53" i="46" s="1"/>
  <c r="D9" i="46"/>
  <c r="E9" i="46" s="1"/>
  <c r="D28" i="46"/>
  <c r="E28" i="46" s="1"/>
  <c r="D44" i="46"/>
  <c r="E44" i="46" s="1"/>
  <c r="D64" i="46"/>
  <c r="E64" i="46" s="1"/>
  <c r="D13" i="46"/>
  <c r="E13" i="46" s="1"/>
  <c r="F16" i="46" l="1"/>
  <c r="G16" i="46" s="1"/>
  <c r="F24" i="46"/>
  <c r="G24" i="46" s="1"/>
  <c r="F8" i="46"/>
  <c r="G8" i="46" s="1"/>
  <c r="F6" i="46"/>
  <c r="G6" i="46" s="1"/>
  <c r="F56" i="46"/>
  <c r="G56" i="46" s="1"/>
  <c r="F23" i="46"/>
  <c r="G23" i="46" s="1"/>
  <c r="F52" i="46"/>
  <c r="G52" i="46" s="1"/>
  <c r="F66" i="46"/>
  <c r="G66" i="46" s="1"/>
  <c r="F7" i="46"/>
  <c r="G7" i="46" s="1"/>
  <c r="F97" i="46"/>
  <c r="G97" i="46" s="1"/>
  <c r="F39" i="46"/>
  <c r="G39" i="46" s="1"/>
  <c r="F71" i="46"/>
  <c r="G71" i="46" s="1"/>
  <c r="F40" i="46"/>
  <c r="G40" i="46" s="1"/>
  <c r="F62" i="46"/>
  <c r="G62" i="46" s="1"/>
  <c r="F84" i="46"/>
  <c r="G84" i="46" s="1"/>
  <c r="F46" i="46"/>
  <c r="G46" i="46" s="1"/>
  <c r="F15" i="46"/>
  <c r="G15" i="46" s="1"/>
  <c r="F92" i="46"/>
  <c r="G92" i="46" s="1"/>
  <c r="F12" i="46"/>
  <c r="G12" i="46" s="1"/>
  <c r="F83" i="46"/>
  <c r="G83" i="46" s="1"/>
  <c r="F96" i="46"/>
  <c r="G96" i="46" s="1"/>
  <c r="F19" i="46"/>
  <c r="G19" i="46" s="1"/>
  <c r="F36" i="46"/>
  <c r="G36" i="46" s="1"/>
  <c r="F20" i="46"/>
  <c r="G20" i="46" s="1"/>
  <c r="F43" i="46"/>
  <c r="G43" i="46" s="1"/>
  <c r="F51" i="46"/>
  <c r="G51" i="46" s="1"/>
  <c r="F81" i="46"/>
  <c r="G81" i="46" s="1"/>
  <c r="F50" i="46"/>
  <c r="G50" i="46" s="1"/>
  <c r="F87" i="46"/>
  <c r="G87" i="46" s="1"/>
  <c r="F59" i="46"/>
  <c r="G59" i="46" s="1"/>
  <c r="F77" i="46"/>
  <c r="G77" i="46" s="1"/>
  <c r="F90" i="46"/>
  <c r="G90" i="46" s="1"/>
  <c r="F74" i="46"/>
  <c r="G74" i="46" s="1"/>
  <c r="F78" i="46"/>
  <c r="G78" i="46" s="1"/>
  <c r="F91" i="46"/>
  <c r="G91" i="46" s="1"/>
  <c r="F37" i="46"/>
  <c r="G37" i="46" s="1"/>
  <c r="F48" i="46"/>
  <c r="G48" i="46" s="1"/>
  <c r="F27" i="46"/>
  <c r="G27" i="46" s="1"/>
  <c r="F64" i="46"/>
  <c r="G64" i="46" s="1"/>
  <c r="F95" i="46"/>
  <c r="G95" i="46" s="1"/>
  <c r="F11" i="46"/>
  <c r="G11" i="46" s="1"/>
  <c r="F70" i="46"/>
  <c r="G70" i="46" s="1"/>
  <c r="F22" i="46"/>
  <c r="G22" i="46" s="1"/>
  <c r="F75" i="46"/>
  <c r="G75" i="46" s="1"/>
  <c r="F18" i="46"/>
  <c r="G18" i="46" s="1"/>
  <c r="F30" i="46"/>
  <c r="G30" i="46" s="1"/>
  <c r="F45" i="46"/>
  <c r="G45" i="46" s="1"/>
  <c r="F54" i="46"/>
  <c r="G54" i="46" s="1"/>
  <c r="F93" i="46"/>
  <c r="G93" i="46" s="1"/>
  <c r="F17" i="46"/>
  <c r="G17" i="46" s="1"/>
  <c r="F21" i="46"/>
  <c r="G21" i="46" s="1"/>
  <c r="F44" i="46"/>
  <c r="G44" i="46" s="1"/>
  <c r="F94" i="46"/>
  <c r="G94" i="46" s="1"/>
  <c r="F34" i="46"/>
  <c r="G34" i="46" s="1"/>
  <c r="F88" i="46"/>
  <c r="G88" i="46" s="1"/>
  <c r="F33" i="46"/>
  <c r="G33" i="46" s="1"/>
  <c r="F38" i="46"/>
  <c r="G38" i="46" s="1"/>
  <c r="F49" i="46"/>
  <c r="G49" i="46" s="1"/>
  <c r="F58" i="46"/>
  <c r="G58" i="46" s="1"/>
  <c r="F76" i="46"/>
  <c r="G76" i="46" s="1"/>
  <c r="F32" i="46"/>
  <c r="G32" i="46" s="1"/>
  <c r="F89" i="46"/>
  <c r="G89" i="46" s="1"/>
  <c r="F14" i="46"/>
  <c r="G14" i="46" s="1"/>
  <c r="F13" i="46"/>
  <c r="G13" i="46" s="1"/>
  <c r="F60" i="46"/>
  <c r="G60" i="46" s="1"/>
  <c r="F26" i="46"/>
  <c r="G26" i="46" s="1"/>
  <c r="F25" i="46"/>
  <c r="G25" i="46" s="1"/>
  <c r="F42" i="46"/>
  <c r="G42" i="46" s="1"/>
  <c r="F82" i="46"/>
  <c r="G82" i="46" s="1"/>
  <c r="F69" i="46"/>
  <c r="G69" i="46" s="1"/>
  <c r="F73" i="46"/>
  <c r="G73" i="46" s="1"/>
  <c r="F85" i="46"/>
  <c r="G85" i="46" s="1"/>
  <c r="F72" i="46"/>
  <c r="G72" i="46" s="1"/>
  <c r="F9" i="46"/>
  <c r="G9" i="46" s="1"/>
  <c r="F55" i="46"/>
  <c r="G55" i="46" s="1"/>
  <c r="F53" i="46"/>
  <c r="G53" i="46" s="1"/>
  <c r="F41" i="46"/>
  <c r="G41" i="46" s="1"/>
  <c r="F68" i="46"/>
  <c r="G68" i="46" s="1"/>
  <c r="F10" i="46"/>
  <c r="G10" i="46" s="1"/>
  <c r="F61" i="46"/>
  <c r="G61" i="46" s="1"/>
  <c r="F29" i="46"/>
  <c r="G29" i="46" s="1"/>
  <c r="F28" i="46"/>
  <c r="G28" i="46" s="1"/>
  <c r="F57" i="46"/>
  <c r="G57" i="46" s="1"/>
  <c r="F86" i="46"/>
  <c r="G86" i="46" s="1"/>
  <c r="F65" i="46"/>
  <c r="G65" i="46" s="1"/>
  <c r="L385" i="12" l="1"/>
  <c r="L85" i="20"/>
  <c r="J386" i="12"/>
  <c r="G386" i="12"/>
  <c r="H387" i="12" s="1"/>
  <c r="E386" i="12"/>
  <c r="F387" i="12" s="1"/>
  <c r="D386" i="12"/>
  <c r="C386" i="12"/>
  <c r="G158" i="39"/>
  <c r="H159" i="39" s="1"/>
  <c r="E158" i="39"/>
  <c r="F159" i="39" s="1"/>
  <c r="D158" i="39"/>
  <c r="E16" i="20" s="1"/>
  <c r="C158" i="39"/>
  <c r="M86" i="20"/>
  <c r="P159" i="39" l="1"/>
  <c r="Q159" i="39"/>
  <c r="R159" i="39"/>
  <c r="S160" i="39" s="1"/>
  <c r="T159" i="39"/>
  <c r="U160" i="39" s="1"/>
  <c r="C100" i="47" l="1"/>
  <c r="D102" i="47" s="1"/>
  <c r="I100" i="47"/>
  <c r="J102" i="47" s="1"/>
  <c r="O100" i="47"/>
  <c r="P102" i="47" s="1"/>
  <c r="U100" i="47"/>
  <c r="V102" i="47" s="1"/>
  <c r="AA100" i="47"/>
  <c r="AB102" i="47" s="1"/>
  <c r="AG100" i="47"/>
  <c r="AH102" i="47" s="1"/>
  <c r="AM100" i="47"/>
  <c r="AN102" i="47" s="1"/>
  <c r="B96" i="37"/>
  <c r="J96" i="37"/>
  <c r="N96" i="37" s="1"/>
  <c r="B96" i="38"/>
  <c r="J96" i="38"/>
  <c r="N96" i="38" s="1"/>
  <c r="B96" i="33"/>
  <c r="E98" i="33" s="1"/>
  <c r="J96" i="33"/>
  <c r="N96" i="33" s="1"/>
  <c r="B96" i="36"/>
  <c r="E98" i="36" s="1"/>
  <c r="J96" i="36"/>
  <c r="N96" i="36" s="1"/>
  <c r="B96" i="34"/>
  <c r="E98" i="34" s="1"/>
  <c r="J96" i="34"/>
  <c r="N96" i="34" s="1"/>
  <c r="B96" i="35"/>
  <c r="J96" i="35"/>
  <c r="N96" i="35" s="1"/>
  <c r="L96" i="26"/>
  <c r="O98" i="26" s="1"/>
  <c r="T96" i="26"/>
  <c r="B96" i="26"/>
  <c r="J96" i="26"/>
  <c r="C97" i="35" l="1"/>
  <c r="E98" i="35"/>
  <c r="C97" i="38"/>
  <c r="E98" i="38"/>
  <c r="C97" i="37"/>
  <c r="E98" i="37"/>
  <c r="C97" i="26"/>
  <c r="E98" i="26"/>
  <c r="N84" i="20"/>
  <c r="M97" i="26"/>
  <c r="M96" i="34"/>
  <c r="C97" i="34"/>
  <c r="M96" i="36"/>
  <c r="C97" i="36"/>
  <c r="M96" i="33"/>
  <c r="C97" i="33"/>
  <c r="M96" i="35"/>
  <c r="M96" i="38"/>
  <c r="M96" i="37"/>
  <c r="G150" i="31" l="1"/>
  <c r="H150" i="31" s="1"/>
  <c r="E150" i="31"/>
  <c r="D150" i="31"/>
  <c r="C99" i="47"/>
  <c r="D101" i="47" s="1"/>
  <c r="E102" i="47" s="1"/>
  <c r="F102" i="47" s="1"/>
  <c r="I99" i="47"/>
  <c r="J101" i="47" s="1"/>
  <c r="K102" i="47" s="1"/>
  <c r="L102" i="47" s="1"/>
  <c r="O99" i="47"/>
  <c r="P101" i="47" s="1"/>
  <c r="Q102" i="47" s="1"/>
  <c r="R102" i="47" s="1"/>
  <c r="U99" i="47"/>
  <c r="V101" i="47" s="1"/>
  <c r="W102" i="47" s="1"/>
  <c r="X102" i="47" s="1"/>
  <c r="AA99" i="47"/>
  <c r="AB101" i="47" s="1"/>
  <c r="AC102" i="47" s="1"/>
  <c r="AD102" i="47" s="1"/>
  <c r="AG99" i="47"/>
  <c r="AH101" i="47" s="1"/>
  <c r="AI102" i="47" s="1"/>
  <c r="AJ102" i="47" s="1"/>
  <c r="AM99" i="47"/>
  <c r="AN101" i="47" s="1"/>
  <c r="AO102" i="47" s="1"/>
  <c r="AP102" i="47" s="1"/>
  <c r="L84" i="20"/>
  <c r="J385" i="12"/>
  <c r="G385" i="12"/>
  <c r="H386" i="12" s="1"/>
  <c r="E385" i="12"/>
  <c r="F386" i="12" s="1"/>
  <c r="D385" i="12"/>
  <c r="C385" i="12"/>
  <c r="G157" i="39"/>
  <c r="H158" i="39" s="1"/>
  <c r="E157" i="39"/>
  <c r="F158" i="39" s="1"/>
  <c r="D157" i="39"/>
  <c r="C157" i="39"/>
  <c r="M85" i="20"/>
  <c r="P158" i="39"/>
  <c r="Q158" i="39"/>
  <c r="R158" i="39"/>
  <c r="S159" i="39" s="1"/>
  <c r="T158" i="39"/>
  <c r="U159" i="39" s="1"/>
  <c r="E149" i="31"/>
  <c r="D149" i="31"/>
  <c r="J95" i="26"/>
  <c r="B95" i="26"/>
  <c r="J95" i="37"/>
  <c r="B95" i="37"/>
  <c r="J95" i="38"/>
  <c r="B95" i="38"/>
  <c r="J95" i="33"/>
  <c r="B95" i="33"/>
  <c r="J95" i="36"/>
  <c r="B95" i="36"/>
  <c r="J95" i="34"/>
  <c r="B95" i="34"/>
  <c r="J95" i="35"/>
  <c r="B95" i="35"/>
  <c r="I152" i="42"/>
  <c r="I66" i="42" s="1"/>
  <c r="H152" i="42"/>
  <c r="H66" i="42" s="1"/>
  <c r="G152" i="42"/>
  <c r="F152" i="42"/>
  <c r="F66" i="42" s="1"/>
  <c r="E152" i="42"/>
  <c r="E66" i="42" s="1"/>
  <c r="AJ144" i="42"/>
  <c r="AI144" i="42" s="1"/>
  <c r="AI27" i="42" s="1"/>
  <c r="AJ141" i="42"/>
  <c r="U141" i="42" s="1"/>
  <c r="U25" i="42" s="1"/>
  <c r="AJ138" i="42"/>
  <c r="U138" i="42" s="1"/>
  <c r="U23" i="42" s="1"/>
  <c r="AJ135" i="42"/>
  <c r="K135" i="42" s="1"/>
  <c r="K21" i="42" s="1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AQ119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N97" i="42"/>
  <c r="AN98" i="42" s="1"/>
  <c r="AN96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K93" i="42"/>
  <c r="AJ93" i="42"/>
  <c r="AI93" i="42"/>
  <c r="AI94" i="42" s="1"/>
  <c r="AH93" i="42"/>
  <c r="AG93" i="42"/>
  <c r="AF93" i="42"/>
  <c r="AE93" i="42"/>
  <c r="AD93" i="42"/>
  <c r="AC93" i="42"/>
  <c r="AB93" i="42"/>
  <c r="AA93" i="42"/>
  <c r="AA94" i="42" s="1"/>
  <c r="Z93" i="42"/>
  <c r="Y93" i="42"/>
  <c r="Z94" i="42" s="1"/>
  <c r="X93" i="42"/>
  <c r="W93" i="42"/>
  <c r="V93" i="42"/>
  <c r="U93" i="42"/>
  <c r="T93" i="42"/>
  <c r="S93" i="42"/>
  <c r="R93" i="42"/>
  <c r="Q93" i="42"/>
  <c r="P93" i="42"/>
  <c r="O93" i="42"/>
  <c r="N93" i="42"/>
  <c r="M93" i="42"/>
  <c r="L93" i="42"/>
  <c r="K93" i="42"/>
  <c r="K94" i="42" s="1"/>
  <c r="J93" i="42"/>
  <c r="I93" i="42"/>
  <c r="J94" i="42" s="1"/>
  <c r="H93" i="42"/>
  <c r="G93" i="42"/>
  <c r="F93" i="42"/>
  <c r="E93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N91" i="42"/>
  <c r="AN93" i="42" s="1"/>
  <c r="AM91" i="42"/>
  <c r="AM93" i="42" s="1"/>
  <c r="AL91" i="42"/>
  <c r="AL92" i="42" s="1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N84" i="42"/>
  <c r="AM84" i="42"/>
  <c r="AL84" i="42"/>
  <c r="AK84" i="42"/>
  <c r="AJ84" i="42"/>
  <c r="AI84" i="42"/>
  <c r="AH84" i="42"/>
  <c r="AG84" i="42"/>
  <c r="AG85" i="42" s="1"/>
  <c r="AF84" i="42"/>
  <c r="AE84" i="42"/>
  <c r="AD84" i="42"/>
  <c r="AC84" i="42"/>
  <c r="AB84" i="42"/>
  <c r="AA84" i="42"/>
  <c r="Z84" i="42"/>
  <c r="Y84" i="42"/>
  <c r="X84" i="42"/>
  <c r="W84" i="42"/>
  <c r="V84" i="42"/>
  <c r="U84" i="42"/>
  <c r="T84" i="42"/>
  <c r="S84" i="42"/>
  <c r="R84" i="42"/>
  <c r="Q84" i="42"/>
  <c r="P84" i="42"/>
  <c r="O84" i="42"/>
  <c r="N84" i="42"/>
  <c r="M84" i="42"/>
  <c r="L84" i="42"/>
  <c r="K84" i="42"/>
  <c r="J84" i="42"/>
  <c r="I84" i="42"/>
  <c r="H84" i="42"/>
  <c r="G84" i="42"/>
  <c r="F84" i="42"/>
  <c r="E84" i="42"/>
  <c r="AN82" i="42"/>
  <c r="AM82" i="42"/>
  <c r="AL82" i="42"/>
  <c r="AK82" i="42"/>
  <c r="AJ82" i="42"/>
  <c r="AI82" i="42"/>
  <c r="AH82" i="42"/>
  <c r="AG82" i="42"/>
  <c r="AF82" i="42"/>
  <c r="AF83" i="42" s="1"/>
  <c r="AE82" i="42"/>
  <c r="AD82" i="42"/>
  <c r="AC82" i="42"/>
  <c r="AB82" i="42"/>
  <c r="AA82" i="42"/>
  <c r="Z82" i="42"/>
  <c r="Y82" i="42"/>
  <c r="X82" i="42"/>
  <c r="W82" i="42"/>
  <c r="V82" i="42"/>
  <c r="U82" i="42"/>
  <c r="T82" i="42"/>
  <c r="S82" i="42"/>
  <c r="R82" i="42"/>
  <c r="S83" i="42" s="1"/>
  <c r="Q82" i="42"/>
  <c r="P82" i="42"/>
  <c r="P83" i="42" s="1"/>
  <c r="O82" i="42"/>
  <c r="N82" i="42"/>
  <c r="M82" i="42"/>
  <c r="L82" i="42"/>
  <c r="K82" i="42"/>
  <c r="J82" i="42"/>
  <c r="I82" i="42"/>
  <c r="H82" i="42"/>
  <c r="G82" i="42"/>
  <c r="F82" i="42"/>
  <c r="E82" i="42"/>
  <c r="AN80" i="42"/>
  <c r="AM80" i="42"/>
  <c r="AL80" i="42"/>
  <c r="AK80" i="42"/>
  <c r="AJ80" i="42"/>
  <c r="AI80" i="42"/>
  <c r="AH80" i="42"/>
  <c r="AH81" i="42" s="1"/>
  <c r="AG80" i="42"/>
  <c r="AF80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S80" i="42"/>
  <c r="R80" i="42"/>
  <c r="Q80" i="42"/>
  <c r="Q81" i="42" s="1"/>
  <c r="P80" i="42"/>
  <c r="O80" i="42"/>
  <c r="N80" i="42"/>
  <c r="M80" i="42"/>
  <c r="L80" i="42"/>
  <c r="K80" i="42"/>
  <c r="J80" i="42"/>
  <c r="I80" i="42"/>
  <c r="H80" i="42"/>
  <c r="G80" i="42"/>
  <c r="F80" i="42"/>
  <c r="E80" i="42"/>
  <c r="AN78" i="42"/>
  <c r="AM78" i="42"/>
  <c r="AL78" i="42"/>
  <c r="AK78" i="42"/>
  <c r="AJ78" i="42"/>
  <c r="AI78" i="42"/>
  <c r="AH78" i="42"/>
  <c r="AG78" i="42"/>
  <c r="AF78" i="42"/>
  <c r="AE78" i="42"/>
  <c r="AE79" i="42" s="1"/>
  <c r="AD78" i="42"/>
  <c r="AC78" i="42"/>
  <c r="AB78" i="42"/>
  <c r="AA78" i="42"/>
  <c r="Z78" i="42"/>
  <c r="Y78" i="42"/>
  <c r="X78" i="42"/>
  <c r="W78" i="42"/>
  <c r="V78" i="42"/>
  <c r="U78" i="42"/>
  <c r="T78" i="42"/>
  <c r="S78" i="42"/>
  <c r="R78" i="42"/>
  <c r="Q78" i="42"/>
  <c r="P78" i="42"/>
  <c r="O78" i="42"/>
  <c r="O79" i="42" s="1"/>
  <c r="N78" i="42"/>
  <c r="M78" i="42"/>
  <c r="L78" i="42"/>
  <c r="K78" i="42"/>
  <c r="J78" i="42"/>
  <c r="I78" i="42"/>
  <c r="H78" i="42"/>
  <c r="G78" i="42"/>
  <c r="F78" i="42"/>
  <c r="E78" i="42"/>
  <c r="AN77" i="42"/>
  <c r="AN20" i="42" s="1"/>
  <c r="AM77" i="42"/>
  <c r="AL77" i="42"/>
  <c r="AL20" i="42" s="1"/>
  <c r="AK77" i="42"/>
  <c r="AK20" i="42" s="1"/>
  <c r="AJ77" i="42"/>
  <c r="AI77" i="42"/>
  <c r="AH77" i="42"/>
  <c r="AH20" i="42" s="1"/>
  <c r="AG77" i="42"/>
  <c r="AG20" i="42" s="1"/>
  <c r="AF77" i="42"/>
  <c r="AF20" i="42" s="1"/>
  <c r="AE77" i="42"/>
  <c r="AE20" i="42" s="1"/>
  <c r="AD77" i="42"/>
  <c r="AD20" i="42" s="1"/>
  <c r="AC77" i="42"/>
  <c r="AC20" i="42" s="1"/>
  <c r="AB77" i="42"/>
  <c r="AB20" i="42" s="1"/>
  <c r="AA77" i="42"/>
  <c r="AA20" i="42" s="1"/>
  <c r="Z77" i="42"/>
  <c r="Z20" i="42" s="1"/>
  <c r="Y77" i="42"/>
  <c r="Y20" i="42" s="1"/>
  <c r="X77" i="42"/>
  <c r="X20" i="42" s="1"/>
  <c r="W77" i="42"/>
  <c r="W20" i="42" s="1"/>
  <c r="V77" i="42"/>
  <c r="V20" i="42" s="1"/>
  <c r="U77" i="42"/>
  <c r="U20" i="42" s="1"/>
  <c r="T77" i="42"/>
  <c r="T20" i="42" s="1"/>
  <c r="S77" i="42"/>
  <c r="S20" i="42" s="1"/>
  <c r="R77" i="42"/>
  <c r="R20" i="42" s="1"/>
  <c r="Q77" i="42"/>
  <c r="Q20" i="42" s="1"/>
  <c r="P77" i="42"/>
  <c r="P20" i="42" s="1"/>
  <c r="O77" i="42"/>
  <c r="O20" i="42" s="1"/>
  <c r="N77" i="42"/>
  <c r="N20" i="42" s="1"/>
  <c r="M77" i="42"/>
  <c r="M20" i="42" s="1"/>
  <c r="L77" i="42"/>
  <c r="L20" i="42" s="1"/>
  <c r="K77" i="42"/>
  <c r="K20" i="42" s="1"/>
  <c r="J77" i="42"/>
  <c r="J20" i="42" s="1"/>
  <c r="I77" i="42"/>
  <c r="I20" i="42" s="1"/>
  <c r="H77" i="42"/>
  <c r="H20" i="42" s="1"/>
  <c r="G77" i="42"/>
  <c r="G20" i="42" s="1"/>
  <c r="F77" i="42"/>
  <c r="F20" i="42" s="1"/>
  <c r="AN75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K73" i="42"/>
  <c r="AL73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N69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F67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L67" i="42" s="1"/>
  <c r="K66" i="42"/>
  <c r="J66" i="42"/>
  <c r="G66" i="42"/>
  <c r="G67" i="42" s="1"/>
  <c r="AN64" i="42"/>
  <c r="AM64" i="42"/>
  <c r="AL64" i="42"/>
  <c r="AK64" i="42"/>
  <c r="AJ64" i="42"/>
  <c r="AI64" i="42"/>
  <c r="AH64" i="42"/>
  <c r="AG64" i="42"/>
  <c r="AF64" i="42"/>
  <c r="AE64" i="42"/>
  <c r="AD64" i="42"/>
  <c r="AC64" i="42"/>
  <c r="AB64" i="42"/>
  <c r="AB65" i="42" s="1"/>
  <c r="AA64" i="42"/>
  <c r="Z64" i="42"/>
  <c r="Y64" i="42"/>
  <c r="X64" i="42"/>
  <c r="W64" i="42"/>
  <c r="V64" i="42"/>
  <c r="U64" i="42"/>
  <c r="T64" i="42"/>
  <c r="S64" i="42"/>
  <c r="R64" i="42"/>
  <c r="Q64" i="42"/>
  <c r="P64" i="42"/>
  <c r="O64" i="42"/>
  <c r="N64" i="42"/>
  <c r="M64" i="42"/>
  <c r="L64" i="42"/>
  <c r="K64" i="42"/>
  <c r="J64" i="42"/>
  <c r="I64" i="42"/>
  <c r="H64" i="42"/>
  <c r="G64" i="42"/>
  <c r="F64" i="42"/>
  <c r="E64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Y36" i="42"/>
  <c r="X36" i="42"/>
  <c r="W36" i="42"/>
  <c r="V36" i="42"/>
  <c r="U36" i="42"/>
  <c r="T36" i="42"/>
  <c r="S36" i="42"/>
  <c r="R36" i="42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N34" i="42"/>
  <c r="AN36" i="42" s="1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N27" i="42"/>
  <c r="AM27" i="42"/>
  <c r="AL27" i="42"/>
  <c r="AK27" i="42"/>
  <c r="AN25" i="42"/>
  <c r="AM25" i="42"/>
  <c r="AL25" i="42"/>
  <c r="AK25" i="42"/>
  <c r="AN23" i="42"/>
  <c r="AM23" i="42"/>
  <c r="AL23" i="42"/>
  <c r="AK23" i="42"/>
  <c r="AN21" i="42"/>
  <c r="AM21" i="42"/>
  <c r="AL21" i="42"/>
  <c r="AK21" i="42"/>
  <c r="AJ21" i="42"/>
  <c r="AM20" i="42"/>
  <c r="AJ20" i="42"/>
  <c r="AI20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L16" i="42"/>
  <c r="AK16" i="42"/>
  <c r="AJ16" i="42"/>
  <c r="AI16" i="42"/>
  <c r="AH16" i="42"/>
  <c r="AG16" i="42"/>
  <c r="AM16" i="42"/>
  <c r="AN14" i="42"/>
  <c r="AM14" i="42"/>
  <c r="AL14" i="42"/>
  <c r="AK14" i="42"/>
  <c r="AJ14" i="42"/>
  <c r="AI14" i="42"/>
  <c r="AG13" i="42"/>
  <c r="AF13" i="42"/>
  <c r="AE13" i="42"/>
  <c r="AD13" i="42"/>
  <c r="AC13" i="42"/>
  <c r="AB13" i="42"/>
  <c r="AA13" i="42"/>
  <c r="Z13" i="42"/>
  <c r="Y13" i="42"/>
  <c r="X13" i="42"/>
  <c r="W13" i="42"/>
  <c r="V13" i="42"/>
  <c r="V14" i="42" s="1"/>
  <c r="U13" i="42"/>
  <c r="T13" i="42"/>
  <c r="S13" i="42"/>
  <c r="R13" i="42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AN12" i="42"/>
  <c r="AM12" i="42"/>
  <c r="AL12" i="42"/>
  <c r="AK12" i="42"/>
  <c r="AJ12" i="42"/>
  <c r="AI12" i="42"/>
  <c r="AG11" i="42"/>
  <c r="AF11" i="42"/>
  <c r="AE11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AN7" i="42"/>
  <c r="AM7" i="42"/>
  <c r="AL7" i="42"/>
  <c r="AK7" i="42"/>
  <c r="AJ7" i="42"/>
  <c r="AI7" i="42"/>
  <c r="AH7" i="42"/>
  <c r="AG7" i="42"/>
  <c r="AF7" i="42"/>
  <c r="AE7" i="42"/>
  <c r="AD7" i="42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AN5" i="42"/>
  <c r="AM5" i="42"/>
  <c r="AL5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E5" i="42"/>
  <c r="AL166" i="43"/>
  <c r="AL45" i="43" s="1"/>
  <c r="AL46" i="43" s="1"/>
  <c r="AK166" i="43"/>
  <c r="AK45" i="43" s="1"/>
  <c r="O138" i="43"/>
  <c r="N138" i="43"/>
  <c r="M138" i="43"/>
  <c r="L138" i="43"/>
  <c r="K138" i="43"/>
  <c r="J138" i="43"/>
  <c r="I138" i="43"/>
  <c r="H138" i="43"/>
  <c r="G138" i="43"/>
  <c r="F138" i="43"/>
  <c r="Z137" i="43"/>
  <c r="Y137" i="43"/>
  <c r="X137" i="43"/>
  <c r="W137" i="43"/>
  <c r="V137" i="43"/>
  <c r="U137" i="43"/>
  <c r="T137" i="43"/>
  <c r="S137" i="43"/>
  <c r="R137" i="43"/>
  <c r="Q137" i="43"/>
  <c r="P137" i="43"/>
  <c r="T132" i="43"/>
  <c r="T131" i="43" s="1"/>
  <c r="S132" i="43"/>
  <c r="S131" i="43" s="1"/>
  <c r="R132" i="43"/>
  <c r="R131" i="43" s="1"/>
  <c r="Q132" i="43"/>
  <c r="Q131" i="43" s="1"/>
  <c r="P132" i="43"/>
  <c r="P131" i="43" s="1"/>
  <c r="O132" i="43"/>
  <c r="I132" i="43" s="1"/>
  <c r="I131" i="43" s="1"/>
  <c r="Z131" i="43"/>
  <c r="Y131" i="43"/>
  <c r="X131" i="43"/>
  <c r="W131" i="43"/>
  <c r="V131" i="43"/>
  <c r="U131" i="43"/>
  <c r="O126" i="43"/>
  <c r="O125" i="43" s="1"/>
  <c r="Z125" i="43"/>
  <c r="Y125" i="43"/>
  <c r="X125" i="43"/>
  <c r="W125" i="43"/>
  <c r="V125" i="43"/>
  <c r="U125" i="43"/>
  <c r="T125" i="43"/>
  <c r="S125" i="43"/>
  <c r="R125" i="43"/>
  <c r="Q125" i="43"/>
  <c r="P125" i="43"/>
  <c r="O121" i="43"/>
  <c r="K121" i="43" s="1"/>
  <c r="K120" i="43" s="1"/>
  <c r="L121" i="43"/>
  <c r="L120" i="43" s="1"/>
  <c r="E121" i="43"/>
  <c r="E120" i="43" s="1"/>
  <c r="Z120" i="43"/>
  <c r="Y120" i="43"/>
  <c r="X120" i="43"/>
  <c r="W120" i="43"/>
  <c r="V120" i="43"/>
  <c r="U120" i="43"/>
  <c r="T120" i="43"/>
  <c r="S120" i="43"/>
  <c r="R120" i="43"/>
  <c r="Q120" i="43"/>
  <c r="P120" i="43"/>
  <c r="P113" i="43"/>
  <c r="P6" i="43" s="1"/>
  <c r="O113" i="43"/>
  <c r="O6" i="43" s="1"/>
  <c r="N113" i="43"/>
  <c r="N6" i="43" s="1"/>
  <c r="M113" i="43"/>
  <c r="M6" i="43" s="1"/>
  <c r="L113" i="43"/>
  <c r="L6" i="43" s="1"/>
  <c r="K113" i="43"/>
  <c r="K6" i="43" s="1"/>
  <c r="J113" i="43"/>
  <c r="J6" i="43" s="1"/>
  <c r="I113" i="43"/>
  <c r="H113" i="43"/>
  <c r="G113" i="43"/>
  <c r="F113" i="43"/>
  <c r="E113" i="43"/>
  <c r="AP112" i="43"/>
  <c r="P110" i="43"/>
  <c r="P4" i="43" s="1"/>
  <c r="O110" i="43"/>
  <c r="O4" i="43" s="1"/>
  <c r="N110" i="43"/>
  <c r="N4" i="43" s="1"/>
  <c r="M110" i="43"/>
  <c r="M4" i="43" s="1"/>
  <c r="L110" i="43"/>
  <c r="L4" i="43" s="1"/>
  <c r="K110" i="43"/>
  <c r="K4" i="43" s="1"/>
  <c r="J110" i="43"/>
  <c r="J4" i="43" s="1"/>
  <c r="I110" i="43"/>
  <c r="I4" i="43" s="1"/>
  <c r="H110" i="43"/>
  <c r="G110" i="43"/>
  <c r="G4" i="43" s="1"/>
  <c r="F110" i="43"/>
  <c r="E110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AN99" i="43"/>
  <c r="AM99" i="43"/>
  <c r="AL99" i="43"/>
  <c r="AK99" i="43"/>
  <c r="AJ99" i="43"/>
  <c r="AI99" i="43"/>
  <c r="AH99" i="43"/>
  <c r="AG99" i="43"/>
  <c r="AG100" i="43" s="1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S100" i="43" s="1"/>
  <c r="R99" i="43"/>
  <c r="Q99" i="43"/>
  <c r="Q100" i="43" s="1"/>
  <c r="P99" i="43"/>
  <c r="O99" i="43"/>
  <c r="N99" i="43"/>
  <c r="M99" i="43"/>
  <c r="L99" i="43"/>
  <c r="K99" i="43"/>
  <c r="J99" i="43"/>
  <c r="I99" i="43"/>
  <c r="H99" i="43"/>
  <c r="G99" i="43"/>
  <c r="F99" i="43"/>
  <c r="E99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N79" i="43"/>
  <c r="AN17" i="43" s="1"/>
  <c r="AM79" i="43"/>
  <c r="AL79" i="43"/>
  <c r="AL17" i="43" s="1"/>
  <c r="AK79" i="43"/>
  <c r="AK17" i="43" s="1"/>
  <c r="AJ79" i="43"/>
  <c r="AJ17" i="43" s="1"/>
  <c r="AI79" i="43"/>
  <c r="AI17" i="43" s="1"/>
  <c r="AH79" i="43"/>
  <c r="AH17" i="43" s="1"/>
  <c r="AG79" i="43"/>
  <c r="AG17" i="43" s="1"/>
  <c r="AF79" i="43"/>
  <c r="AF17" i="43" s="1"/>
  <c r="AE79" i="43"/>
  <c r="AE17" i="43" s="1"/>
  <c r="AD79" i="43"/>
  <c r="AD17" i="43" s="1"/>
  <c r="AC79" i="43"/>
  <c r="AC17" i="43" s="1"/>
  <c r="AB79" i="43"/>
  <c r="AB17" i="43" s="1"/>
  <c r="AA79" i="43"/>
  <c r="AA17" i="43" s="1"/>
  <c r="Z79" i="43"/>
  <c r="Z17" i="43" s="1"/>
  <c r="Y79" i="43"/>
  <c r="Y17" i="43" s="1"/>
  <c r="X79" i="43"/>
  <c r="X17" i="43" s="1"/>
  <c r="W79" i="43"/>
  <c r="W17" i="43" s="1"/>
  <c r="V79" i="43"/>
  <c r="V17" i="43" s="1"/>
  <c r="U79" i="43"/>
  <c r="U17" i="43" s="1"/>
  <c r="T79" i="43"/>
  <c r="T17" i="43" s="1"/>
  <c r="S79" i="43"/>
  <c r="S17" i="43" s="1"/>
  <c r="R79" i="43"/>
  <c r="Q79" i="43"/>
  <c r="Q17" i="43" s="1"/>
  <c r="P79" i="43"/>
  <c r="P17" i="43" s="1"/>
  <c r="O79" i="43"/>
  <c r="N79" i="43"/>
  <c r="N17" i="43" s="1"/>
  <c r="M79" i="43"/>
  <c r="M17" i="43" s="1"/>
  <c r="L79" i="43"/>
  <c r="L17" i="43" s="1"/>
  <c r="K79" i="43"/>
  <c r="K17" i="43" s="1"/>
  <c r="J79" i="43"/>
  <c r="J17" i="43" s="1"/>
  <c r="I79" i="43"/>
  <c r="I17" i="43" s="1"/>
  <c r="H79" i="43"/>
  <c r="H17" i="43" s="1"/>
  <c r="G79" i="43"/>
  <c r="F79" i="43"/>
  <c r="F17" i="43" s="1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AN68" i="43"/>
  <c r="AM68" i="43"/>
  <c r="AL68" i="43"/>
  <c r="AK68" i="43"/>
  <c r="AJ68" i="43"/>
  <c r="AI68" i="43"/>
  <c r="AH68" i="43"/>
  <c r="AG68" i="43"/>
  <c r="AF68" i="43"/>
  <c r="AE68" i="43"/>
  <c r="AF69" i="43" s="1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I69" i="43" s="1"/>
  <c r="G68" i="43"/>
  <c r="F68" i="43"/>
  <c r="E68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P67" i="43" s="1"/>
  <c r="N66" i="43"/>
  <c r="M66" i="43"/>
  <c r="L66" i="43"/>
  <c r="K66" i="43"/>
  <c r="J66" i="43"/>
  <c r="I66" i="43"/>
  <c r="H66" i="43"/>
  <c r="G66" i="43"/>
  <c r="F66" i="43"/>
  <c r="E66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Y58" i="43" s="1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K58" i="43" s="1"/>
  <c r="J57" i="43"/>
  <c r="I57" i="43"/>
  <c r="H57" i="43"/>
  <c r="G57" i="43"/>
  <c r="F57" i="43"/>
  <c r="E57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AM45" i="43"/>
  <c r="AN46" i="43" s="1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B25" i="43" s="1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L25" i="43" s="1"/>
  <c r="K24" i="43"/>
  <c r="J24" i="43"/>
  <c r="I24" i="43"/>
  <c r="H24" i="43"/>
  <c r="G24" i="43"/>
  <c r="F24" i="43"/>
  <c r="E24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P23" i="43" s="1"/>
  <c r="O22" i="43"/>
  <c r="N22" i="43"/>
  <c r="M22" i="43"/>
  <c r="L22" i="43"/>
  <c r="K22" i="43"/>
  <c r="J22" i="43"/>
  <c r="I22" i="43"/>
  <c r="H22" i="43"/>
  <c r="G22" i="43"/>
  <c r="F22" i="43"/>
  <c r="E22" i="43"/>
  <c r="AN20" i="43"/>
  <c r="AM20" i="43"/>
  <c r="AN21" i="43" s="1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H21" i="43" s="1"/>
  <c r="F20" i="43"/>
  <c r="E20" i="43"/>
  <c r="AY18" i="43"/>
  <c r="AX18" i="43"/>
  <c r="AN18" i="43"/>
  <c r="AM18" i="43"/>
  <c r="AL18" i="43"/>
  <c r="AK18" i="43"/>
  <c r="AJ18" i="43"/>
  <c r="AK19" i="43" s="1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Q19" i="43" s="1"/>
  <c r="P18" i="43"/>
  <c r="O18" i="43"/>
  <c r="N18" i="43"/>
  <c r="M18" i="43"/>
  <c r="L18" i="43"/>
  <c r="K18" i="43"/>
  <c r="J18" i="43"/>
  <c r="I18" i="43"/>
  <c r="H18" i="43"/>
  <c r="G18" i="43"/>
  <c r="F18" i="43"/>
  <c r="E18" i="43"/>
  <c r="AM17" i="43"/>
  <c r="R17" i="43"/>
  <c r="O17" i="43"/>
  <c r="G17" i="43"/>
  <c r="E17" i="43"/>
  <c r="AY16" i="43"/>
  <c r="AN43" i="43" s="1"/>
  <c r="AX16" i="43"/>
  <c r="AN35" i="43" s="1"/>
  <c r="AW16" i="43"/>
  <c r="AM43" i="43" s="1"/>
  <c r="AM44" i="43" s="1"/>
  <c r="AV16" i="43"/>
  <c r="AM35" i="43" s="1"/>
  <c r="AM36" i="43" s="1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M13" i="43"/>
  <c r="AL13" i="43"/>
  <c r="AK13" i="43"/>
  <c r="AJ13" i="43"/>
  <c r="AI13" i="43"/>
  <c r="AH13" i="43"/>
  <c r="AG13" i="43"/>
  <c r="AF13" i="43"/>
  <c r="AE13" i="43"/>
  <c r="AD13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I6" i="43"/>
  <c r="H6" i="43"/>
  <c r="G6" i="43"/>
  <c r="F6" i="43"/>
  <c r="E6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H4" i="43"/>
  <c r="F4" i="43"/>
  <c r="E4" i="43"/>
  <c r="AA65" i="42" l="1"/>
  <c r="K67" i="42"/>
  <c r="U94" i="42"/>
  <c r="AK94" i="42"/>
  <c r="AG81" i="42"/>
  <c r="AI63" i="42"/>
  <c r="M19" i="43"/>
  <c r="AC19" i="43"/>
  <c r="W21" i="43"/>
  <c r="AG65" i="42"/>
  <c r="X79" i="42"/>
  <c r="S6" i="42"/>
  <c r="AI6" i="42"/>
  <c r="AE5" i="43"/>
  <c r="R7" i="43"/>
  <c r="P7" i="43"/>
  <c r="AD14" i="42"/>
  <c r="AE69" i="43"/>
  <c r="I85" i="42"/>
  <c r="V46" i="43"/>
  <c r="J85" i="42"/>
  <c r="Z85" i="42"/>
  <c r="AD21" i="43"/>
  <c r="AN85" i="42"/>
  <c r="AH65" i="42"/>
  <c r="Y79" i="42"/>
  <c r="Y6" i="42"/>
  <c r="Q83" i="42"/>
  <c r="AI19" i="43"/>
  <c r="O14" i="42"/>
  <c r="Y63" i="42"/>
  <c r="AH83" i="42"/>
  <c r="U21" i="43"/>
  <c r="R8" i="42"/>
  <c r="N79" i="42"/>
  <c r="AD79" i="42"/>
  <c r="I81" i="42"/>
  <c r="S19" i="43"/>
  <c r="F67" i="43"/>
  <c r="V67" i="43"/>
  <c r="S8" i="42"/>
  <c r="AD67" i="42"/>
  <c r="W12" i="42"/>
  <c r="AN35" i="42"/>
  <c r="T37" i="42"/>
  <c r="AJ37" i="42"/>
  <c r="S85" i="42"/>
  <c r="K7" i="43"/>
  <c r="H126" i="43"/>
  <c r="H125" i="43" s="1"/>
  <c r="S10" i="42"/>
  <c r="Y83" i="42"/>
  <c r="AI138" i="42"/>
  <c r="AI23" i="42" s="1"/>
  <c r="Y69" i="43"/>
  <c r="AH46" i="43"/>
  <c r="H58" i="43"/>
  <c r="X58" i="43"/>
  <c r="AH6" i="42"/>
  <c r="X8" i="42"/>
  <c r="AN8" i="42"/>
  <c r="I63" i="42"/>
  <c r="I25" i="43"/>
  <c r="AE58" i="43"/>
  <c r="I100" i="43"/>
  <c r="X63" i="42"/>
  <c r="AE23" i="43"/>
  <c r="W5" i="43"/>
  <c r="Y7" i="43"/>
  <c r="O19" i="43"/>
  <c r="AE19" i="43"/>
  <c r="AF23" i="43"/>
  <c r="Z83" i="42"/>
  <c r="C96" i="26"/>
  <c r="E97" i="26"/>
  <c r="F98" i="26" s="1"/>
  <c r="G98" i="26" s="1"/>
  <c r="Y100" i="43"/>
  <c r="Z46" i="43"/>
  <c r="Y5" i="43"/>
  <c r="AA7" i="43"/>
  <c r="T6" i="42"/>
  <c r="AJ6" i="42"/>
  <c r="AM24" i="42"/>
  <c r="R37" i="42"/>
  <c r="AH37" i="42"/>
  <c r="U14" i="42"/>
  <c r="H63" i="42"/>
  <c r="C96" i="37"/>
  <c r="E97" i="37"/>
  <c r="F98" i="37" s="1"/>
  <c r="G98" i="37" s="1"/>
  <c r="AF58" i="43"/>
  <c r="AB7" i="43"/>
  <c r="J21" i="43"/>
  <c r="AI23" i="43"/>
  <c r="AG69" i="43"/>
  <c r="T67" i="42"/>
  <c r="Y25" i="43"/>
  <c r="AJ25" i="42"/>
  <c r="Y65" i="42"/>
  <c r="K138" i="42"/>
  <c r="K23" i="42" s="1"/>
  <c r="AE63" i="42"/>
  <c r="F81" i="42"/>
  <c r="M138" i="42"/>
  <c r="M23" i="42" s="1"/>
  <c r="C96" i="35"/>
  <c r="E97" i="35"/>
  <c r="F98" i="35" s="1"/>
  <c r="G98" i="35" s="1"/>
  <c r="N21" i="43"/>
  <c r="V23" i="43"/>
  <c r="Q25" i="43"/>
  <c r="AG25" i="43"/>
  <c r="AA138" i="42"/>
  <c r="AA23" i="42" s="1"/>
  <c r="AF65" i="42"/>
  <c r="AA85" i="42"/>
  <c r="C96" i="34"/>
  <c r="E97" i="34"/>
  <c r="F98" i="34" s="1"/>
  <c r="G98" i="34" s="1"/>
  <c r="R100" i="43"/>
  <c r="AH100" i="43"/>
  <c r="AN26" i="42"/>
  <c r="X37" i="42"/>
  <c r="Q63" i="42"/>
  <c r="AG63" i="42"/>
  <c r="AG83" i="42"/>
  <c r="E141" i="42"/>
  <c r="E25" i="42" s="1"/>
  <c r="C96" i="36"/>
  <c r="E97" i="36"/>
  <c r="F98" i="36" s="1"/>
  <c r="G98" i="36" s="1"/>
  <c r="AN44" i="43"/>
  <c r="I5" i="43"/>
  <c r="AJ25" i="43"/>
  <c r="P14" i="42"/>
  <c r="P79" i="42"/>
  <c r="AF79" i="42"/>
  <c r="J81" i="42"/>
  <c r="Z81" i="42"/>
  <c r="F141" i="42"/>
  <c r="F25" i="42" s="1"/>
  <c r="O67" i="43"/>
  <c r="G126" i="43"/>
  <c r="G125" i="43" s="1"/>
  <c r="AM28" i="42"/>
  <c r="R141" i="42"/>
  <c r="R25" i="42" s="1"/>
  <c r="S26" i="42" s="1"/>
  <c r="C96" i="33"/>
  <c r="E97" i="33"/>
  <c r="F98" i="33" s="1"/>
  <c r="G98" i="33" s="1"/>
  <c r="S141" i="42"/>
  <c r="S25" i="42" s="1"/>
  <c r="H25" i="43"/>
  <c r="X25" i="43"/>
  <c r="AN25" i="43"/>
  <c r="W46" i="43"/>
  <c r="N58" i="43"/>
  <c r="AF67" i="43"/>
  <c r="I121" i="43"/>
  <c r="I120" i="43" s="1"/>
  <c r="I126" i="43"/>
  <c r="I125" i="43" s="1"/>
  <c r="P6" i="42"/>
  <c r="R10" i="42"/>
  <c r="T14" i="42"/>
  <c r="G63" i="42"/>
  <c r="AM63" i="42"/>
  <c r="Q65" i="42"/>
  <c r="M67" i="42"/>
  <c r="AC67" i="42"/>
  <c r="AB141" i="42"/>
  <c r="AB25" i="42" s="1"/>
  <c r="C96" i="38"/>
  <c r="E97" i="38"/>
  <c r="F98" i="38" s="1"/>
  <c r="G98" i="38" s="1"/>
  <c r="AG58" i="43"/>
  <c r="L85" i="42"/>
  <c r="U100" i="43"/>
  <c r="AK100" i="43"/>
  <c r="AN5" i="43"/>
  <c r="Q58" i="43"/>
  <c r="F14" i="42"/>
  <c r="G67" i="43"/>
  <c r="AA46" i="43"/>
  <c r="P69" i="43"/>
  <c r="O69" i="43"/>
  <c r="K85" i="42"/>
  <c r="Z5" i="43"/>
  <c r="M25" i="43"/>
  <c r="AM67" i="43"/>
  <c r="G14" i="42"/>
  <c r="AJ23" i="43"/>
  <c r="AE25" i="43"/>
  <c r="X14" i="42"/>
  <c r="AC5" i="43"/>
  <c r="AE85" i="42"/>
  <c r="H132" i="43"/>
  <c r="H131" i="43" s="1"/>
  <c r="G132" i="43"/>
  <c r="G131" i="43" s="1"/>
  <c r="X6" i="42"/>
  <c r="P85" i="42"/>
  <c r="O21" i="43"/>
  <c r="I6" i="42"/>
  <c r="J6" i="42"/>
  <c r="AE12" i="42"/>
  <c r="AL19" i="43"/>
  <c r="X23" i="43"/>
  <c r="J10" i="42"/>
  <c r="Z10" i="42"/>
  <c r="AE81" i="42"/>
  <c r="AN83" i="42"/>
  <c r="G19" i="43"/>
  <c r="AM19" i="43"/>
  <c r="K6" i="42"/>
  <c r="AE8" i="42"/>
  <c r="K10" i="42"/>
  <c r="AL79" i="42"/>
  <c r="J5" i="43"/>
  <c r="AL26" i="42"/>
  <c r="Z7" i="43"/>
  <c r="K46" i="43"/>
  <c r="AC25" i="43"/>
  <c r="S58" i="43"/>
  <c r="AL67" i="43"/>
  <c r="Q69" i="43"/>
  <c r="AB85" i="42"/>
  <c r="W67" i="43"/>
  <c r="W14" i="42"/>
  <c r="AK22" i="42"/>
  <c r="T23" i="43"/>
  <c r="O25" i="43"/>
  <c r="H14" i="42"/>
  <c r="AL22" i="42"/>
  <c r="M12" i="42"/>
  <c r="AC12" i="42"/>
  <c r="O85" i="42"/>
  <c r="H6" i="42"/>
  <c r="AN6" i="42"/>
  <c r="N12" i="42"/>
  <c r="AD12" i="42"/>
  <c r="AE21" i="43"/>
  <c r="AC8" i="42"/>
  <c r="O12" i="42"/>
  <c r="AJ79" i="42"/>
  <c r="F19" i="43"/>
  <c r="AF21" i="43"/>
  <c r="AD8" i="42"/>
  <c r="T65" i="42"/>
  <c r="O81" i="42"/>
  <c r="AA10" i="42"/>
  <c r="F79" i="42"/>
  <c r="V79" i="42"/>
  <c r="AF8" i="42"/>
  <c r="R67" i="42"/>
  <c r="G79" i="42"/>
  <c r="AM79" i="42"/>
  <c r="I19" i="43"/>
  <c r="X7" i="43"/>
  <c r="H100" i="43"/>
  <c r="X100" i="43"/>
  <c r="AN100" i="43"/>
  <c r="AM26" i="42"/>
  <c r="W37" i="42"/>
  <c r="P63" i="42"/>
  <c r="AF63" i="42"/>
  <c r="J138" i="42"/>
  <c r="J23" i="42" s="1"/>
  <c r="Y19" i="43"/>
  <c r="R25" i="43"/>
  <c r="O46" i="43"/>
  <c r="X67" i="43"/>
  <c r="AH69" i="43"/>
  <c r="J100" i="43"/>
  <c r="AG8" i="42"/>
  <c r="Z37" i="42"/>
  <c r="I65" i="42"/>
  <c r="P81" i="42"/>
  <c r="I23" i="43"/>
  <c r="V58" i="43"/>
  <c r="AA100" i="43"/>
  <c r="N5" i="43"/>
  <c r="O120" i="43"/>
  <c r="I137" i="43"/>
  <c r="Z65" i="42"/>
  <c r="I79" i="42"/>
  <c r="Q85" i="42"/>
  <c r="L94" i="42"/>
  <c r="AB94" i="42"/>
  <c r="AC7" i="43"/>
  <c r="S21" i="43"/>
  <c r="Q46" i="43"/>
  <c r="AB100" i="43"/>
  <c r="AE6" i="42"/>
  <c r="L37" i="42"/>
  <c r="U67" i="42"/>
  <c r="AF5" i="43"/>
  <c r="AA23" i="43"/>
  <c r="U69" i="43"/>
  <c r="AF6" i="42"/>
  <c r="V67" i="42"/>
  <c r="L79" i="42"/>
  <c r="AB79" i="42"/>
  <c r="AJ81" i="42"/>
  <c r="T85" i="42"/>
  <c r="G69" i="43"/>
  <c r="V8" i="42"/>
  <c r="AL8" i="42"/>
  <c r="G12" i="42"/>
  <c r="AF14" i="42"/>
  <c r="AE37" i="42"/>
  <c r="AN63" i="42"/>
  <c r="AD65" i="42"/>
  <c r="AG7" i="43"/>
  <c r="O23" i="43"/>
  <c r="AN69" i="43"/>
  <c r="W8" i="42"/>
  <c r="AM8" i="42"/>
  <c r="H12" i="42"/>
  <c r="X12" i="42"/>
  <c r="Q14" i="42"/>
  <c r="AL24" i="42"/>
  <c r="P37" i="42"/>
  <c r="AF37" i="42"/>
  <c r="R69" i="43"/>
  <c r="AG5" i="43"/>
  <c r="S46" i="43"/>
  <c r="V12" i="42"/>
  <c r="N37" i="42"/>
  <c r="W63" i="42"/>
  <c r="T81" i="42"/>
  <c r="AJ85" i="42"/>
  <c r="W69" i="43"/>
  <c r="O37" i="42"/>
  <c r="N65" i="42"/>
  <c r="Q7" i="43"/>
  <c r="AI7" i="43"/>
  <c r="P19" i="43"/>
  <c r="AF19" i="43"/>
  <c r="AE67" i="43"/>
  <c r="T10" i="42"/>
  <c r="AN37" i="42"/>
  <c r="J63" i="42"/>
  <c r="Z63" i="42"/>
  <c r="P65" i="42"/>
  <c r="J67" i="42"/>
  <c r="Z67" i="42"/>
  <c r="H81" i="42"/>
  <c r="X81" i="42"/>
  <c r="AN81" i="42"/>
  <c r="AM85" i="42"/>
  <c r="R94" i="42"/>
  <c r="AH94" i="42"/>
  <c r="AE46" i="43"/>
  <c r="S63" i="42"/>
  <c r="F58" i="43"/>
  <c r="J65" i="42"/>
  <c r="I83" i="42"/>
  <c r="J67" i="43"/>
  <c r="L100" i="43"/>
  <c r="J83" i="42"/>
  <c r="AH85" i="42"/>
  <c r="M94" i="42"/>
  <c r="K23" i="43"/>
  <c r="K83" i="42"/>
  <c r="F12" i="42"/>
  <c r="W67" i="42"/>
  <c r="Y85" i="42"/>
  <c r="T94" i="42"/>
  <c r="F135" i="42"/>
  <c r="F21" i="42" s="1"/>
  <c r="AH25" i="43"/>
  <c r="H67" i="43"/>
  <c r="AN67" i="43"/>
  <c r="M10" i="42"/>
  <c r="J37" i="42"/>
  <c r="AF81" i="42"/>
  <c r="H83" i="42"/>
  <c r="AF85" i="42"/>
  <c r="AH21" i="43"/>
  <c r="AL58" i="43"/>
  <c r="K100" i="43"/>
  <c r="AI21" i="43"/>
  <c r="R81" i="42"/>
  <c r="AC94" i="42"/>
  <c r="AK69" i="43"/>
  <c r="N14" i="42"/>
  <c r="M37" i="42"/>
  <c r="Q6" i="42"/>
  <c r="AE14" i="42"/>
  <c r="AM69" i="43"/>
  <c r="T7" i="43"/>
  <c r="AJ7" i="43"/>
  <c r="Z21" i="43"/>
  <c r="AG23" i="43"/>
  <c r="X69" i="43"/>
  <c r="T100" i="43"/>
  <c r="AJ100" i="43"/>
  <c r="W6" i="42"/>
  <c r="AB12" i="42"/>
  <c r="S65" i="42"/>
  <c r="W58" i="43"/>
  <c r="Z100" i="43"/>
  <c r="AN79" i="42"/>
  <c r="AJ94" i="42"/>
  <c r="M135" i="42"/>
  <c r="M21" i="42" s="1"/>
  <c r="L138" i="42"/>
  <c r="L23" i="42" s="1"/>
  <c r="L24" i="42" s="1"/>
  <c r="V141" i="42"/>
  <c r="V25" i="42" s="1"/>
  <c r="V26" i="42" s="1"/>
  <c r="AH7" i="43"/>
  <c r="M121" i="43"/>
  <c r="M120" i="43" s="1"/>
  <c r="N135" i="42"/>
  <c r="N21" i="42" s="1"/>
  <c r="AA141" i="42"/>
  <c r="AA25" i="42" s="1"/>
  <c r="AB26" i="42" s="1"/>
  <c r="Q23" i="43"/>
  <c r="R46" i="43"/>
  <c r="S7" i="43"/>
  <c r="F21" i="43"/>
  <c r="V21" i="43"/>
  <c r="AK21" i="43"/>
  <c r="G23" i="43"/>
  <c r="W23" i="43"/>
  <c r="AL23" i="43"/>
  <c r="M46" i="43"/>
  <c r="AB46" i="43"/>
  <c r="L58" i="43"/>
  <c r="AB58" i="43"/>
  <c r="I67" i="43"/>
  <c r="Y67" i="43"/>
  <c r="L7" i="43"/>
  <c r="N121" i="43"/>
  <c r="N120" i="43" s="1"/>
  <c r="AA6" i="42"/>
  <c r="T8" i="42"/>
  <c r="L14" i="42"/>
  <c r="AC14" i="42"/>
  <c r="AM22" i="42"/>
  <c r="H79" i="42"/>
  <c r="AM81" i="42"/>
  <c r="AI83" i="42"/>
  <c r="AI85" i="42"/>
  <c r="R135" i="42"/>
  <c r="R21" i="42" s="1"/>
  <c r="K5" i="43"/>
  <c r="S135" i="42"/>
  <c r="S21" i="42" s="1"/>
  <c r="AH138" i="42"/>
  <c r="AH23" i="42" s="1"/>
  <c r="AI24" i="42" s="1"/>
  <c r="AC141" i="42"/>
  <c r="AC25" i="42" s="1"/>
  <c r="AC26" i="42" s="1"/>
  <c r="X5" i="43"/>
  <c r="AM46" i="43"/>
  <c r="U7" i="43"/>
  <c r="AK7" i="43"/>
  <c r="G21" i="43"/>
  <c r="AM21" i="43"/>
  <c r="H23" i="43"/>
  <c r="AN23" i="43"/>
  <c r="Z25" i="43"/>
  <c r="N46" i="43"/>
  <c r="AD46" i="43"/>
  <c r="O58" i="43"/>
  <c r="AD58" i="43"/>
  <c r="L6" i="42"/>
  <c r="AB6" i="42"/>
  <c r="U8" i="42"/>
  <c r="AK8" i="42"/>
  <c r="L10" i="42"/>
  <c r="AB10" i="42"/>
  <c r="L12" i="42"/>
  <c r="AK26" i="42"/>
  <c r="K65" i="42"/>
  <c r="T135" i="42"/>
  <c r="T21" i="42" s="1"/>
  <c r="AD141" i="42"/>
  <c r="AD25" i="42" s="1"/>
  <c r="P21" i="43"/>
  <c r="J25" i="43"/>
  <c r="M5" i="43"/>
  <c r="X21" i="43"/>
  <c r="Y23" i="43"/>
  <c r="P58" i="43"/>
  <c r="N67" i="43"/>
  <c r="J69" i="43"/>
  <c r="Z69" i="43"/>
  <c r="H69" i="43"/>
  <c r="AI100" i="43"/>
  <c r="O137" i="43"/>
  <c r="J137" i="43"/>
  <c r="L65" i="42"/>
  <c r="AB67" i="42"/>
  <c r="Y81" i="42"/>
  <c r="G81" i="42"/>
  <c r="G94" i="42"/>
  <c r="W94" i="42"/>
  <c r="U135" i="42"/>
  <c r="U21" i="42" s="1"/>
  <c r="AH141" i="42"/>
  <c r="AH25" i="42" s="1"/>
  <c r="W19" i="43"/>
  <c r="W25" i="43"/>
  <c r="O10" i="42"/>
  <c r="R65" i="42"/>
  <c r="V135" i="42"/>
  <c r="V21" i="42" s="1"/>
  <c r="AI141" i="42"/>
  <c r="AI25" i="42" s="1"/>
  <c r="AJ26" i="42" s="1"/>
  <c r="AA135" i="42"/>
  <c r="AA21" i="42" s="1"/>
  <c r="R5" i="43"/>
  <c r="AH5" i="43"/>
  <c r="F7" i="43"/>
  <c r="H19" i="43"/>
  <c r="X19" i="43"/>
  <c r="AN19" i="43"/>
  <c r="K21" i="43"/>
  <c r="AA21" i="43"/>
  <c r="L23" i="43"/>
  <c r="AB23" i="43"/>
  <c r="AI46" i="43"/>
  <c r="M69" i="43"/>
  <c r="AC69" i="43"/>
  <c r="Y8" i="42"/>
  <c r="P12" i="42"/>
  <c r="AF12" i="42"/>
  <c r="F37" i="42"/>
  <c r="V37" i="42"/>
  <c r="AL37" i="42"/>
  <c r="R63" i="42"/>
  <c r="AH63" i="42"/>
  <c r="O67" i="42"/>
  <c r="L81" i="42"/>
  <c r="AB81" i="42"/>
  <c r="AB135" i="42"/>
  <c r="AB21" i="42" s="1"/>
  <c r="J141" i="42"/>
  <c r="J25" i="42" s="1"/>
  <c r="AH144" i="42"/>
  <c r="AH27" i="42" s="1"/>
  <c r="AI28" i="42" s="1"/>
  <c r="W79" i="42"/>
  <c r="AA83" i="42"/>
  <c r="S94" i="42"/>
  <c r="AC135" i="42"/>
  <c r="AC21" i="42" s="1"/>
  <c r="K141" i="42"/>
  <c r="K25" i="42" s="1"/>
  <c r="AN36" i="43"/>
  <c r="AC21" i="43"/>
  <c r="AD23" i="43"/>
  <c r="T46" i="43"/>
  <c r="AJ46" i="43"/>
  <c r="T58" i="43"/>
  <c r="AJ58" i="43"/>
  <c r="Q67" i="43"/>
  <c r="AG67" i="43"/>
  <c r="F121" i="43"/>
  <c r="F120" i="43" s="1"/>
  <c r="R6" i="42"/>
  <c r="G37" i="42"/>
  <c r="AM37" i="42"/>
  <c r="AD135" i="42"/>
  <c r="AD21" i="42" s="1"/>
  <c r="M141" i="42"/>
  <c r="M25" i="42" s="1"/>
  <c r="AF25" i="43"/>
  <c r="AK5" i="43"/>
  <c r="J7" i="43"/>
  <c r="K19" i="43"/>
  <c r="R67" i="43"/>
  <c r="M100" i="43"/>
  <c r="AC100" i="43"/>
  <c r="G121" i="43"/>
  <c r="G120" i="43" s="1"/>
  <c r="H37" i="42"/>
  <c r="S67" i="42"/>
  <c r="AH135" i="42"/>
  <c r="AH21" i="42" s="1"/>
  <c r="N141" i="42"/>
  <c r="N25" i="42" s="1"/>
  <c r="H121" i="43"/>
  <c r="H120" i="43" s="1"/>
  <c r="AG6" i="42"/>
  <c r="U12" i="42"/>
  <c r="AL28" i="42"/>
  <c r="AI65" i="42"/>
  <c r="W81" i="42"/>
  <c r="R83" i="42"/>
  <c r="E135" i="42"/>
  <c r="E21" i="42" s="1"/>
  <c r="AI135" i="42"/>
  <c r="AI21" i="42" s="1"/>
  <c r="AJ22" i="42" s="1"/>
  <c r="AJ65" i="42"/>
  <c r="AD83" i="42"/>
  <c r="R85" i="42"/>
  <c r="O94" i="42"/>
  <c r="AE94" i="42"/>
  <c r="P100" i="43"/>
  <c r="AF100" i="43"/>
  <c r="J121" i="43"/>
  <c r="J120" i="43" s="1"/>
  <c r="AA67" i="42"/>
  <c r="X83" i="42"/>
  <c r="J135" i="42"/>
  <c r="J21" i="42" s="1"/>
  <c r="K22" i="42" s="1"/>
  <c r="T141" i="42"/>
  <c r="T25" i="42" s="1"/>
  <c r="U26" i="42" s="1"/>
  <c r="T25" i="43"/>
  <c r="AD19" i="43"/>
  <c r="R21" i="43"/>
  <c r="S23" i="43"/>
  <c r="F25" i="43"/>
  <c r="U25" i="43"/>
  <c r="AK25" i="43"/>
  <c r="Y46" i="43"/>
  <c r="I58" i="43"/>
  <c r="I14" i="42"/>
  <c r="Y14" i="42"/>
  <c r="AN28" i="42"/>
  <c r="AB37" i="42"/>
  <c r="F65" i="42"/>
  <c r="V65" i="42"/>
  <c r="AL65" i="42"/>
  <c r="AH14" i="42"/>
  <c r="AG14" i="42"/>
  <c r="U10" i="42"/>
  <c r="I12" i="42"/>
  <c r="AH12" i="42"/>
  <c r="AG12" i="42"/>
  <c r="J14" i="42"/>
  <c r="R14" i="42"/>
  <c r="Z14" i="42"/>
  <c r="AA8" i="42"/>
  <c r="AJ8" i="42"/>
  <c r="AI8" i="42"/>
  <c r="F10" i="42"/>
  <c r="V10" i="42"/>
  <c r="AD10" i="42"/>
  <c r="W10" i="42"/>
  <c r="AN22" i="42"/>
  <c r="AN24" i="42"/>
  <c r="F83" i="42"/>
  <c r="G83" i="42"/>
  <c r="N83" i="42"/>
  <c r="O83" i="42"/>
  <c r="V83" i="42"/>
  <c r="W83" i="42"/>
  <c r="AL83" i="42"/>
  <c r="AM83" i="42"/>
  <c r="AG144" i="42"/>
  <c r="AG27" i="42" s="1"/>
  <c r="Y144" i="42"/>
  <c r="Y27" i="42" s="1"/>
  <c r="Q144" i="42"/>
  <c r="Q27" i="42" s="1"/>
  <c r="I144" i="42"/>
  <c r="I27" i="42" s="1"/>
  <c r="AF144" i="42"/>
  <c r="AF27" i="42" s="1"/>
  <c r="X144" i="42"/>
  <c r="X27" i="42" s="1"/>
  <c r="P144" i="42"/>
  <c r="P27" i="42" s="1"/>
  <c r="H144" i="42"/>
  <c r="H27" i="42" s="1"/>
  <c r="AE144" i="42"/>
  <c r="AE27" i="42" s="1"/>
  <c r="W144" i="42"/>
  <c r="W27" i="42" s="1"/>
  <c r="O144" i="42"/>
  <c r="O27" i="42" s="1"/>
  <c r="G144" i="42"/>
  <c r="G27" i="42" s="1"/>
  <c r="AD144" i="42"/>
  <c r="AD27" i="42" s="1"/>
  <c r="S144" i="42"/>
  <c r="S27" i="42" s="1"/>
  <c r="E144" i="42"/>
  <c r="E27" i="42" s="1"/>
  <c r="AC144" i="42"/>
  <c r="AC27" i="42" s="1"/>
  <c r="R144" i="42"/>
  <c r="R27" i="42" s="1"/>
  <c r="AB144" i="42"/>
  <c r="AB27" i="42" s="1"/>
  <c r="N144" i="42"/>
  <c r="N27" i="42" s="1"/>
  <c r="AA144" i="42"/>
  <c r="AA27" i="42" s="1"/>
  <c r="J144" i="42"/>
  <c r="J27" i="42" s="1"/>
  <c r="T144" i="42"/>
  <c r="T27" i="42" s="1"/>
  <c r="M144" i="42"/>
  <c r="M27" i="42" s="1"/>
  <c r="Z144" i="42"/>
  <c r="Z27" i="42" s="1"/>
  <c r="F144" i="42"/>
  <c r="F27" i="42" s="1"/>
  <c r="AJ27" i="42"/>
  <c r="V144" i="42"/>
  <c r="V27" i="42" s="1"/>
  <c r="U144" i="42"/>
  <c r="U27" i="42" s="1"/>
  <c r="M6" i="42"/>
  <c r="U6" i="42"/>
  <c r="AC6" i="42"/>
  <c r="AK6" i="42"/>
  <c r="G10" i="42"/>
  <c r="AN94" i="42"/>
  <c r="G6" i="42"/>
  <c r="F6" i="42"/>
  <c r="O6" i="42"/>
  <c r="N6" i="42"/>
  <c r="AD6" i="42"/>
  <c r="AM6" i="42"/>
  <c r="AL6" i="42"/>
  <c r="H67" i="42"/>
  <c r="P67" i="42"/>
  <c r="X67" i="42"/>
  <c r="H94" i="42"/>
  <c r="I94" i="42"/>
  <c r="P94" i="42"/>
  <c r="Q94" i="42"/>
  <c r="X94" i="42"/>
  <c r="Y94" i="42"/>
  <c r="AF94" i="42"/>
  <c r="AG94" i="42"/>
  <c r="AH8" i="42"/>
  <c r="Q12" i="42"/>
  <c r="M81" i="42"/>
  <c r="N81" i="42"/>
  <c r="U81" i="42"/>
  <c r="V81" i="42"/>
  <c r="AC81" i="42"/>
  <c r="AD81" i="42"/>
  <c r="AK81" i="42"/>
  <c r="AL81" i="42"/>
  <c r="AE83" i="42"/>
  <c r="K144" i="42"/>
  <c r="K27" i="42" s="1"/>
  <c r="Z8" i="42"/>
  <c r="AC10" i="42"/>
  <c r="Y12" i="42"/>
  <c r="AB8" i="42"/>
  <c r="V6" i="42"/>
  <c r="N10" i="42"/>
  <c r="L144" i="42"/>
  <c r="L27" i="42" s="1"/>
  <c r="K14" i="42"/>
  <c r="AA14" i="42"/>
  <c r="Q67" i="42"/>
  <c r="T79" i="42"/>
  <c r="U79" i="42"/>
  <c r="AC79" i="42"/>
  <c r="AA63" i="42"/>
  <c r="Q10" i="42"/>
  <c r="P10" i="42"/>
  <c r="S12" i="42"/>
  <c r="T12" i="42"/>
  <c r="L63" i="42"/>
  <c r="M85" i="42"/>
  <c r="U85" i="42"/>
  <c r="AC85" i="42"/>
  <c r="AK85" i="42"/>
  <c r="T138" i="42"/>
  <c r="T23" i="42" s="1"/>
  <c r="Z6" i="42"/>
  <c r="M14" i="42"/>
  <c r="AD37" i="42"/>
  <c r="AC37" i="42"/>
  <c r="G65" i="42"/>
  <c r="O65" i="42"/>
  <c r="W65" i="42"/>
  <c r="X65" i="42"/>
  <c r="AE65" i="42"/>
  <c r="AM65" i="42"/>
  <c r="AN65" i="42"/>
  <c r="AK79" i="42"/>
  <c r="F85" i="42"/>
  <c r="N85" i="42"/>
  <c r="V85" i="42"/>
  <c r="AD85" i="42"/>
  <c r="AL85" i="42"/>
  <c r="J12" i="42"/>
  <c r="R12" i="42"/>
  <c r="AM73" i="42"/>
  <c r="AG138" i="42"/>
  <c r="AG23" i="42" s="1"/>
  <c r="Y138" i="42"/>
  <c r="Y23" i="42" s="1"/>
  <c r="Q138" i="42"/>
  <c r="Q23" i="42" s="1"/>
  <c r="I138" i="42"/>
  <c r="I23" i="42" s="1"/>
  <c r="J24" i="42" s="1"/>
  <c r="AJ23" i="42"/>
  <c r="AJ24" i="42" s="1"/>
  <c r="AF138" i="42"/>
  <c r="AF23" i="42" s="1"/>
  <c r="X138" i="42"/>
  <c r="X23" i="42" s="1"/>
  <c r="P138" i="42"/>
  <c r="P23" i="42" s="1"/>
  <c r="H138" i="42"/>
  <c r="H23" i="42" s="1"/>
  <c r="AE138" i="42"/>
  <c r="AE23" i="42" s="1"/>
  <c r="W138" i="42"/>
  <c r="W23" i="42" s="1"/>
  <c r="O138" i="42"/>
  <c r="O23" i="42" s="1"/>
  <c r="G138" i="42"/>
  <c r="G23" i="42" s="1"/>
  <c r="AD138" i="42"/>
  <c r="AD23" i="42" s="1"/>
  <c r="S138" i="42"/>
  <c r="S23" i="42" s="1"/>
  <c r="E138" i="42"/>
  <c r="E23" i="42" s="1"/>
  <c r="AC138" i="42"/>
  <c r="AC23" i="42" s="1"/>
  <c r="R138" i="42"/>
  <c r="R23" i="42" s="1"/>
  <c r="AB138" i="42"/>
  <c r="AB23" i="42" s="1"/>
  <c r="AB24" i="42" s="1"/>
  <c r="N138" i="42"/>
  <c r="N23" i="42" s="1"/>
  <c r="N24" i="42" s="1"/>
  <c r="I10" i="42"/>
  <c r="H10" i="42"/>
  <c r="Y10" i="42"/>
  <c r="X10" i="42"/>
  <c r="K12" i="42"/>
  <c r="T63" i="42"/>
  <c r="AJ63" i="42"/>
  <c r="AB14" i="42"/>
  <c r="AK24" i="42"/>
  <c r="U37" i="42"/>
  <c r="V138" i="42"/>
  <c r="V23" i="42" s="1"/>
  <c r="V24" i="42" s="1"/>
  <c r="S14" i="42"/>
  <c r="I67" i="42"/>
  <c r="Y67" i="42"/>
  <c r="M79" i="42"/>
  <c r="Z12" i="42"/>
  <c r="K63" i="42"/>
  <c r="AA12" i="42"/>
  <c r="AB63" i="42"/>
  <c r="G85" i="42"/>
  <c r="H85" i="42"/>
  <c r="W85" i="42"/>
  <c r="X85" i="42"/>
  <c r="AK37" i="42"/>
  <c r="H65" i="42"/>
  <c r="N67" i="42"/>
  <c r="Q79" i="42"/>
  <c r="AG79" i="42"/>
  <c r="K81" i="42"/>
  <c r="S81" i="42"/>
  <c r="AA81" i="42"/>
  <c r="AI81" i="42"/>
  <c r="F94" i="42"/>
  <c r="N94" i="42"/>
  <c r="V94" i="42"/>
  <c r="AD94" i="42"/>
  <c r="AL93" i="42"/>
  <c r="AL94" i="42" s="1"/>
  <c r="F138" i="42"/>
  <c r="F23" i="42" s="1"/>
  <c r="Z138" i="42"/>
  <c r="Z23" i="42" s="1"/>
  <c r="AA24" i="42" s="1"/>
  <c r="I37" i="42"/>
  <c r="Y37" i="42"/>
  <c r="M63" i="42"/>
  <c r="U63" i="42"/>
  <c r="AC63" i="42"/>
  <c r="AK63" i="42"/>
  <c r="AM92" i="42"/>
  <c r="AG37" i="42"/>
  <c r="F63" i="42"/>
  <c r="N63" i="42"/>
  <c r="V63" i="42"/>
  <c r="AD63" i="42"/>
  <c r="AL63" i="42"/>
  <c r="O63" i="42"/>
  <c r="J79" i="42"/>
  <c r="R79" i="42"/>
  <c r="Z79" i="42"/>
  <c r="AH79" i="42"/>
  <c r="L83" i="42"/>
  <c r="T83" i="42"/>
  <c r="AB83" i="42"/>
  <c r="AJ83" i="42"/>
  <c r="AG135" i="42"/>
  <c r="AG21" i="42" s="1"/>
  <c r="Y135" i="42"/>
  <c r="Y21" i="42" s="1"/>
  <c r="Q135" i="42"/>
  <c r="Q21" i="42" s="1"/>
  <c r="I135" i="42"/>
  <c r="I21" i="42" s="1"/>
  <c r="AF135" i="42"/>
  <c r="AF21" i="42" s="1"/>
  <c r="X135" i="42"/>
  <c r="X21" i="42" s="1"/>
  <c r="P135" i="42"/>
  <c r="P21" i="42" s="1"/>
  <c r="H135" i="42"/>
  <c r="H21" i="42" s="1"/>
  <c r="AE135" i="42"/>
  <c r="AE21" i="42" s="1"/>
  <c r="W135" i="42"/>
  <c r="W21" i="42" s="1"/>
  <c r="O135" i="42"/>
  <c r="O21" i="42" s="1"/>
  <c r="G135" i="42"/>
  <c r="G21" i="42" s="1"/>
  <c r="AG141" i="42"/>
  <c r="AG25" i="42" s="1"/>
  <c r="Y141" i="42"/>
  <c r="Y25" i="42" s="1"/>
  <c r="Q141" i="42"/>
  <c r="Q25" i="42" s="1"/>
  <c r="R26" i="42" s="1"/>
  <c r="I141" i="42"/>
  <c r="I25" i="42" s="1"/>
  <c r="AF141" i="42"/>
  <c r="AF25" i="42" s="1"/>
  <c r="X141" i="42"/>
  <c r="X25" i="42" s="1"/>
  <c r="P141" i="42"/>
  <c r="P25" i="42" s="1"/>
  <c r="H141" i="42"/>
  <c r="H25" i="42" s="1"/>
  <c r="AE141" i="42"/>
  <c r="AE25" i="42" s="1"/>
  <c r="W141" i="42"/>
  <c r="W25" i="42" s="1"/>
  <c r="O141" i="42"/>
  <c r="O25" i="42" s="1"/>
  <c r="G141" i="42"/>
  <c r="G25" i="42" s="1"/>
  <c r="Q37" i="42"/>
  <c r="K37" i="42"/>
  <c r="S37" i="42"/>
  <c r="AA37" i="42"/>
  <c r="AI37" i="42"/>
  <c r="M65" i="42"/>
  <c r="U65" i="42"/>
  <c r="AC65" i="42"/>
  <c r="AK65" i="42"/>
  <c r="K79" i="42"/>
  <c r="S79" i="42"/>
  <c r="AA79" i="42"/>
  <c r="AI79" i="42"/>
  <c r="M83" i="42"/>
  <c r="U83" i="42"/>
  <c r="AC83" i="42"/>
  <c r="AK83" i="42"/>
  <c r="AN92" i="42"/>
  <c r="L135" i="42"/>
  <c r="L21" i="42" s="1"/>
  <c r="L22" i="42" s="1"/>
  <c r="Z135" i="42"/>
  <c r="Z21" i="42" s="1"/>
  <c r="L141" i="42"/>
  <c r="L25" i="42" s="1"/>
  <c r="Z141" i="42"/>
  <c r="Z25" i="42" s="1"/>
  <c r="V7" i="43"/>
  <c r="Q5" i="43"/>
  <c r="P5" i="43"/>
  <c r="AA5" i="43"/>
  <c r="AA19" i="43"/>
  <c r="AB19" i="43"/>
  <c r="S5" i="43"/>
  <c r="AI5" i="43"/>
  <c r="M7" i="43"/>
  <c r="H5" i="43"/>
  <c r="N7" i="43"/>
  <c r="AD7" i="43"/>
  <c r="AL7" i="43"/>
  <c r="T19" i="43"/>
  <c r="T21" i="43"/>
  <c r="U23" i="43"/>
  <c r="AK46" i="43"/>
  <c r="M58" i="43"/>
  <c r="Z67" i="43"/>
  <c r="T5" i="43"/>
  <c r="W7" i="43"/>
  <c r="L21" i="43"/>
  <c r="AC46" i="43"/>
  <c r="AA67" i="43"/>
  <c r="L5" i="43"/>
  <c r="G7" i="43"/>
  <c r="U19" i="43"/>
  <c r="M21" i="43"/>
  <c r="N23" i="43"/>
  <c r="L67" i="43"/>
  <c r="AJ67" i="43"/>
  <c r="K69" i="43"/>
  <c r="AI69" i="43"/>
  <c r="F100" i="43"/>
  <c r="N100" i="43"/>
  <c r="AL100" i="43"/>
  <c r="M137" i="43"/>
  <c r="V5" i="43"/>
  <c r="AD5" i="43"/>
  <c r="AL5" i="43"/>
  <c r="L19" i="43"/>
  <c r="V19" i="43"/>
  <c r="AG19" i="43"/>
  <c r="AJ21" i="43"/>
  <c r="AK23" i="43"/>
  <c r="P25" i="43"/>
  <c r="AL25" i="43"/>
  <c r="P46" i="43"/>
  <c r="X46" i="43"/>
  <c r="AF46" i="43"/>
  <c r="U46" i="43"/>
  <c r="AG46" i="43"/>
  <c r="G58" i="43"/>
  <c r="M67" i="43"/>
  <c r="U67" i="43"/>
  <c r="AC67" i="43"/>
  <c r="AK67" i="43"/>
  <c r="L69" i="43"/>
  <c r="T69" i="43"/>
  <c r="AB69" i="43"/>
  <c r="AJ69" i="43"/>
  <c r="G100" i="43"/>
  <c r="O100" i="43"/>
  <c r="W100" i="43"/>
  <c r="AE100" i="43"/>
  <c r="AM100" i="43"/>
  <c r="F137" i="43"/>
  <c r="E137" i="43" s="1"/>
  <c r="N137" i="43"/>
  <c r="AB5" i="43"/>
  <c r="AE7" i="43"/>
  <c r="S67" i="43"/>
  <c r="L137" i="43"/>
  <c r="AB67" i="43"/>
  <c r="AA69" i="43"/>
  <c r="V100" i="43"/>
  <c r="F23" i="43"/>
  <c r="G25" i="43"/>
  <c r="AM25" i="43"/>
  <c r="L46" i="43"/>
  <c r="I7" i="43"/>
  <c r="N19" i="43"/>
  <c r="AJ19" i="43"/>
  <c r="I21" i="43"/>
  <c r="Q21" i="43"/>
  <c r="Y21" i="43"/>
  <c r="AG21" i="43"/>
  <c r="AB21" i="43"/>
  <c r="AL21" i="43"/>
  <c r="J23" i="43"/>
  <c r="R23" i="43"/>
  <c r="Z23" i="43"/>
  <c r="AH23" i="43"/>
  <c r="AC23" i="43"/>
  <c r="AM23" i="43"/>
  <c r="K25" i="43"/>
  <c r="S25" i="43"/>
  <c r="AA25" i="43"/>
  <c r="AI25" i="43"/>
  <c r="AD25" i="43"/>
  <c r="J58" i="43"/>
  <c r="R58" i="43"/>
  <c r="AA58" i="43"/>
  <c r="Z58" i="43"/>
  <c r="AI58" i="43"/>
  <c r="AH58" i="43"/>
  <c r="U58" i="43"/>
  <c r="AD67" i="43"/>
  <c r="F69" i="43"/>
  <c r="N69" i="43"/>
  <c r="V69" i="43"/>
  <c r="AD69" i="43"/>
  <c r="AL69" i="43"/>
  <c r="H137" i="43"/>
  <c r="V25" i="43"/>
  <c r="AK58" i="43"/>
  <c r="AH67" i="43"/>
  <c r="K137" i="43"/>
  <c r="AJ5" i="43"/>
  <c r="U5" i="43"/>
  <c r="O7" i="43"/>
  <c r="AM7" i="43"/>
  <c r="M23" i="43"/>
  <c r="N25" i="43"/>
  <c r="K67" i="43"/>
  <c r="AI67" i="43"/>
  <c r="AC58" i="43"/>
  <c r="T67" i="43"/>
  <c r="S69" i="43"/>
  <c r="AD100" i="43"/>
  <c r="O5" i="43"/>
  <c r="H7" i="43"/>
  <c r="AN7" i="43"/>
  <c r="G137" i="43"/>
  <c r="F5" i="43"/>
  <c r="G5" i="43"/>
  <c r="AM5" i="43"/>
  <c r="AF7" i="43"/>
  <c r="J19" i="43"/>
  <c r="R19" i="43"/>
  <c r="Z19" i="43"/>
  <c r="AH19" i="43"/>
  <c r="N126" i="43"/>
  <c r="N125" i="43" s="1"/>
  <c r="F126" i="43"/>
  <c r="F125" i="43" s="1"/>
  <c r="M126" i="43"/>
  <c r="M125" i="43" s="1"/>
  <c r="E126" i="43"/>
  <c r="E125" i="43" s="1"/>
  <c r="L126" i="43"/>
  <c r="L125" i="43" s="1"/>
  <c r="K126" i="43"/>
  <c r="K125" i="43" s="1"/>
  <c r="J126" i="43"/>
  <c r="J125" i="43" s="1"/>
  <c r="N132" i="43"/>
  <c r="N131" i="43" s="1"/>
  <c r="F132" i="43"/>
  <c r="F131" i="43" s="1"/>
  <c r="E131" i="43" s="1"/>
  <c r="M132" i="43"/>
  <c r="M131" i="43" s="1"/>
  <c r="L132" i="43"/>
  <c r="L131" i="43" s="1"/>
  <c r="K132" i="43"/>
  <c r="K131" i="43" s="1"/>
  <c r="J132" i="43"/>
  <c r="J131" i="43" s="1"/>
  <c r="O131" i="43"/>
  <c r="AG24" i="42" l="1"/>
  <c r="K24" i="42"/>
  <c r="F22" i="42"/>
  <c r="G22" i="42"/>
  <c r="AE26" i="42"/>
  <c r="F26" i="42"/>
  <c r="U22" i="42"/>
  <c r="Y26" i="42"/>
  <c r="AC22" i="42"/>
  <c r="AG28" i="42"/>
  <c r="V22" i="42"/>
  <c r="K28" i="42"/>
  <c r="M24" i="42"/>
  <c r="N22" i="42"/>
  <c r="AB22" i="42"/>
  <c r="J26" i="42"/>
  <c r="R22" i="42"/>
  <c r="G26" i="42"/>
  <c r="AF22" i="42"/>
  <c r="M28" i="42"/>
  <c r="P28" i="42"/>
  <c r="AH22" i="42"/>
  <c r="H24" i="42"/>
  <c r="N26" i="42"/>
  <c r="O22" i="42"/>
  <c r="Q22" i="42"/>
  <c r="R28" i="42"/>
  <c r="AD22" i="42"/>
  <c r="L26" i="42"/>
  <c r="AG26" i="42"/>
  <c r="T24" i="42"/>
  <c r="O26" i="42"/>
  <c r="W26" i="42"/>
  <c r="X24" i="42"/>
  <c r="AI26" i="42"/>
  <c r="X28" i="42"/>
  <c r="AD26" i="42"/>
  <c r="P26" i="42"/>
  <c r="Z22" i="42"/>
  <c r="V28" i="42"/>
  <c r="R24" i="42"/>
  <c r="S22" i="42"/>
  <c r="Y24" i="42"/>
  <c r="AC24" i="42"/>
  <c r="W22" i="42"/>
  <c r="F28" i="42"/>
  <c r="AE28" i="42"/>
  <c r="AE22" i="42"/>
  <c r="Z28" i="42"/>
  <c r="H28" i="42"/>
  <c r="T26" i="42"/>
  <c r="T28" i="42"/>
  <c r="X22" i="42"/>
  <c r="AE24" i="42"/>
  <c r="J28" i="42"/>
  <c r="AI22" i="42"/>
  <c r="H26" i="42"/>
  <c r="P24" i="42"/>
  <c r="T22" i="42"/>
  <c r="AC28" i="42"/>
  <c r="AM94" i="42"/>
  <c r="K26" i="42"/>
  <c r="I22" i="42"/>
  <c r="J22" i="42"/>
  <c r="X26" i="42"/>
  <c r="Y22" i="42"/>
  <c r="AD24" i="42"/>
  <c r="AF24" i="42"/>
  <c r="L28" i="42"/>
  <c r="AD28" i="42"/>
  <c r="AF28" i="42"/>
  <c r="AF26" i="42"/>
  <c r="AG22" i="42"/>
  <c r="Z24" i="42"/>
  <c r="G24" i="42"/>
  <c r="U28" i="42"/>
  <c r="AA28" i="42"/>
  <c r="G28" i="42"/>
  <c r="I28" i="42"/>
  <c r="U24" i="42"/>
  <c r="Z26" i="42"/>
  <c r="AA26" i="42"/>
  <c r="AA22" i="42"/>
  <c r="S24" i="42"/>
  <c r="S28" i="42"/>
  <c r="I26" i="42"/>
  <c r="H22" i="42"/>
  <c r="F24" i="42"/>
  <c r="O24" i="42"/>
  <c r="I24" i="42"/>
  <c r="M22" i="42"/>
  <c r="AH26" i="42"/>
  <c r="N28" i="42"/>
  <c r="O28" i="42"/>
  <c r="Q28" i="42"/>
  <c r="M26" i="42"/>
  <c r="Q26" i="42"/>
  <c r="P22" i="42"/>
  <c r="W24" i="42"/>
  <c r="Q24" i="42"/>
  <c r="AH24" i="42"/>
  <c r="AK28" i="42"/>
  <c r="AJ28" i="42"/>
  <c r="AB28" i="42"/>
  <c r="W28" i="42"/>
  <c r="Y28" i="42"/>
  <c r="AH28" i="42"/>
  <c r="T95" i="26" l="1"/>
  <c r="M95" i="37" l="1"/>
  <c r="N95" i="37"/>
  <c r="M95" i="38"/>
  <c r="N95" i="38"/>
  <c r="M95" i="33"/>
  <c r="N95" i="33"/>
  <c r="M95" i="36"/>
  <c r="N95" i="36"/>
  <c r="M95" i="34"/>
  <c r="N95" i="34"/>
  <c r="M95" i="35"/>
  <c r="N95" i="35"/>
  <c r="L95" i="26"/>
  <c r="C98" i="47"/>
  <c r="D100" i="47" s="1"/>
  <c r="E101" i="47" s="1"/>
  <c r="F101" i="47" s="1"/>
  <c r="I98" i="47"/>
  <c r="J100" i="47" s="1"/>
  <c r="K101" i="47" s="1"/>
  <c r="L101" i="47" s="1"/>
  <c r="O98" i="47"/>
  <c r="P100" i="47" s="1"/>
  <c r="Q101" i="47" s="1"/>
  <c r="R101" i="47" s="1"/>
  <c r="U98" i="47"/>
  <c r="V100" i="47" s="1"/>
  <c r="W101" i="47" s="1"/>
  <c r="X101" i="47" s="1"/>
  <c r="AA98" i="47"/>
  <c r="AB100" i="47" s="1"/>
  <c r="AC101" i="47" s="1"/>
  <c r="AD101" i="47" s="1"/>
  <c r="AG98" i="47"/>
  <c r="AH100" i="47" s="1"/>
  <c r="AI101" i="47" s="1"/>
  <c r="AJ101" i="47" s="1"/>
  <c r="AM98" i="47"/>
  <c r="AN100" i="47" s="1"/>
  <c r="AO101" i="47" s="1"/>
  <c r="AP101" i="47" s="1"/>
  <c r="L83" i="20"/>
  <c r="G156" i="39"/>
  <c r="H157" i="39" s="1"/>
  <c r="E156" i="39"/>
  <c r="F157" i="39" s="1"/>
  <c r="D156" i="39"/>
  <c r="C156" i="39"/>
  <c r="J384" i="12"/>
  <c r="L384" i="12"/>
  <c r="J383" i="12"/>
  <c r="J382" i="12"/>
  <c r="G384" i="12"/>
  <c r="H385" i="12" s="1"/>
  <c r="E384" i="12"/>
  <c r="F385" i="12" s="1"/>
  <c r="D384" i="12"/>
  <c r="C384" i="12"/>
  <c r="M84" i="20"/>
  <c r="P157" i="39"/>
  <c r="Q157" i="39"/>
  <c r="R157" i="39"/>
  <c r="S158" i="39" s="1"/>
  <c r="T157" i="39"/>
  <c r="U158" i="39" s="1"/>
  <c r="M96" i="26" l="1"/>
  <c r="O97" i="26"/>
  <c r="P98" i="26" s="1"/>
  <c r="Q98" i="26" s="1"/>
  <c r="N83" i="20"/>
  <c r="AA8" i="47"/>
  <c r="AG8" i="47"/>
  <c r="AM8" i="47"/>
  <c r="AA9" i="47"/>
  <c r="AG9" i="47"/>
  <c r="AM9" i="47"/>
  <c r="AA10" i="47"/>
  <c r="AG10" i="47"/>
  <c r="AM10" i="47"/>
  <c r="AA11" i="47"/>
  <c r="AG11" i="47"/>
  <c r="AM11" i="47"/>
  <c r="AA12" i="47"/>
  <c r="AG12" i="47"/>
  <c r="AM12" i="47"/>
  <c r="AA13" i="47"/>
  <c r="AG13" i="47"/>
  <c r="AM13" i="47"/>
  <c r="AA14" i="47"/>
  <c r="AG14" i="47"/>
  <c r="AM14" i="47"/>
  <c r="AA15" i="47"/>
  <c r="AG15" i="47"/>
  <c r="AM15" i="47"/>
  <c r="AA16" i="47"/>
  <c r="AG16" i="47"/>
  <c r="AM16" i="47"/>
  <c r="AA17" i="47"/>
  <c r="AG17" i="47"/>
  <c r="AM17" i="47"/>
  <c r="AA18" i="47"/>
  <c r="AG18" i="47"/>
  <c r="AM18" i="47"/>
  <c r="AA19" i="47"/>
  <c r="AG19" i="47"/>
  <c r="AM19" i="47"/>
  <c r="AA20" i="47"/>
  <c r="AG20" i="47"/>
  <c r="AM20" i="47"/>
  <c r="AA21" i="47"/>
  <c r="AG21" i="47"/>
  <c r="AM21" i="47"/>
  <c r="AA22" i="47"/>
  <c r="AG22" i="47"/>
  <c r="AM22" i="47"/>
  <c r="AA23" i="47"/>
  <c r="AG23" i="47"/>
  <c r="AM23" i="47"/>
  <c r="AA24" i="47"/>
  <c r="AG24" i="47"/>
  <c r="AM24" i="47"/>
  <c r="AA25" i="47"/>
  <c r="AG25" i="47"/>
  <c r="AM25" i="47"/>
  <c r="AA26" i="47"/>
  <c r="AG26" i="47"/>
  <c r="AM26" i="47"/>
  <c r="AA27" i="47"/>
  <c r="AG27" i="47"/>
  <c r="AM27" i="47"/>
  <c r="AA28" i="47"/>
  <c r="AG28" i="47"/>
  <c r="AM28" i="47"/>
  <c r="AA29" i="47"/>
  <c r="AG29" i="47"/>
  <c r="AM29" i="47"/>
  <c r="AA30" i="47"/>
  <c r="AG30" i="47"/>
  <c r="AM30" i="47"/>
  <c r="AA31" i="47"/>
  <c r="AG31" i="47"/>
  <c r="AM31" i="47"/>
  <c r="AA32" i="47"/>
  <c r="AG32" i="47"/>
  <c r="AM32" i="47"/>
  <c r="AA33" i="47"/>
  <c r="AG33" i="47"/>
  <c r="AM33" i="47"/>
  <c r="AA34" i="47"/>
  <c r="AG34" i="47"/>
  <c r="AM34" i="47"/>
  <c r="AA35" i="47"/>
  <c r="AG35" i="47"/>
  <c r="AM35" i="47"/>
  <c r="AA36" i="47"/>
  <c r="AG36" i="47"/>
  <c r="AM36" i="47"/>
  <c r="AA37" i="47"/>
  <c r="AG37" i="47"/>
  <c r="AM37" i="47"/>
  <c r="AA38" i="47"/>
  <c r="AG38" i="47"/>
  <c r="AM38" i="47"/>
  <c r="AA39" i="47"/>
  <c r="AG39" i="47"/>
  <c r="AM39" i="47"/>
  <c r="AA40" i="47"/>
  <c r="AG40" i="47"/>
  <c r="AM40" i="47"/>
  <c r="AA41" i="47"/>
  <c r="AG41" i="47"/>
  <c r="AM41" i="47"/>
  <c r="AA42" i="47"/>
  <c r="AG42" i="47"/>
  <c r="AM42" i="47"/>
  <c r="AA43" i="47"/>
  <c r="AG43" i="47"/>
  <c r="AM43" i="47"/>
  <c r="AA44" i="47"/>
  <c r="AG44" i="47"/>
  <c r="AM44" i="47"/>
  <c r="AA45" i="47"/>
  <c r="AG45" i="47"/>
  <c r="AM45" i="47"/>
  <c r="AA46" i="47"/>
  <c r="AG46" i="47"/>
  <c r="AM46" i="47"/>
  <c r="AA47" i="47"/>
  <c r="AG47" i="47"/>
  <c r="AM47" i="47"/>
  <c r="AA48" i="47"/>
  <c r="AG48" i="47"/>
  <c r="AM48" i="47"/>
  <c r="AA49" i="47"/>
  <c r="AG49" i="47"/>
  <c r="AM49" i="47"/>
  <c r="AA50" i="47"/>
  <c r="AG50" i="47"/>
  <c r="AM50" i="47"/>
  <c r="AA51" i="47"/>
  <c r="AG51" i="47"/>
  <c r="AM51" i="47"/>
  <c r="AA52" i="47"/>
  <c r="AG52" i="47"/>
  <c r="AM52" i="47"/>
  <c r="AA53" i="47"/>
  <c r="AG53" i="47"/>
  <c r="AM53" i="47"/>
  <c r="AA54" i="47"/>
  <c r="AG54" i="47"/>
  <c r="AM54" i="47"/>
  <c r="AA55" i="47"/>
  <c r="AG55" i="47"/>
  <c r="AM55" i="47"/>
  <c r="AA56" i="47"/>
  <c r="AG56" i="47"/>
  <c r="AM56" i="47"/>
  <c r="AA57" i="47"/>
  <c r="AG57" i="47"/>
  <c r="AM57" i="47"/>
  <c r="AA58" i="47"/>
  <c r="AG58" i="47"/>
  <c r="AM58" i="47"/>
  <c r="AA59" i="47"/>
  <c r="AG59" i="47"/>
  <c r="AM59" i="47"/>
  <c r="AA60" i="47"/>
  <c r="AG60" i="47"/>
  <c r="AM60" i="47"/>
  <c r="AA61" i="47"/>
  <c r="AG61" i="47"/>
  <c r="AM61" i="47"/>
  <c r="AA62" i="47"/>
  <c r="AG62" i="47"/>
  <c r="AM62" i="47"/>
  <c r="AA63" i="47"/>
  <c r="AG63" i="47"/>
  <c r="AM63" i="47"/>
  <c r="AA64" i="47"/>
  <c r="AG64" i="47"/>
  <c r="AM64" i="47"/>
  <c r="AA65" i="47"/>
  <c r="AG65" i="47"/>
  <c r="AM65" i="47"/>
  <c r="AA66" i="47"/>
  <c r="AG66" i="47"/>
  <c r="AM66" i="47"/>
  <c r="AA67" i="47"/>
  <c r="AG67" i="47"/>
  <c r="AM67" i="47"/>
  <c r="AA68" i="47"/>
  <c r="AG68" i="47"/>
  <c r="AM68" i="47"/>
  <c r="AA69" i="47"/>
  <c r="AG69" i="47"/>
  <c r="AM69" i="47"/>
  <c r="AA70" i="47"/>
  <c r="AG70" i="47"/>
  <c r="AM70" i="47"/>
  <c r="AA71" i="47"/>
  <c r="AG71" i="47"/>
  <c r="AM71" i="47"/>
  <c r="AA72" i="47"/>
  <c r="AG72" i="47"/>
  <c r="AM72" i="47"/>
  <c r="AA73" i="47"/>
  <c r="AG73" i="47"/>
  <c r="AM73" i="47"/>
  <c r="AA74" i="47"/>
  <c r="AG74" i="47"/>
  <c r="AM74" i="47"/>
  <c r="AA75" i="47"/>
  <c r="AG75" i="47"/>
  <c r="AM75" i="47"/>
  <c r="AA76" i="47"/>
  <c r="AG76" i="47"/>
  <c r="AM76" i="47"/>
  <c r="AA77" i="47"/>
  <c r="AG77" i="47"/>
  <c r="AM77" i="47"/>
  <c r="AA78" i="47"/>
  <c r="AG78" i="47"/>
  <c r="AM78" i="47"/>
  <c r="AA79" i="47"/>
  <c r="AG79" i="47"/>
  <c r="AM79" i="47"/>
  <c r="AA80" i="47"/>
  <c r="AG80" i="47"/>
  <c r="AM80" i="47"/>
  <c r="AA81" i="47"/>
  <c r="AG81" i="47"/>
  <c r="AM81" i="47"/>
  <c r="AA82" i="47"/>
  <c r="AG82" i="47"/>
  <c r="AM82" i="47"/>
  <c r="AA83" i="47"/>
  <c r="AG83" i="47"/>
  <c r="AM83" i="47"/>
  <c r="AA84" i="47"/>
  <c r="AG84" i="47"/>
  <c r="AM84" i="47"/>
  <c r="AA85" i="47"/>
  <c r="AG85" i="47"/>
  <c r="AM85" i="47"/>
  <c r="AA86" i="47"/>
  <c r="AG86" i="47"/>
  <c r="AM86" i="47"/>
  <c r="AA87" i="47"/>
  <c r="AG87" i="47"/>
  <c r="AM87" i="47"/>
  <c r="AA88" i="47"/>
  <c r="AG88" i="47"/>
  <c r="AM88" i="47"/>
  <c r="AA89" i="47"/>
  <c r="AG89" i="47"/>
  <c r="AM89" i="47"/>
  <c r="AA90" i="47"/>
  <c r="AG90" i="47"/>
  <c r="AM90" i="47"/>
  <c r="AA91" i="47"/>
  <c r="AG91" i="47"/>
  <c r="AM91" i="47"/>
  <c r="AA92" i="47"/>
  <c r="AG92" i="47"/>
  <c r="AM92" i="47"/>
  <c r="AA93" i="47"/>
  <c r="AG93" i="47"/>
  <c r="AM93" i="47"/>
  <c r="AA94" i="47"/>
  <c r="AG94" i="47"/>
  <c r="AM94" i="47"/>
  <c r="AA95" i="47"/>
  <c r="AG95" i="47"/>
  <c r="AM95" i="47"/>
  <c r="AA96" i="47"/>
  <c r="AG96" i="47"/>
  <c r="AM96" i="47"/>
  <c r="AA97" i="47"/>
  <c r="AB99" i="47" s="1"/>
  <c r="AG97" i="47"/>
  <c r="AH99" i="47" s="1"/>
  <c r="AM97" i="47"/>
  <c r="AN99" i="47" s="1"/>
  <c r="AG7" i="47"/>
  <c r="AM7" i="47"/>
  <c r="AA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D99" i="47" s="1"/>
  <c r="I8" i="47"/>
  <c r="O8" i="47"/>
  <c r="U8" i="47"/>
  <c r="I9" i="47"/>
  <c r="O9" i="47"/>
  <c r="U9" i="47"/>
  <c r="I10" i="47"/>
  <c r="O10" i="47"/>
  <c r="U10" i="47"/>
  <c r="I11" i="47"/>
  <c r="O11" i="47"/>
  <c r="U11" i="47"/>
  <c r="I12" i="47"/>
  <c r="O12" i="47"/>
  <c r="U12" i="47"/>
  <c r="I13" i="47"/>
  <c r="O13" i="47"/>
  <c r="U13" i="47"/>
  <c r="I14" i="47"/>
  <c r="O14" i="47"/>
  <c r="U14" i="47"/>
  <c r="I15" i="47"/>
  <c r="O15" i="47"/>
  <c r="U15" i="47"/>
  <c r="I16" i="47"/>
  <c r="O16" i="47"/>
  <c r="U16" i="47"/>
  <c r="I17" i="47"/>
  <c r="O17" i="47"/>
  <c r="U17" i="47"/>
  <c r="I18" i="47"/>
  <c r="O18" i="47"/>
  <c r="U18" i="47"/>
  <c r="I19" i="47"/>
  <c r="O19" i="47"/>
  <c r="U19" i="47"/>
  <c r="I20" i="47"/>
  <c r="O20" i="47"/>
  <c r="U20" i="47"/>
  <c r="I21" i="47"/>
  <c r="O21" i="47"/>
  <c r="U21" i="47"/>
  <c r="I22" i="47"/>
  <c r="O22" i="47"/>
  <c r="U22" i="47"/>
  <c r="I23" i="47"/>
  <c r="O23" i="47"/>
  <c r="U23" i="47"/>
  <c r="I24" i="47"/>
  <c r="O24" i="47"/>
  <c r="U24" i="47"/>
  <c r="I25" i="47"/>
  <c r="O25" i="47"/>
  <c r="U25" i="47"/>
  <c r="I26" i="47"/>
  <c r="O26" i="47"/>
  <c r="U26" i="47"/>
  <c r="I27" i="47"/>
  <c r="O27" i="47"/>
  <c r="U27" i="47"/>
  <c r="I28" i="47"/>
  <c r="O28" i="47"/>
  <c r="U28" i="47"/>
  <c r="I29" i="47"/>
  <c r="O29" i="47"/>
  <c r="U29" i="47"/>
  <c r="I30" i="47"/>
  <c r="O30" i="47"/>
  <c r="U30" i="47"/>
  <c r="I31" i="47"/>
  <c r="O31" i="47"/>
  <c r="U31" i="47"/>
  <c r="I32" i="47"/>
  <c r="O32" i="47"/>
  <c r="U32" i="47"/>
  <c r="I33" i="47"/>
  <c r="O33" i="47"/>
  <c r="U33" i="47"/>
  <c r="I34" i="47"/>
  <c r="O34" i="47"/>
  <c r="U34" i="47"/>
  <c r="I35" i="47"/>
  <c r="O35" i="47"/>
  <c r="U35" i="47"/>
  <c r="I36" i="47"/>
  <c r="O36" i="47"/>
  <c r="U36" i="47"/>
  <c r="I37" i="47"/>
  <c r="O37" i="47"/>
  <c r="U37" i="47"/>
  <c r="I38" i="47"/>
  <c r="O38" i="47"/>
  <c r="U38" i="47"/>
  <c r="I39" i="47"/>
  <c r="O39" i="47"/>
  <c r="U39" i="47"/>
  <c r="I40" i="47"/>
  <c r="O40" i="47"/>
  <c r="U40" i="47"/>
  <c r="I41" i="47"/>
  <c r="O41" i="47"/>
  <c r="U41" i="47"/>
  <c r="I42" i="47"/>
  <c r="O42" i="47"/>
  <c r="U42" i="47"/>
  <c r="I43" i="47"/>
  <c r="O43" i="47"/>
  <c r="U43" i="47"/>
  <c r="I44" i="47"/>
  <c r="O44" i="47"/>
  <c r="U44" i="47"/>
  <c r="I45" i="47"/>
  <c r="O45" i="47"/>
  <c r="U45" i="47"/>
  <c r="I46" i="47"/>
  <c r="O46" i="47"/>
  <c r="U46" i="47"/>
  <c r="I47" i="47"/>
  <c r="O47" i="47"/>
  <c r="U47" i="47"/>
  <c r="I48" i="47"/>
  <c r="O48" i="47"/>
  <c r="U48" i="47"/>
  <c r="I49" i="47"/>
  <c r="O49" i="47"/>
  <c r="U49" i="47"/>
  <c r="I50" i="47"/>
  <c r="O50" i="47"/>
  <c r="U50" i="47"/>
  <c r="I51" i="47"/>
  <c r="O51" i="47"/>
  <c r="U51" i="47"/>
  <c r="I52" i="47"/>
  <c r="O52" i="47"/>
  <c r="U52" i="47"/>
  <c r="I53" i="47"/>
  <c r="O53" i="47"/>
  <c r="U53" i="47"/>
  <c r="I54" i="47"/>
  <c r="O54" i="47"/>
  <c r="U54" i="47"/>
  <c r="I55" i="47"/>
  <c r="O55" i="47"/>
  <c r="U55" i="47"/>
  <c r="I56" i="47"/>
  <c r="O56" i="47"/>
  <c r="U56" i="47"/>
  <c r="I57" i="47"/>
  <c r="O57" i="47"/>
  <c r="U57" i="47"/>
  <c r="I58" i="47"/>
  <c r="O58" i="47"/>
  <c r="U58" i="47"/>
  <c r="I59" i="47"/>
  <c r="O59" i="47"/>
  <c r="U59" i="47"/>
  <c r="I60" i="47"/>
  <c r="O60" i="47"/>
  <c r="U60" i="47"/>
  <c r="I61" i="47"/>
  <c r="O61" i="47"/>
  <c r="U61" i="47"/>
  <c r="I62" i="47"/>
  <c r="O62" i="47"/>
  <c r="U62" i="47"/>
  <c r="I63" i="47"/>
  <c r="O63" i="47"/>
  <c r="U63" i="47"/>
  <c r="I64" i="47"/>
  <c r="O64" i="47"/>
  <c r="U64" i="47"/>
  <c r="I65" i="47"/>
  <c r="O65" i="47"/>
  <c r="U65" i="47"/>
  <c r="I66" i="47"/>
  <c r="O66" i="47"/>
  <c r="U66" i="47"/>
  <c r="I67" i="47"/>
  <c r="O67" i="47"/>
  <c r="U67" i="47"/>
  <c r="I68" i="47"/>
  <c r="O68" i="47"/>
  <c r="U68" i="47"/>
  <c r="I69" i="47"/>
  <c r="O69" i="47"/>
  <c r="U69" i="47"/>
  <c r="I70" i="47"/>
  <c r="O70" i="47"/>
  <c r="U70" i="47"/>
  <c r="I71" i="47"/>
  <c r="O71" i="47"/>
  <c r="U71" i="47"/>
  <c r="I72" i="47"/>
  <c r="O72" i="47"/>
  <c r="U72" i="47"/>
  <c r="I73" i="47"/>
  <c r="O73" i="47"/>
  <c r="U73" i="47"/>
  <c r="I74" i="47"/>
  <c r="O74" i="47"/>
  <c r="U74" i="47"/>
  <c r="I75" i="47"/>
  <c r="O75" i="47"/>
  <c r="U75" i="47"/>
  <c r="I76" i="47"/>
  <c r="O76" i="47"/>
  <c r="U76" i="47"/>
  <c r="I77" i="47"/>
  <c r="O77" i="47"/>
  <c r="U77" i="47"/>
  <c r="I78" i="47"/>
  <c r="O78" i="47"/>
  <c r="U78" i="47"/>
  <c r="I79" i="47"/>
  <c r="O79" i="47"/>
  <c r="U79" i="47"/>
  <c r="I80" i="47"/>
  <c r="O80" i="47"/>
  <c r="U80" i="47"/>
  <c r="I81" i="47"/>
  <c r="O81" i="47"/>
  <c r="U81" i="47"/>
  <c r="I82" i="47"/>
  <c r="O82" i="47"/>
  <c r="U82" i="47"/>
  <c r="I83" i="47"/>
  <c r="O83" i="47"/>
  <c r="U83" i="47"/>
  <c r="I84" i="47"/>
  <c r="O84" i="47"/>
  <c r="U84" i="47"/>
  <c r="I85" i="47"/>
  <c r="O85" i="47"/>
  <c r="U85" i="47"/>
  <c r="I86" i="47"/>
  <c r="O86" i="47"/>
  <c r="U86" i="47"/>
  <c r="I87" i="47"/>
  <c r="O87" i="47"/>
  <c r="U87" i="47"/>
  <c r="I88" i="47"/>
  <c r="O88" i="47"/>
  <c r="U88" i="47"/>
  <c r="I89" i="47"/>
  <c r="O89" i="47"/>
  <c r="U89" i="47"/>
  <c r="I90" i="47"/>
  <c r="O90" i="47"/>
  <c r="U90" i="47"/>
  <c r="I91" i="47"/>
  <c r="O91" i="47"/>
  <c r="U91" i="47"/>
  <c r="I92" i="47"/>
  <c r="O92" i="47"/>
  <c r="U92" i="47"/>
  <c r="I93" i="47"/>
  <c r="O93" i="47"/>
  <c r="U93" i="47"/>
  <c r="I94" i="47"/>
  <c r="O94" i="47"/>
  <c r="U94" i="47"/>
  <c r="I95" i="47"/>
  <c r="O95" i="47"/>
  <c r="U95" i="47"/>
  <c r="I96" i="47"/>
  <c r="O96" i="47"/>
  <c r="U96" i="47"/>
  <c r="I97" i="47"/>
  <c r="J99" i="47" s="1"/>
  <c r="O97" i="47"/>
  <c r="P99" i="47" s="1"/>
  <c r="U97" i="47"/>
  <c r="V99" i="47" s="1"/>
  <c r="W100" i="47" s="1"/>
  <c r="X100" i="47" s="1"/>
  <c r="Y102" i="47" s="1"/>
  <c r="Z102" i="47" s="1"/>
  <c r="O7" i="47"/>
  <c r="U7" i="47"/>
  <c r="I7" i="47"/>
  <c r="C7" i="47"/>
  <c r="AB98" i="47" l="1"/>
  <c r="AB50" i="47"/>
  <c r="V87" i="47"/>
  <c r="AB80" i="47"/>
  <c r="AB88" i="47"/>
  <c r="AH63" i="47"/>
  <c r="AH47" i="47"/>
  <c r="AC99" i="47"/>
  <c r="AD99" i="47" s="1"/>
  <c r="AH98" i="47"/>
  <c r="AI99" i="47" s="1"/>
  <c r="AJ99" i="47" s="1"/>
  <c r="AK101" i="47" s="1"/>
  <c r="AL101" i="47" s="1"/>
  <c r="J41" i="47"/>
  <c r="AH87" i="47"/>
  <c r="AH55" i="47"/>
  <c r="AH39" i="47"/>
  <c r="D21" i="47"/>
  <c r="Q100" i="47"/>
  <c r="R100" i="47" s="1"/>
  <c r="S102" i="47" s="1"/>
  <c r="T102" i="47" s="1"/>
  <c r="AC100" i="47"/>
  <c r="AD100" i="47" s="1"/>
  <c r="AE102" i="47" s="1"/>
  <c r="AF102" i="47" s="1"/>
  <c r="K100" i="47"/>
  <c r="L100" i="47" s="1"/>
  <c r="M102" i="47" s="1"/>
  <c r="N102" i="47" s="1"/>
  <c r="AH93" i="47"/>
  <c r="AI100" i="47"/>
  <c r="AJ100" i="47" s="1"/>
  <c r="AK102" i="47" s="1"/>
  <c r="AL102" i="47" s="1"/>
  <c r="AO100" i="47"/>
  <c r="AP100" i="47" s="1"/>
  <c r="AQ102" i="47" s="1"/>
  <c r="AR102" i="47" s="1"/>
  <c r="J89" i="47"/>
  <c r="J25" i="47"/>
  <c r="AH23" i="47"/>
  <c r="E100" i="47"/>
  <c r="F100" i="47" s="1"/>
  <c r="G102" i="47" s="1"/>
  <c r="H102" i="47" s="1"/>
  <c r="AN28" i="47"/>
  <c r="AN44" i="47"/>
  <c r="AN76" i="47"/>
  <c r="AH78" i="47"/>
  <c r="AB15" i="47"/>
  <c r="AB94" i="47"/>
  <c r="AB43" i="47"/>
  <c r="V98" i="47"/>
  <c r="W99" i="47" s="1"/>
  <c r="X99" i="47" s="1"/>
  <c r="Y101" i="47" s="1"/>
  <c r="Z101" i="47" s="1"/>
  <c r="D84" i="47"/>
  <c r="D98" i="47"/>
  <c r="E99" i="47" s="1"/>
  <c r="F99" i="47" s="1"/>
  <c r="P90" i="47"/>
  <c r="J85" i="47"/>
  <c r="P74" i="47"/>
  <c r="J69" i="47"/>
  <c r="P58" i="47"/>
  <c r="J53" i="47"/>
  <c r="AH19" i="47"/>
  <c r="AN98" i="47"/>
  <c r="AO99" i="47" s="1"/>
  <c r="AP99" i="47" s="1"/>
  <c r="P9" i="47"/>
  <c r="Q9" i="47" s="1"/>
  <c r="R9" i="47" s="1"/>
  <c r="S9" i="47" s="1"/>
  <c r="T9" i="47" s="1"/>
  <c r="P41" i="47"/>
  <c r="J36" i="47"/>
  <c r="P25" i="47"/>
  <c r="J20" i="47"/>
  <c r="AB93" i="47"/>
  <c r="AN87" i="47"/>
  <c r="AH82" i="47"/>
  <c r="AB77" i="47"/>
  <c r="AN71" i="47"/>
  <c r="AH66" i="47"/>
  <c r="AB61" i="47"/>
  <c r="AN55" i="47"/>
  <c r="AH50" i="47"/>
  <c r="AN39" i="47"/>
  <c r="AH34" i="47"/>
  <c r="AB29" i="47"/>
  <c r="AN23" i="47"/>
  <c r="AH18" i="47"/>
  <c r="AB13" i="47"/>
  <c r="P46" i="47"/>
  <c r="AN60" i="47"/>
  <c r="AB34" i="47"/>
  <c r="P14" i="47"/>
  <c r="AN12" i="47"/>
  <c r="J94" i="47"/>
  <c r="P83" i="47"/>
  <c r="J62" i="47"/>
  <c r="P51" i="47"/>
  <c r="P35" i="47"/>
  <c r="J30" i="47"/>
  <c r="P19" i="47"/>
  <c r="J14" i="47"/>
  <c r="D78" i="47"/>
  <c r="D14" i="47"/>
  <c r="AN97" i="47"/>
  <c r="AH92" i="47"/>
  <c r="AB87" i="47"/>
  <c r="AN81" i="47"/>
  <c r="AH76" i="47"/>
  <c r="AB71" i="47"/>
  <c r="AN65" i="47"/>
  <c r="AH60" i="47"/>
  <c r="AB55" i="47"/>
  <c r="AN49" i="47"/>
  <c r="AH44" i="47"/>
  <c r="AB39" i="47"/>
  <c r="AN33" i="47"/>
  <c r="AH28" i="47"/>
  <c r="AB23" i="47"/>
  <c r="AN17" i="47"/>
  <c r="AH12" i="47"/>
  <c r="J78" i="47"/>
  <c r="P67" i="47"/>
  <c r="J46" i="47"/>
  <c r="D77" i="47"/>
  <c r="P98" i="47"/>
  <c r="Q99" i="47" s="1"/>
  <c r="R99" i="47" s="1"/>
  <c r="P94" i="47"/>
  <c r="J98" i="47"/>
  <c r="K99" i="47" s="1"/>
  <c r="L99" i="47" s="1"/>
  <c r="D76" i="47"/>
  <c r="P78" i="47"/>
  <c r="J73" i="47"/>
  <c r="P62" i="47"/>
  <c r="J57" i="47"/>
  <c r="P30" i="47"/>
  <c r="AN92" i="47"/>
  <c r="AB82" i="47"/>
  <c r="AB66" i="47"/>
  <c r="AB18" i="47"/>
  <c r="J84" i="47"/>
  <c r="J68" i="47"/>
  <c r="J52" i="47"/>
  <c r="P88" i="47"/>
  <c r="J83" i="47"/>
  <c r="P89" i="47"/>
  <c r="P73" i="47"/>
  <c r="P57" i="47"/>
  <c r="AH71" i="47"/>
  <c r="AH70" i="47"/>
  <c r="P87" i="47"/>
  <c r="P55" i="47"/>
  <c r="AN85" i="47"/>
  <c r="AB59" i="47"/>
  <c r="AB11" i="47"/>
  <c r="J71" i="47"/>
  <c r="P12" i="47"/>
  <c r="AB96" i="47"/>
  <c r="AN58" i="47"/>
  <c r="AN42" i="47"/>
  <c r="AB32" i="47"/>
  <c r="AH21" i="47"/>
  <c r="AB16" i="47"/>
  <c r="AN10" i="47"/>
  <c r="J60" i="47"/>
  <c r="J12" i="47"/>
  <c r="AN79" i="47"/>
  <c r="AH58" i="47"/>
  <c r="AH42" i="47"/>
  <c r="AH26" i="47"/>
  <c r="AH10" i="47"/>
  <c r="P86" i="47"/>
  <c r="AH95" i="47"/>
  <c r="AH79" i="47"/>
  <c r="AH31" i="47"/>
  <c r="AN20" i="47"/>
  <c r="AH15" i="47"/>
  <c r="P75" i="47"/>
  <c r="P59" i="47"/>
  <c r="AN89" i="47"/>
  <c r="AN73" i="47"/>
  <c r="AN57" i="47"/>
  <c r="AB47" i="47"/>
  <c r="AH36" i="47"/>
  <c r="AN25" i="47"/>
  <c r="AH20" i="47"/>
  <c r="J11" i="47"/>
  <c r="AB84" i="47"/>
  <c r="AN46" i="47"/>
  <c r="AB20" i="47"/>
  <c r="AN14" i="47"/>
  <c r="P72" i="47"/>
  <c r="J67" i="47"/>
  <c r="P56" i="47"/>
  <c r="J51" i="47"/>
  <c r="P40" i="47"/>
  <c r="J35" i="47"/>
  <c r="AB65" i="47"/>
  <c r="J82" i="47"/>
  <c r="P71" i="47"/>
  <c r="J66" i="47"/>
  <c r="J50" i="47"/>
  <c r="P39" i="47"/>
  <c r="J34" i="47"/>
  <c r="P23" i="47"/>
  <c r="J18" i="47"/>
  <c r="AH96" i="47"/>
  <c r="AB91" i="47"/>
  <c r="AH80" i="47"/>
  <c r="AB75" i="47"/>
  <c r="AN69" i="47"/>
  <c r="AH64" i="47"/>
  <c r="AN53" i="47"/>
  <c r="AH48" i="47"/>
  <c r="AN37" i="47"/>
  <c r="AB27" i="47"/>
  <c r="AN21" i="47"/>
  <c r="AH16" i="47"/>
  <c r="P92" i="47"/>
  <c r="J87" i="47"/>
  <c r="P76" i="47"/>
  <c r="P60" i="47"/>
  <c r="J55" i="47"/>
  <c r="P44" i="47"/>
  <c r="J39" i="47"/>
  <c r="P28" i="47"/>
  <c r="J23" i="47"/>
  <c r="AN90" i="47"/>
  <c r="AH85" i="47"/>
  <c r="AN74" i="47"/>
  <c r="AH69" i="47"/>
  <c r="AB64" i="47"/>
  <c r="AC65" i="47" s="1"/>
  <c r="AD65" i="47" s="1"/>
  <c r="AH53" i="47"/>
  <c r="AB48" i="47"/>
  <c r="AH37" i="47"/>
  <c r="AN26" i="47"/>
  <c r="P97" i="47"/>
  <c r="J92" i="47"/>
  <c r="P81" i="47"/>
  <c r="J76" i="47"/>
  <c r="P65" i="47"/>
  <c r="P49" i="47"/>
  <c r="J44" i="47"/>
  <c r="P33" i="47"/>
  <c r="J28" i="47"/>
  <c r="P17" i="47"/>
  <c r="AN95" i="47"/>
  <c r="AH90" i="47"/>
  <c r="AB85" i="47"/>
  <c r="AH74" i="47"/>
  <c r="AB69" i="47"/>
  <c r="AN63" i="47"/>
  <c r="AB53" i="47"/>
  <c r="AN47" i="47"/>
  <c r="AB37" i="47"/>
  <c r="AN31" i="47"/>
  <c r="AB21" i="47"/>
  <c r="AN15" i="47"/>
  <c r="J97" i="47"/>
  <c r="J81" i="47"/>
  <c r="P70" i="47"/>
  <c r="J65" i="47"/>
  <c r="P54" i="47"/>
  <c r="J49" i="47"/>
  <c r="P38" i="47"/>
  <c r="J33" i="47"/>
  <c r="P22" i="47"/>
  <c r="J17" i="47"/>
  <c r="AB9" i="47"/>
  <c r="AC9" i="47" s="1"/>
  <c r="AD9" i="47" s="1"/>
  <c r="AE9" i="47" s="1"/>
  <c r="AF9" i="47" s="1"/>
  <c r="AB90" i="47"/>
  <c r="AN84" i="47"/>
  <c r="AB74" i="47"/>
  <c r="AN68" i="47"/>
  <c r="AB58" i="47"/>
  <c r="AN52" i="47"/>
  <c r="AB42" i="47"/>
  <c r="AN36" i="47"/>
  <c r="AB26" i="47"/>
  <c r="AB10" i="47"/>
  <c r="P91" i="47"/>
  <c r="J86" i="47"/>
  <c r="V79" i="47"/>
  <c r="J70" i="47"/>
  <c r="V64" i="47"/>
  <c r="J54" i="47"/>
  <c r="P43" i="47"/>
  <c r="J38" i="47"/>
  <c r="P27" i="47"/>
  <c r="J22" i="47"/>
  <c r="P11" i="47"/>
  <c r="AN9" i="47"/>
  <c r="AO9" i="47" s="1"/>
  <c r="AP9" i="47" s="1"/>
  <c r="AQ9" i="47" s="1"/>
  <c r="AR9" i="47" s="1"/>
  <c r="AB95" i="47"/>
  <c r="AH84" i="47"/>
  <c r="AB79" i="47"/>
  <c r="AH68" i="47"/>
  <c r="AB63" i="47"/>
  <c r="AH52" i="47"/>
  <c r="AN41" i="47"/>
  <c r="AB31" i="47"/>
  <c r="P96" i="47"/>
  <c r="J91" i="47"/>
  <c r="P80" i="47"/>
  <c r="J75" i="47"/>
  <c r="P64" i="47"/>
  <c r="J59" i="47"/>
  <c r="P48" i="47"/>
  <c r="J43" i="47"/>
  <c r="P32" i="47"/>
  <c r="J27" i="47"/>
  <c r="P16" i="47"/>
  <c r="AH9" i="47"/>
  <c r="AI9" i="47" s="1"/>
  <c r="AJ9" i="47" s="1"/>
  <c r="AN94" i="47"/>
  <c r="AH89" i="47"/>
  <c r="AN78" i="47"/>
  <c r="AH73" i="47"/>
  <c r="AB68" i="47"/>
  <c r="AN62" i="47"/>
  <c r="AH57" i="47"/>
  <c r="AB52" i="47"/>
  <c r="AH41" i="47"/>
  <c r="AN30" i="47"/>
  <c r="J96" i="47"/>
  <c r="P85" i="47"/>
  <c r="J80" i="47"/>
  <c r="P69" i="47"/>
  <c r="J64" i="47"/>
  <c r="P53" i="47"/>
  <c r="J48" i="47"/>
  <c r="P37" i="47"/>
  <c r="J32" i="47"/>
  <c r="P21" i="47"/>
  <c r="J16" i="47"/>
  <c r="AH94" i="47"/>
  <c r="AB89" i="47"/>
  <c r="AN83" i="47"/>
  <c r="AB73" i="47"/>
  <c r="AN67" i="47"/>
  <c r="AH62" i="47"/>
  <c r="AB57" i="47"/>
  <c r="AN51" i="47"/>
  <c r="AH46" i="47"/>
  <c r="AB41" i="47"/>
  <c r="AN35" i="47"/>
  <c r="AH30" i="47"/>
  <c r="AB25" i="47"/>
  <c r="AN19" i="47"/>
  <c r="AH14" i="47"/>
  <c r="AH13" i="47"/>
  <c r="P42" i="47"/>
  <c r="J37" i="47"/>
  <c r="P26" i="47"/>
  <c r="J21" i="47"/>
  <c r="P10" i="47"/>
  <c r="AN88" i="47"/>
  <c r="AH83" i="47"/>
  <c r="AB78" i="47"/>
  <c r="AN72" i="47"/>
  <c r="AH67" i="47"/>
  <c r="AB62" i="47"/>
  <c r="AN56" i="47"/>
  <c r="AO57" i="47" s="1"/>
  <c r="AP57" i="47" s="1"/>
  <c r="AH51" i="47"/>
  <c r="AI51" i="47" s="1"/>
  <c r="AJ51" i="47" s="1"/>
  <c r="AB46" i="47"/>
  <c r="AN40" i="47"/>
  <c r="AO40" i="47" s="1"/>
  <c r="AP40" i="47" s="1"/>
  <c r="AH35" i="47"/>
  <c r="AB30" i="47"/>
  <c r="AN24" i="47"/>
  <c r="AB14" i="47"/>
  <c r="J9" i="47"/>
  <c r="K9" i="47" s="1"/>
  <c r="L9" i="47" s="1"/>
  <c r="P95" i="47"/>
  <c r="J90" i="47"/>
  <c r="P79" i="47"/>
  <c r="J74" i="47"/>
  <c r="P63" i="47"/>
  <c r="J58" i="47"/>
  <c r="P47" i="47"/>
  <c r="J42" i="47"/>
  <c r="P31" i="47"/>
  <c r="J26" i="47"/>
  <c r="P15" i="47"/>
  <c r="J10" i="47"/>
  <c r="AN93" i="47"/>
  <c r="AH88" i="47"/>
  <c r="AB83" i="47"/>
  <c r="AN77" i="47"/>
  <c r="AO77" i="47" s="1"/>
  <c r="AP77" i="47" s="1"/>
  <c r="AH72" i="47"/>
  <c r="AB67" i="47"/>
  <c r="AN61" i="47"/>
  <c r="AH56" i="47"/>
  <c r="AB51" i="47"/>
  <c r="AC51" i="47" s="1"/>
  <c r="AD51" i="47" s="1"/>
  <c r="AN45" i="47"/>
  <c r="AH40" i="47"/>
  <c r="AB35" i="47"/>
  <c r="AC35" i="47" s="1"/>
  <c r="AD35" i="47" s="1"/>
  <c r="AN29" i="47"/>
  <c r="AO29" i="47" s="1"/>
  <c r="AP29" i="47" s="1"/>
  <c r="AH24" i="47"/>
  <c r="AB19" i="47"/>
  <c r="AN13" i="47"/>
  <c r="J95" i="47"/>
  <c r="P84" i="47"/>
  <c r="J79" i="47"/>
  <c r="P68" i="47"/>
  <c r="J63" i="47"/>
  <c r="P52" i="47"/>
  <c r="J47" i="47"/>
  <c r="P36" i="47"/>
  <c r="Q36" i="47" s="1"/>
  <c r="R36" i="47" s="1"/>
  <c r="J31" i="47"/>
  <c r="P20" i="47"/>
  <c r="J15" i="47"/>
  <c r="K15" i="47" s="1"/>
  <c r="L15" i="47" s="1"/>
  <c r="AN82" i="47"/>
  <c r="AH77" i="47"/>
  <c r="AB72" i="47"/>
  <c r="AN66" i="47"/>
  <c r="AH61" i="47"/>
  <c r="AI61" i="47" s="1"/>
  <c r="AJ61" i="47" s="1"/>
  <c r="AB56" i="47"/>
  <c r="AN50" i="47"/>
  <c r="AH45" i="47"/>
  <c r="AB40" i="47"/>
  <c r="AN34" i="47"/>
  <c r="AH29" i="47"/>
  <c r="AB24" i="47"/>
  <c r="AC24" i="47" s="1"/>
  <c r="AD24" i="47" s="1"/>
  <c r="AN18" i="47"/>
  <c r="V28" i="47"/>
  <c r="P24" i="47"/>
  <c r="J19" i="47"/>
  <c r="V12" i="47"/>
  <c r="AH97" i="47"/>
  <c r="AB92" i="47"/>
  <c r="AN86" i="47"/>
  <c r="AO87" i="47" s="1"/>
  <c r="AP87" i="47" s="1"/>
  <c r="AH81" i="47"/>
  <c r="AB76" i="47"/>
  <c r="AN70" i="47"/>
  <c r="AH65" i="47"/>
  <c r="AB60" i="47"/>
  <c r="AN54" i="47"/>
  <c r="AH49" i="47"/>
  <c r="AB44" i="47"/>
  <c r="AN38" i="47"/>
  <c r="AH33" i="47"/>
  <c r="AB28" i="47"/>
  <c r="AN22" i="47"/>
  <c r="AH17" i="47"/>
  <c r="AB12" i="47"/>
  <c r="P93" i="47"/>
  <c r="J88" i="47"/>
  <c r="P77" i="47"/>
  <c r="J72" i="47"/>
  <c r="P61" i="47"/>
  <c r="J56" i="47"/>
  <c r="P45" i="47"/>
  <c r="J40" i="47"/>
  <c r="P29" i="47"/>
  <c r="J24" i="47"/>
  <c r="K25" i="47" s="1"/>
  <c r="L25" i="47" s="1"/>
  <c r="P13" i="47"/>
  <c r="AB97" i="47"/>
  <c r="AN91" i="47"/>
  <c r="AH86" i="47"/>
  <c r="AB81" i="47"/>
  <c r="AN75" i="47"/>
  <c r="AO75" i="47" s="1"/>
  <c r="AP75" i="47" s="1"/>
  <c r="AN59" i="47"/>
  <c r="AH54" i="47"/>
  <c r="AB49" i="47"/>
  <c r="AC50" i="47" s="1"/>
  <c r="AD50" i="47" s="1"/>
  <c r="AN43" i="47"/>
  <c r="AH38" i="47"/>
  <c r="AB33" i="47"/>
  <c r="AN27" i="47"/>
  <c r="AH22" i="47"/>
  <c r="AB17" i="47"/>
  <c r="AN11" i="47"/>
  <c r="AO12" i="47" s="1"/>
  <c r="AP12" i="47" s="1"/>
  <c r="J93" i="47"/>
  <c r="P82" i="47"/>
  <c r="J77" i="47"/>
  <c r="P66" i="47"/>
  <c r="J61" i="47"/>
  <c r="P50" i="47"/>
  <c r="J45" i="47"/>
  <c r="P34" i="47"/>
  <c r="J29" i="47"/>
  <c r="P18" i="47"/>
  <c r="J13" i="47"/>
  <c r="AN96" i="47"/>
  <c r="AH91" i="47"/>
  <c r="AB86" i="47"/>
  <c r="AN80" i="47"/>
  <c r="AO81" i="47" s="1"/>
  <c r="AP81" i="47" s="1"/>
  <c r="AH75" i="47"/>
  <c r="AB70" i="47"/>
  <c r="AN64" i="47"/>
  <c r="AH59" i="47"/>
  <c r="AB54" i="47"/>
  <c r="AN48" i="47"/>
  <c r="AH43" i="47"/>
  <c r="AI43" i="47" s="1"/>
  <c r="AJ43" i="47" s="1"/>
  <c r="AB38" i="47"/>
  <c r="AN32" i="47"/>
  <c r="AH27" i="47"/>
  <c r="AI28" i="47" s="1"/>
  <c r="AJ28" i="47" s="1"/>
  <c r="AB22" i="47"/>
  <c r="AN16" i="47"/>
  <c r="AH11" i="47"/>
  <c r="AH25" i="47"/>
  <c r="AH32" i="47"/>
  <c r="AB36" i="47"/>
  <c r="AB45" i="47"/>
  <c r="V43" i="47"/>
  <c r="AC27" i="47"/>
  <c r="AD27" i="47" s="1"/>
  <c r="AC64" i="47"/>
  <c r="AD64" i="47" s="1"/>
  <c r="V66" i="47"/>
  <c r="V58" i="47"/>
  <c r="V42" i="47"/>
  <c r="V34" i="47"/>
  <c r="D36" i="47"/>
  <c r="D69" i="47"/>
  <c r="D20" i="47"/>
  <c r="D28" i="47"/>
  <c r="D37" i="47"/>
  <c r="D13" i="47"/>
  <c r="D52" i="47"/>
  <c r="V19" i="47"/>
  <c r="D12" i="47"/>
  <c r="D44" i="47"/>
  <c r="D68" i="47"/>
  <c r="V13" i="47"/>
  <c r="V33" i="47"/>
  <c r="V25" i="47"/>
  <c r="V17" i="47"/>
  <c r="D91" i="47"/>
  <c r="D83" i="47"/>
  <c r="D75" i="47"/>
  <c r="E76" i="47" s="1"/>
  <c r="F76" i="47" s="1"/>
  <c r="D67" i="47"/>
  <c r="D59" i="47"/>
  <c r="D51" i="47"/>
  <c r="D43" i="47"/>
  <c r="D35" i="47"/>
  <c r="D27" i="47"/>
  <c r="D19" i="47"/>
  <c r="D11" i="47"/>
  <c r="D92" i="47"/>
  <c r="D45" i="47"/>
  <c r="V95" i="47"/>
  <c r="V81" i="47"/>
  <c r="V57" i="47"/>
  <c r="V49" i="47"/>
  <c r="V94" i="47"/>
  <c r="V86" i="47"/>
  <c r="W87" i="47" s="1"/>
  <c r="X87" i="47" s="1"/>
  <c r="V78" i="47"/>
  <c r="V68" i="47"/>
  <c r="V62" i="47"/>
  <c r="V52" i="47"/>
  <c r="V45" i="47"/>
  <c r="V38" i="47"/>
  <c r="V30" i="47"/>
  <c r="V22" i="47"/>
  <c r="V14" i="47"/>
  <c r="D60" i="47"/>
  <c r="V88" i="47"/>
  <c r="V73" i="47"/>
  <c r="V65" i="47"/>
  <c r="V41" i="47"/>
  <c r="V91" i="47"/>
  <c r="V83" i="47"/>
  <c r="V75" i="47"/>
  <c r="V67" i="47"/>
  <c r="V59" i="47"/>
  <c r="V50" i="47"/>
  <c r="V35" i="47"/>
  <c r="V26" i="47"/>
  <c r="V18" i="47"/>
  <c r="V11" i="47"/>
  <c r="D89" i="47"/>
  <c r="D65" i="47"/>
  <c r="D49" i="47"/>
  <c r="D25" i="47"/>
  <c r="V74" i="47"/>
  <c r="V56" i="47"/>
  <c r="V32" i="47"/>
  <c r="D88" i="47"/>
  <c r="D64" i="47"/>
  <c r="D40" i="47"/>
  <c r="V51" i="47"/>
  <c r="V77" i="47"/>
  <c r="D87" i="47"/>
  <c r="D63" i="47"/>
  <c r="D39" i="47"/>
  <c r="D31" i="47"/>
  <c r="D85" i="47"/>
  <c r="V72" i="47"/>
  <c r="D81" i="47"/>
  <c r="D41" i="47"/>
  <c r="V71" i="47"/>
  <c r="V23" i="47"/>
  <c r="D56" i="47"/>
  <c r="D32" i="47"/>
  <c r="V85" i="47"/>
  <c r="D79" i="47"/>
  <c r="D55" i="47"/>
  <c r="D23" i="47"/>
  <c r="D53" i="47"/>
  <c r="D9" i="47"/>
  <c r="E9" i="47" s="1"/>
  <c r="F9" i="47" s="1"/>
  <c r="G9" i="47" s="1"/>
  <c r="H9" i="47" s="1"/>
  <c r="D97" i="47"/>
  <c r="D73" i="47"/>
  <c r="D57" i="47"/>
  <c r="D33" i="47"/>
  <c r="V20" i="47"/>
  <c r="V96" i="47"/>
  <c r="V63" i="47"/>
  <c r="V48" i="47"/>
  <c r="V40" i="47"/>
  <c r="V16" i="47"/>
  <c r="D96" i="47"/>
  <c r="D72" i="47"/>
  <c r="D48" i="47"/>
  <c r="D24" i="47"/>
  <c r="V27" i="47"/>
  <c r="V93" i="47"/>
  <c r="V69" i="47"/>
  <c r="D95" i="47"/>
  <c r="D71" i="47"/>
  <c r="D47" i="47"/>
  <c r="D15" i="47"/>
  <c r="D29" i="47"/>
  <c r="D61" i="47"/>
  <c r="D93" i="47"/>
  <c r="D90" i="47"/>
  <c r="D82" i="47"/>
  <c r="D74" i="47"/>
  <c r="D66" i="47"/>
  <c r="D58" i="47"/>
  <c r="D50" i="47"/>
  <c r="D42" i="47"/>
  <c r="D34" i="47"/>
  <c r="D26" i="47"/>
  <c r="D18" i="47"/>
  <c r="D10" i="47"/>
  <c r="D17" i="47"/>
  <c r="D22" i="47"/>
  <c r="D38" i="47"/>
  <c r="D54" i="47"/>
  <c r="D70" i="47"/>
  <c r="D86" i="47"/>
  <c r="D16" i="47"/>
  <c r="D80" i="47"/>
  <c r="D30" i="47"/>
  <c r="D46" i="47"/>
  <c r="D62" i="47"/>
  <c r="D94" i="47"/>
  <c r="V80" i="47"/>
  <c r="V36" i="47"/>
  <c r="V89" i="47"/>
  <c r="V37" i="47"/>
  <c r="V60" i="47"/>
  <c r="V90" i="47"/>
  <c r="V15" i="47"/>
  <c r="V61" i="47"/>
  <c r="V24" i="47"/>
  <c r="V31" i="47"/>
  <c r="V39" i="47"/>
  <c r="V46" i="47"/>
  <c r="V54" i="47"/>
  <c r="V84" i="47"/>
  <c r="V97" i="47"/>
  <c r="V21" i="47"/>
  <c r="V44" i="47"/>
  <c r="V82" i="47"/>
  <c r="V53" i="47"/>
  <c r="V76" i="47"/>
  <c r="V10" i="47"/>
  <c r="V47" i="47"/>
  <c r="V55" i="47"/>
  <c r="V70" i="47"/>
  <c r="V92" i="47"/>
  <c r="V29" i="47"/>
  <c r="V9" i="47"/>
  <c r="W9" i="47" s="1"/>
  <c r="X9" i="47" s="1"/>
  <c r="Y9" i="47" s="1"/>
  <c r="Z9" i="47" s="1"/>
  <c r="AQ101" i="47" l="1"/>
  <c r="AR101" i="47" s="1"/>
  <c r="AI91" i="47"/>
  <c r="AJ91" i="47" s="1"/>
  <c r="AC60" i="47"/>
  <c r="AD60" i="47" s="1"/>
  <c r="M101" i="47"/>
  <c r="N101" i="47" s="1"/>
  <c r="AI80" i="47"/>
  <c r="AJ80" i="47" s="1"/>
  <c r="AO95" i="47"/>
  <c r="AP95" i="47" s="1"/>
  <c r="K42" i="47"/>
  <c r="L42" i="47" s="1"/>
  <c r="AO45" i="47"/>
  <c r="AP45" i="47" s="1"/>
  <c r="AE101" i="47"/>
  <c r="AF101" i="47" s="1"/>
  <c r="AC44" i="47"/>
  <c r="AD44" i="47" s="1"/>
  <c r="AO52" i="47"/>
  <c r="AP52" i="47" s="1"/>
  <c r="AC16" i="47"/>
  <c r="AD16" i="47" s="1"/>
  <c r="AI63" i="47"/>
  <c r="AJ63" i="47" s="1"/>
  <c r="AC18" i="47"/>
  <c r="AD18" i="47" s="1"/>
  <c r="AC87" i="47"/>
  <c r="AD87" i="47" s="1"/>
  <c r="AE89" i="47" s="1"/>
  <c r="AF89" i="47" s="1"/>
  <c r="K41" i="47"/>
  <c r="L41" i="47" s="1"/>
  <c r="M43" i="47" s="1"/>
  <c r="N43" i="47" s="1"/>
  <c r="AO34" i="47"/>
  <c r="AP34" i="47" s="1"/>
  <c r="AC80" i="47"/>
  <c r="AD80" i="47" s="1"/>
  <c r="S101" i="47"/>
  <c r="T101" i="47" s="1"/>
  <c r="AO85" i="47"/>
  <c r="AP85" i="47" s="1"/>
  <c r="AI96" i="47"/>
  <c r="AJ96" i="47" s="1"/>
  <c r="K53" i="47"/>
  <c r="L53" i="47" s="1"/>
  <c r="G101" i="47"/>
  <c r="H101" i="47" s="1"/>
  <c r="K81" i="47"/>
  <c r="L81" i="47" s="1"/>
  <c r="AO96" i="47"/>
  <c r="AP96" i="47" s="1"/>
  <c r="K14" i="47"/>
  <c r="L14" i="47" s="1"/>
  <c r="AC62" i="47"/>
  <c r="AD62" i="47" s="1"/>
  <c r="AC11" i="47"/>
  <c r="AD11" i="47" s="1"/>
  <c r="AO37" i="47"/>
  <c r="AP37" i="47" s="1"/>
  <c r="E77" i="47"/>
  <c r="F77" i="47" s="1"/>
  <c r="AI12" i="47"/>
  <c r="AJ12" i="47" s="1"/>
  <c r="AI38" i="47"/>
  <c r="AJ38" i="47" s="1"/>
  <c r="Q84" i="47"/>
  <c r="R84" i="47" s="1"/>
  <c r="AI79" i="47"/>
  <c r="AJ79" i="47" s="1"/>
  <c r="AO27" i="47"/>
  <c r="AP27" i="47" s="1"/>
  <c r="E22" i="47"/>
  <c r="F22" i="47" s="1"/>
  <c r="W88" i="47"/>
  <c r="X88" i="47" s="1"/>
  <c r="K72" i="47"/>
  <c r="L72" i="47" s="1"/>
  <c r="K95" i="47"/>
  <c r="L95" i="47" s="1"/>
  <c r="AC88" i="47"/>
  <c r="AD88" i="47" s="1"/>
  <c r="AI92" i="47"/>
  <c r="AJ92" i="47" s="1"/>
  <c r="AI37" i="47"/>
  <c r="AJ37" i="47" s="1"/>
  <c r="AC83" i="47"/>
  <c r="AD83" i="47" s="1"/>
  <c r="AC25" i="47"/>
  <c r="AD25" i="47" s="1"/>
  <c r="K39" i="47"/>
  <c r="L39" i="47" s="1"/>
  <c r="AC32" i="47"/>
  <c r="AD32" i="47" s="1"/>
  <c r="AO44" i="47"/>
  <c r="AP44" i="47" s="1"/>
  <c r="AI93" i="47"/>
  <c r="AJ93" i="47" s="1"/>
  <c r="AK93" i="47" s="1"/>
  <c r="AL93" i="47" s="1"/>
  <c r="AI68" i="47"/>
  <c r="AJ68" i="47" s="1"/>
  <c r="AC96" i="47"/>
  <c r="AD96" i="47" s="1"/>
  <c r="AI71" i="47"/>
  <c r="AJ71" i="47" s="1"/>
  <c r="AI40" i="47"/>
  <c r="AJ40" i="47" s="1"/>
  <c r="AI22" i="47"/>
  <c r="AJ22" i="47" s="1"/>
  <c r="E98" i="47"/>
  <c r="F98" i="47" s="1"/>
  <c r="G100" i="47" s="1"/>
  <c r="H100" i="47" s="1"/>
  <c r="Q75" i="47"/>
  <c r="R75" i="47" s="1"/>
  <c r="AC36" i="47"/>
  <c r="AD36" i="47" s="1"/>
  <c r="AO61" i="47"/>
  <c r="AP61" i="47" s="1"/>
  <c r="K47" i="47"/>
  <c r="L47" i="47" s="1"/>
  <c r="E85" i="47"/>
  <c r="F85" i="47" s="1"/>
  <c r="AC34" i="47"/>
  <c r="AD34" i="47" s="1"/>
  <c r="AE36" i="47" s="1"/>
  <c r="AF36" i="47" s="1"/>
  <c r="AI56" i="47"/>
  <c r="AJ56" i="47" s="1"/>
  <c r="Q68" i="47"/>
  <c r="R68" i="47" s="1"/>
  <c r="AC67" i="47"/>
  <c r="AD67" i="47" s="1"/>
  <c r="K90" i="47"/>
  <c r="L90" i="47" s="1"/>
  <c r="W44" i="47"/>
  <c r="X44" i="47" s="1"/>
  <c r="Q95" i="47"/>
  <c r="R95" i="47" s="1"/>
  <c r="K50" i="47"/>
  <c r="L50" i="47" s="1"/>
  <c r="E78" i="47"/>
  <c r="F78" i="47" s="1"/>
  <c r="W28" i="47"/>
  <c r="X28" i="47" s="1"/>
  <c r="K89" i="47"/>
  <c r="L89" i="47" s="1"/>
  <c r="W98" i="47"/>
  <c r="X98" i="47" s="1"/>
  <c r="Y100" i="47" s="1"/>
  <c r="Z100" i="47" s="1"/>
  <c r="Q10" i="47"/>
  <c r="R10" i="47" s="1"/>
  <c r="S10" i="47" s="1"/>
  <c r="T10" i="47" s="1"/>
  <c r="AC95" i="47"/>
  <c r="AD95" i="47" s="1"/>
  <c r="K79" i="47"/>
  <c r="L79" i="47" s="1"/>
  <c r="AC77" i="47"/>
  <c r="AD77" i="47" s="1"/>
  <c r="Q72" i="47"/>
  <c r="R72" i="47" s="1"/>
  <c r="AC43" i="47"/>
  <c r="AD43" i="47" s="1"/>
  <c r="E79" i="47"/>
  <c r="F79" i="47" s="1"/>
  <c r="AI59" i="47"/>
  <c r="AJ59" i="47" s="1"/>
  <c r="AO86" i="47"/>
  <c r="AP86" i="47" s="1"/>
  <c r="AQ88" i="47" s="1"/>
  <c r="AR88" i="47" s="1"/>
  <c r="AO93" i="47"/>
  <c r="AP93" i="47" s="1"/>
  <c r="AC15" i="47"/>
  <c r="AD15" i="47" s="1"/>
  <c r="AI48" i="47"/>
  <c r="AJ48" i="47" s="1"/>
  <c r="AC66" i="47"/>
  <c r="AD66" i="47" s="1"/>
  <c r="AE66" i="47" s="1"/>
  <c r="AF66" i="47" s="1"/>
  <c r="K85" i="47"/>
  <c r="L85" i="47" s="1"/>
  <c r="AC10" i="47"/>
  <c r="AD10" i="47" s="1"/>
  <c r="AE10" i="47" s="1"/>
  <c r="AF10" i="47" s="1"/>
  <c r="W80" i="47"/>
  <c r="X80" i="47" s="1"/>
  <c r="E21" i="47"/>
  <c r="F21" i="47" s="1"/>
  <c r="Q82" i="47"/>
  <c r="R82" i="47" s="1"/>
  <c r="K10" i="47"/>
  <c r="L10" i="47" s="1"/>
  <c r="M10" i="47" s="1"/>
  <c r="N10" i="47" s="1"/>
  <c r="K37" i="47"/>
  <c r="L37" i="47" s="1"/>
  <c r="AC89" i="47"/>
  <c r="AD89" i="47" s="1"/>
  <c r="K12" i="47"/>
  <c r="L12" i="47" s="1"/>
  <c r="Q67" i="47"/>
  <c r="R67" i="47" s="1"/>
  <c r="AI88" i="47"/>
  <c r="AJ88" i="47" s="1"/>
  <c r="AC70" i="47"/>
  <c r="AD70" i="47" s="1"/>
  <c r="K93" i="47"/>
  <c r="L93" i="47" s="1"/>
  <c r="AC13" i="47"/>
  <c r="AD13" i="47" s="1"/>
  <c r="AI97" i="47"/>
  <c r="AJ97" i="47" s="1"/>
  <c r="AI78" i="47"/>
  <c r="AJ78" i="47" s="1"/>
  <c r="Q15" i="47"/>
  <c r="R15" i="47" s="1"/>
  <c r="AI64" i="47"/>
  <c r="AJ64" i="47" s="1"/>
  <c r="E84" i="47"/>
  <c r="F84" i="47" s="1"/>
  <c r="AI76" i="47"/>
  <c r="AJ76" i="47" s="1"/>
  <c r="AC98" i="47"/>
  <c r="AD98" i="47" s="1"/>
  <c r="AE100" i="47" s="1"/>
  <c r="AF100" i="47" s="1"/>
  <c r="AO82" i="47"/>
  <c r="AP82" i="47" s="1"/>
  <c r="AI24" i="47"/>
  <c r="AJ24" i="47" s="1"/>
  <c r="K26" i="47"/>
  <c r="L26" i="47" s="1"/>
  <c r="AI36" i="47"/>
  <c r="AJ36" i="47" s="1"/>
  <c r="Q59" i="47"/>
  <c r="R59" i="47" s="1"/>
  <c r="AC57" i="47"/>
  <c r="AD57" i="47" s="1"/>
  <c r="Q85" i="47"/>
  <c r="R85" i="47" s="1"/>
  <c r="Q54" i="47"/>
  <c r="R54" i="47" s="1"/>
  <c r="K62" i="47"/>
  <c r="L62" i="47" s="1"/>
  <c r="Q25" i="47"/>
  <c r="R25" i="47" s="1"/>
  <c r="AO19" i="47"/>
  <c r="AP19" i="47" s="1"/>
  <c r="K65" i="47"/>
  <c r="L65" i="47" s="1"/>
  <c r="Q37" i="47"/>
  <c r="R37" i="47" s="1"/>
  <c r="K55" i="47"/>
  <c r="L55" i="47" s="1"/>
  <c r="AC47" i="47"/>
  <c r="AD47" i="47" s="1"/>
  <c r="AC49" i="47"/>
  <c r="AD49" i="47" s="1"/>
  <c r="AE51" i="47" s="1"/>
  <c r="AF51" i="47" s="1"/>
  <c r="AO36" i="47"/>
  <c r="AP36" i="47" s="1"/>
  <c r="Q48" i="47"/>
  <c r="R48" i="47" s="1"/>
  <c r="Q11" i="47"/>
  <c r="R11" i="47" s="1"/>
  <c r="K97" i="47"/>
  <c r="L97" i="47" s="1"/>
  <c r="AI85" i="47"/>
  <c r="AJ85" i="47" s="1"/>
  <c r="K18" i="47"/>
  <c r="L18" i="47" s="1"/>
  <c r="AO79" i="47"/>
  <c r="AP79" i="47" s="1"/>
  <c r="K58" i="47"/>
  <c r="L58" i="47" s="1"/>
  <c r="Q20" i="47"/>
  <c r="R20" i="47" s="1"/>
  <c r="AI34" i="47"/>
  <c r="AJ34" i="47" s="1"/>
  <c r="AI82" i="47"/>
  <c r="AJ82" i="47" s="1"/>
  <c r="AI27" i="47"/>
  <c r="AJ27" i="47" s="1"/>
  <c r="AC41" i="47"/>
  <c r="AD41" i="47" s="1"/>
  <c r="AI89" i="47"/>
  <c r="AJ89" i="47" s="1"/>
  <c r="K59" i="47"/>
  <c r="L59" i="47" s="1"/>
  <c r="Q62" i="47"/>
  <c r="R62" i="47" s="1"/>
  <c r="K31" i="47"/>
  <c r="L31" i="47" s="1"/>
  <c r="AI46" i="47"/>
  <c r="AJ46" i="47" s="1"/>
  <c r="AI41" i="47"/>
  <c r="AJ41" i="47" s="1"/>
  <c r="AO94" i="47"/>
  <c r="AP94" i="47" s="1"/>
  <c r="K44" i="47"/>
  <c r="L44" i="47" s="1"/>
  <c r="AC84" i="47"/>
  <c r="AD84" i="47" s="1"/>
  <c r="AI23" i="47"/>
  <c r="AJ23" i="47" s="1"/>
  <c r="K73" i="47"/>
  <c r="L73" i="47" s="1"/>
  <c r="AI44" i="47"/>
  <c r="AJ44" i="47" s="1"/>
  <c r="AO60" i="47"/>
  <c r="AP60" i="47" s="1"/>
  <c r="AC94" i="47"/>
  <c r="AD94" i="47" s="1"/>
  <c r="AI19" i="47"/>
  <c r="AJ19" i="47" s="1"/>
  <c r="AO80" i="47"/>
  <c r="AP80" i="47" s="1"/>
  <c r="AI14" i="47"/>
  <c r="AJ14" i="47" s="1"/>
  <c r="AI69" i="47"/>
  <c r="AJ69" i="47" s="1"/>
  <c r="AO15" i="47"/>
  <c r="AP15" i="47" s="1"/>
  <c r="AI70" i="47"/>
  <c r="AJ70" i="47" s="1"/>
  <c r="AK71" i="47" s="1"/>
  <c r="AL71" i="47" s="1"/>
  <c r="Q78" i="47"/>
  <c r="R78" i="47" s="1"/>
  <c r="Q51" i="47"/>
  <c r="R51" i="47" s="1"/>
  <c r="Q47" i="47"/>
  <c r="R47" i="47" s="1"/>
  <c r="K54" i="47"/>
  <c r="L54" i="47" s="1"/>
  <c r="AO63" i="47"/>
  <c r="AP63" i="47" s="1"/>
  <c r="AO72" i="47"/>
  <c r="AP72" i="47" s="1"/>
  <c r="AO32" i="47"/>
  <c r="AP32" i="47" s="1"/>
  <c r="AO43" i="47"/>
  <c r="AP43" i="47" s="1"/>
  <c r="AO51" i="47"/>
  <c r="AP51" i="47" s="1"/>
  <c r="AO50" i="47"/>
  <c r="AP50" i="47" s="1"/>
  <c r="AO88" i="47"/>
  <c r="AP88" i="47" s="1"/>
  <c r="AO21" i="47"/>
  <c r="AP21" i="47" s="1"/>
  <c r="AO17" i="47"/>
  <c r="AP17" i="47" s="1"/>
  <c r="AO49" i="47"/>
  <c r="AP49" i="47" s="1"/>
  <c r="AO11" i="47"/>
  <c r="AP11" i="47" s="1"/>
  <c r="AO20" i="47"/>
  <c r="AP20" i="47" s="1"/>
  <c r="AO28" i="47"/>
  <c r="AP28" i="47" s="1"/>
  <c r="AO66" i="47"/>
  <c r="AP66" i="47" s="1"/>
  <c r="AO83" i="47"/>
  <c r="AP83" i="47" s="1"/>
  <c r="AO30" i="47"/>
  <c r="AP30" i="47" s="1"/>
  <c r="AO53" i="47"/>
  <c r="AP53" i="47" s="1"/>
  <c r="AO48" i="47"/>
  <c r="AP48" i="47" s="1"/>
  <c r="AO68" i="47"/>
  <c r="AP68" i="47" s="1"/>
  <c r="AO89" i="47"/>
  <c r="AP89" i="47" s="1"/>
  <c r="AI32" i="47"/>
  <c r="AJ32" i="47" s="1"/>
  <c r="AI49" i="47"/>
  <c r="AJ49" i="47" s="1"/>
  <c r="AI52" i="47"/>
  <c r="AJ52" i="47" s="1"/>
  <c r="AI81" i="47"/>
  <c r="AJ81" i="47" s="1"/>
  <c r="AI66" i="47"/>
  <c r="AJ66" i="47" s="1"/>
  <c r="AI45" i="47"/>
  <c r="AJ45" i="47" s="1"/>
  <c r="AI73" i="47"/>
  <c r="AJ73" i="47" s="1"/>
  <c r="AI83" i="47"/>
  <c r="AJ83" i="47" s="1"/>
  <c r="AI16" i="47"/>
  <c r="AJ16" i="47" s="1"/>
  <c r="AI20" i="47"/>
  <c r="AJ20" i="47" s="1"/>
  <c r="AI30" i="47"/>
  <c r="AJ30" i="47" s="1"/>
  <c r="AI74" i="47"/>
  <c r="AJ74" i="47" s="1"/>
  <c r="AC40" i="47"/>
  <c r="AD40" i="47" s="1"/>
  <c r="AC78" i="47"/>
  <c r="AD78" i="47" s="1"/>
  <c r="AC30" i="47"/>
  <c r="AD30" i="47" s="1"/>
  <c r="AC48" i="47"/>
  <c r="AD48" i="47" s="1"/>
  <c r="AC29" i="47"/>
  <c r="AD29" i="47" s="1"/>
  <c r="AC69" i="47"/>
  <c r="AD69" i="47" s="1"/>
  <c r="AC86" i="47"/>
  <c r="AD86" i="47" s="1"/>
  <c r="AC26" i="47"/>
  <c r="AD26" i="47" s="1"/>
  <c r="AC91" i="47"/>
  <c r="AD91" i="47" s="1"/>
  <c r="AC56" i="47"/>
  <c r="AD56" i="47" s="1"/>
  <c r="AC23" i="47"/>
  <c r="AD23" i="47" s="1"/>
  <c r="AE25" i="47" s="1"/>
  <c r="AF25" i="47" s="1"/>
  <c r="W43" i="47"/>
  <c r="X43" i="47" s="1"/>
  <c r="Q33" i="47"/>
  <c r="R33" i="47" s="1"/>
  <c r="Q42" i="47"/>
  <c r="R42" i="47" s="1"/>
  <c r="Q71" i="47"/>
  <c r="R71" i="47" s="1"/>
  <c r="Q63" i="47"/>
  <c r="R63" i="47" s="1"/>
  <c r="Q79" i="47"/>
  <c r="R79" i="47" s="1"/>
  <c r="Q73" i="47"/>
  <c r="R73" i="47" s="1"/>
  <c r="Q27" i="47"/>
  <c r="R27" i="47" s="1"/>
  <c r="Q57" i="47"/>
  <c r="R57" i="47" s="1"/>
  <c r="Q46" i="47"/>
  <c r="R46" i="47" s="1"/>
  <c r="Q89" i="47"/>
  <c r="R89" i="47" s="1"/>
  <c r="Q23" i="47"/>
  <c r="R23" i="47" s="1"/>
  <c r="Q40" i="47"/>
  <c r="R40" i="47" s="1"/>
  <c r="Q19" i="47"/>
  <c r="R19" i="47" s="1"/>
  <c r="Q52" i="47"/>
  <c r="R52" i="47" s="1"/>
  <c r="Q61" i="47"/>
  <c r="R61" i="47" s="1"/>
  <c r="Q69" i="47"/>
  <c r="R69" i="47" s="1"/>
  <c r="S69" i="47" s="1"/>
  <c r="T69" i="47" s="1"/>
  <c r="Q91" i="47"/>
  <c r="R91" i="47" s="1"/>
  <c r="Q38" i="47"/>
  <c r="R38" i="47" s="1"/>
  <c r="Q86" i="47"/>
  <c r="R86" i="47" s="1"/>
  <c r="Q12" i="47"/>
  <c r="R12" i="47" s="1"/>
  <c r="K43" i="47"/>
  <c r="L43" i="47" s="1"/>
  <c r="M44" i="47" s="1"/>
  <c r="N44" i="47" s="1"/>
  <c r="K30" i="47"/>
  <c r="L30" i="47" s="1"/>
  <c r="K74" i="47"/>
  <c r="L74" i="47" s="1"/>
  <c r="K86" i="47"/>
  <c r="L86" i="47" s="1"/>
  <c r="K87" i="47"/>
  <c r="L87" i="47" s="1"/>
  <c r="K29" i="47"/>
  <c r="L29" i="47" s="1"/>
  <c r="K63" i="47"/>
  <c r="L63" i="47" s="1"/>
  <c r="K49" i="47"/>
  <c r="L49" i="47" s="1"/>
  <c r="K71" i="47"/>
  <c r="L71" i="47" s="1"/>
  <c r="E24" i="47"/>
  <c r="F24" i="47" s="1"/>
  <c r="E69" i="47"/>
  <c r="F69" i="47" s="1"/>
  <c r="Q53" i="47"/>
  <c r="R53" i="47" s="1"/>
  <c r="AI50" i="47"/>
  <c r="AJ50" i="47" s="1"/>
  <c r="AC63" i="47"/>
  <c r="AD63" i="47" s="1"/>
  <c r="AE64" i="47" s="1"/>
  <c r="AF64" i="47" s="1"/>
  <c r="K34" i="47"/>
  <c r="L34" i="47" s="1"/>
  <c r="Q70" i="47"/>
  <c r="R70" i="47" s="1"/>
  <c r="K80" i="47"/>
  <c r="L80" i="47" s="1"/>
  <c r="Q39" i="47"/>
  <c r="R39" i="47" s="1"/>
  <c r="AC33" i="47"/>
  <c r="AD33" i="47" s="1"/>
  <c r="AI67" i="47"/>
  <c r="AJ67" i="47" s="1"/>
  <c r="AI53" i="47"/>
  <c r="AJ53" i="47" s="1"/>
  <c r="Q77" i="47"/>
  <c r="R77" i="47" s="1"/>
  <c r="W79" i="47"/>
  <c r="X79" i="47" s="1"/>
  <c r="AC85" i="47"/>
  <c r="AD85" i="47" s="1"/>
  <c r="AI60" i="47"/>
  <c r="AJ60" i="47" s="1"/>
  <c r="AO76" i="47"/>
  <c r="AP76" i="47" s="1"/>
  <c r="AQ77" i="47" s="1"/>
  <c r="AR77" i="47" s="1"/>
  <c r="K88" i="47"/>
  <c r="L88" i="47" s="1"/>
  <c r="K96" i="47"/>
  <c r="L96" i="47" s="1"/>
  <c r="AI90" i="47"/>
  <c r="AJ90" i="47" s="1"/>
  <c r="AK91" i="47" s="1"/>
  <c r="AL91" i="47" s="1"/>
  <c r="AO98" i="47"/>
  <c r="AP98" i="47" s="1"/>
  <c r="AQ100" i="47" s="1"/>
  <c r="AR100" i="47" s="1"/>
  <c r="AO59" i="47"/>
  <c r="AP59" i="47" s="1"/>
  <c r="K21" i="47"/>
  <c r="L21" i="47" s="1"/>
  <c r="AC42" i="47"/>
  <c r="AD42" i="47" s="1"/>
  <c r="AC14" i="47"/>
  <c r="AD14" i="47" s="1"/>
  <c r="Q26" i="47"/>
  <c r="R26" i="47" s="1"/>
  <c r="K98" i="47"/>
  <c r="L98" i="47" s="1"/>
  <c r="M100" i="47" s="1"/>
  <c r="N100" i="47" s="1"/>
  <c r="AI29" i="47"/>
  <c r="AJ29" i="47" s="1"/>
  <c r="K22" i="47"/>
  <c r="L22" i="47" s="1"/>
  <c r="AO90" i="47"/>
  <c r="AP90" i="47" s="1"/>
  <c r="AO73" i="47"/>
  <c r="AP73" i="47" s="1"/>
  <c r="Q55" i="47"/>
  <c r="R55" i="47" s="1"/>
  <c r="Q87" i="47"/>
  <c r="R87" i="47" s="1"/>
  <c r="AI77" i="47"/>
  <c r="AJ77" i="47" s="1"/>
  <c r="AC97" i="47"/>
  <c r="AD97" i="47" s="1"/>
  <c r="AE98" i="47" s="1"/>
  <c r="AF98" i="47" s="1"/>
  <c r="AI18" i="47"/>
  <c r="AJ18" i="47" s="1"/>
  <c r="AI13" i="47"/>
  <c r="AJ13" i="47" s="1"/>
  <c r="K16" i="47"/>
  <c r="L16" i="47" s="1"/>
  <c r="AC52" i="47"/>
  <c r="AD52" i="47" s="1"/>
  <c r="AE52" i="47" s="1"/>
  <c r="AF52" i="47" s="1"/>
  <c r="K75" i="47"/>
  <c r="L75" i="47" s="1"/>
  <c r="AC74" i="47"/>
  <c r="AD74" i="47" s="1"/>
  <c r="Q49" i="47"/>
  <c r="R49" i="47" s="1"/>
  <c r="Q28" i="47"/>
  <c r="R28" i="47" s="1"/>
  <c r="AO69" i="47"/>
  <c r="AP69" i="47" s="1"/>
  <c r="K51" i="47"/>
  <c r="L51" i="47" s="1"/>
  <c r="AO10" i="47"/>
  <c r="AP10" i="47" s="1"/>
  <c r="Q98" i="47"/>
  <c r="R98" i="47" s="1"/>
  <c r="S100" i="47" s="1"/>
  <c r="T100" i="47" s="1"/>
  <c r="Q58" i="47"/>
  <c r="R58" i="47" s="1"/>
  <c r="Q31" i="47"/>
  <c r="R31" i="47" s="1"/>
  <c r="AI57" i="47"/>
  <c r="AJ57" i="47" s="1"/>
  <c r="Q80" i="47"/>
  <c r="R80" i="47" s="1"/>
  <c r="AO84" i="47"/>
  <c r="AP84" i="47" s="1"/>
  <c r="AC75" i="47"/>
  <c r="AD75" i="47" s="1"/>
  <c r="K57" i="47"/>
  <c r="L57" i="47" s="1"/>
  <c r="AC45" i="47"/>
  <c r="AD45" i="47" s="1"/>
  <c r="Q24" i="47"/>
  <c r="R24" i="47" s="1"/>
  <c r="K32" i="47"/>
  <c r="L32" i="47" s="1"/>
  <c r="AI21" i="47"/>
  <c r="AJ21" i="47" s="1"/>
  <c r="AI72" i="47"/>
  <c r="AJ72" i="47" s="1"/>
  <c r="AI98" i="47"/>
  <c r="AJ98" i="47" s="1"/>
  <c r="AC20" i="47"/>
  <c r="AD20" i="47" s="1"/>
  <c r="AI95" i="47"/>
  <c r="AJ95" i="47" s="1"/>
  <c r="Q64" i="47"/>
  <c r="R64" i="47" s="1"/>
  <c r="E15" i="47"/>
  <c r="F15" i="47" s="1"/>
  <c r="W12" i="47"/>
  <c r="X12" i="47" s="1"/>
  <c r="AI11" i="47"/>
  <c r="AJ11" i="47" s="1"/>
  <c r="AO97" i="47"/>
  <c r="AP97" i="47" s="1"/>
  <c r="AQ97" i="47" s="1"/>
  <c r="AR97" i="47" s="1"/>
  <c r="AO18" i="47"/>
  <c r="AP18" i="47" s="1"/>
  <c r="AO56" i="47"/>
  <c r="AP56" i="47" s="1"/>
  <c r="K48" i="47"/>
  <c r="L48" i="47" s="1"/>
  <c r="K70" i="47"/>
  <c r="L70" i="47" s="1"/>
  <c r="AO47" i="47"/>
  <c r="AP47" i="47" s="1"/>
  <c r="AO42" i="47"/>
  <c r="AP42" i="47" s="1"/>
  <c r="AC92" i="47"/>
  <c r="AD92" i="47" s="1"/>
  <c r="AC93" i="47"/>
  <c r="AD93" i="47" s="1"/>
  <c r="AC58" i="47"/>
  <c r="AD58" i="47" s="1"/>
  <c r="AC59" i="47"/>
  <c r="AD59" i="47" s="1"/>
  <c r="K35" i="47"/>
  <c r="L35" i="47" s="1"/>
  <c r="K36" i="47"/>
  <c r="L36" i="47" s="1"/>
  <c r="AO91" i="47"/>
  <c r="AP91" i="47" s="1"/>
  <c r="K23" i="47"/>
  <c r="L23" i="47" s="1"/>
  <c r="K60" i="47"/>
  <c r="L60" i="47" s="1"/>
  <c r="AO13" i="47"/>
  <c r="AP13" i="47" s="1"/>
  <c r="AO14" i="47"/>
  <c r="AP14" i="47" s="1"/>
  <c r="AO64" i="47"/>
  <c r="AP64" i="47" s="1"/>
  <c r="AO65" i="47"/>
  <c r="AP65" i="47" s="1"/>
  <c r="AI87" i="47"/>
  <c r="AJ87" i="47" s="1"/>
  <c r="AK89" i="47" s="1"/>
  <c r="AL89" i="47" s="1"/>
  <c r="AI86" i="47"/>
  <c r="AJ86" i="47" s="1"/>
  <c r="AC72" i="47"/>
  <c r="AD72" i="47" s="1"/>
  <c r="AC73" i="47"/>
  <c r="AD73" i="47" s="1"/>
  <c r="AO24" i="47"/>
  <c r="AP24" i="47" s="1"/>
  <c r="AO25" i="47"/>
  <c r="AP25" i="47" s="1"/>
  <c r="Q83" i="47"/>
  <c r="R83" i="47" s="1"/>
  <c r="K38" i="47"/>
  <c r="L38" i="47" s="1"/>
  <c r="Q13" i="47"/>
  <c r="R13" i="47" s="1"/>
  <c r="Q14" i="47"/>
  <c r="R14" i="47" s="1"/>
  <c r="K19" i="47"/>
  <c r="L19" i="47" s="1"/>
  <c r="K20" i="47"/>
  <c r="L20" i="47" s="1"/>
  <c r="Q21" i="47"/>
  <c r="R21" i="47" s="1"/>
  <c r="Q22" i="47"/>
  <c r="R22" i="47" s="1"/>
  <c r="Q43" i="47"/>
  <c r="R43" i="47" s="1"/>
  <c r="Q44" i="47"/>
  <c r="R44" i="47" s="1"/>
  <c r="AC21" i="47"/>
  <c r="AD21" i="47" s="1"/>
  <c r="AC22" i="47"/>
  <c r="AD22" i="47" s="1"/>
  <c r="Q65" i="47"/>
  <c r="R65" i="47" s="1"/>
  <c r="Q56" i="47"/>
  <c r="R56" i="47" s="1"/>
  <c r="AO31" i="47"/>
  <c r="AP31" i="47" s="1"/>
  <c r="Q81" i="47"/>
  <c r="R81" i="47" s="1"/>
  <c r="K94" i="47"/>
  <c r="L94" i="47" s="1"/>
  <c r="AI94" i="47"/>
  <c r="AJ94" i="47" s="1"/>
  <c r="AC53" i="47"/>
  <c r="AD53" i="47" s="1"/>
  <c r="Q50" i="47"/>
  <c r="R50" i="47" s="1"/>
  <c r="E74" i="47"/>
  <c r="F74" i="47" s="1"/>
  <c r="AI65" i="47"/>
  <c r="AJ65" i="47" s="1"/>
  <c r="AC71" i="47"/>
  <c r="AD71" i="47" s="1"/>
  <c r="AO54" i="47"/>
  <c r="AP54" i="47" s="1"/>
  <c r="Q92" i="47"/>
  <c r="R92" i="47" s="1"/>
  <c r="Q74" i="47"/>
  <c r="R74" i="47" s="1"/>
  <c r="AO92" i="47"/>
  <c r="AP92" i="47" s="1"/>
  <c r="Q34" i="47"/>
  <c r="R34" i="47" s="1"/>
  <c r="K11" i="47"/>
  <c r="L11" i="47" s="1"/>
  <c r="AC19" i="47"/>
  <c r="AD19" i="47" s="1"/>
  <c r="AI39" i="47"/>
  <c r="AJ39" i="47" s="1"/>
  <c r="AO55" i="47"/>
  <c r="AP55" i="47" s="1"/>
  <c r="AC38" i="47"/>
  <c r="AD38" i="47" s="1"/>
  <c r="AC39" i="47"/>
  <c r="AD39" i="47" s="1"/>
  <c r="K45" i="47"/>
  <c r="L45" i="47" s="1"/>
  <c r="K46" i="47"/>
  <c r="L46" i="47" s="1"/>
  <c r="Q16" i="47"/>
  <c r="R16" i="47" s="1"/>
  <c r="AC79" i="47"/>
  <c r="AD79" i="47" s="1"/>
  <c r="AI10" i="47"/>
  <c r="AJ10" i="47" s="1"/>
  <c r="AC61" i="47"/>
  <c r="AD61" i="47" s="1"/>
  <c r="AE63" i="47" s="1"/>
  <c r="AF63" i="47" s="1"/>
  <c r="Q90" i="47"/>
  <c r="R90" i="47" s="1"/>
  <c r="AI47" i="47"/>
  <c r="AJ47" i="47" s="1"/>
  <c r="AO33" i="47"/>
  <c r="AP33" i="47" s="1"/>
  <c r="AI54" i="47"/>
  <c r="AJ54" i="47" s="1"/>
  <c r="AO70" i="47"/>
  <c r="AP70" i="47" s="1"/>
  <c r="AI62" i="47"/>
  <c r="AJ62" i="47" s="1"/>
  <c r="K27" i="47"/>
  <c r="L27" i="47" s="1"/>
  <c r="AI84" i="47"/>
  <c r="AJ84" i="47" s="1"/>
  <c r="K66" i="47"/>
  <c r="L66" i="47" s="1"/>
  <c r="AO35" i="47"/>
  <c r="AP35" i="47" s="1"/>
  <c r="AC17" i="47"/>
  <c r="AD17" i="47" s="1"/>
  <c r="AI55" i="47"/>
  <c r="AJ55" i="47" s="1"/>
  <c r="AO41" i="47"/>
  <c r="AP41" i="47" s="1"/>
  <c r="AO71" i="47"/>
  <c r="AP71" i="47" s="1"/>
  <c r="K61" i="47"/>
  <c r="L61" i="47" s="1"/>
  <c r="Q93" i="47"/>
  <c r="R93" i="47" s="1"/>
  <c r="Q94" i="47"/>
  <c r="R94" i="47" s="1"/>
  <c r="AC76" i="47"/>
  <c r="AD76" i="47" s="1"/>
  <c r="AO67" i="47"/>
  <c r="AP67" i="47" s="1"/>
  <c r="Q32" i="47"/>
  <c r="R32" i="47" s="1"/>
  <c r="AI42" i="47"/>
  <c r="AJ42" i="47" s="1"/>
  <c r="AO22" i="47"/>
  <c r="AP22" i="47" s="1"/>
  <c r="AO23" i="47"/>
  <c r="AP23" i="47" s="1"/>
  <c r="AI17" i="47"/>
  <c r="AJ17" i="47" s="1"/>
  <c r="W46" i="47"/>
  <c r="X46" i="47" s="1"/>
  <c r="Q41" i="47"/>
  <c r="R41" i="47" s="1"/>
  <c r="AI35" i="47"/>
  <c r="AJ35" i="47" s="1"/>
  <c r="Q17" i="47"/>
  <c r="R17" i="47" s="1"/>
  <c r="Q18" i="47"/>
  <c r="R18" i="47" s="1"/>
  <c r="AO74" i="47"/>
  <c r="AP74" i="47" s="1"/>
  <c r="K82" i="47"/>
  <c r="L82" i="47" s="1"/>
  <c r="AI58" i="47"/>
  <c r="AJ58" i="47" s="1"/>
  <c r="K83" i="47"/>
  <c r="L83" i="47" s="1"/>
  <c r="K52" i="47"/>
  <c r="L52" i="47" s="1"/>
  <c r="Q66" i="47"/>
  <c r="R66" i="47" s="1"/>
  <c r="Q35" i="47"/>
  <c r="R35" i="47" s="1"/>
  <c r="AO16" i="47"/>
  <c r="AP16" i="47" s="1"/>
  <c r="AC54" i="47"/>
  <c r="AD54" i="47" s="1"/>
  <c r="AC55" i="47"/>
  <c r="AD55" i="47" s="1"/>
  <c r="E65" i="47"/>
  <c r="F65" i="47" s="1"/>
  <c r="E45" i="47"/>
  <c r="F45" i="47" s="1"/>
  <c r="W13" i="47"/>
  <c r="X13" i="47" s="1"/>
  <c r="AC12" i="47"/>
  <c r="AD12" i="47" s="1"/>
  <c r="AI75" i="47"/>
  <c r="AJ75" i="47" s="1"/>
  <c r="K77" i="47"/>
  <c r="L77" i="47" s="1"/>
  <c r="K78" i="47"/>
  <c r="L78" i="47" s="1"/>
  <c r="AC81" i="47"/>
  <c r="AD81" i="47" s="1"/>
  <c r="AC82" i="47"/>
  <c r="AD82" i="47" s="1"/>
  <c r="K28" i="47"/>
  <c r="L28" i="47" s="1"/>
  <c r="Q88" i="47"/>
  <c r="R88" i="47" s="1"/>
  <c r="K24" i="47"/>
  <c r="L24" i="47" s="1"/>
  <c r="K91" i="47"/>
  <c r="L91" i="47" s="1"/>
  <c r="AC90" i="47"/>
  <c r="AD90" i="47" s="1"/>
  <c r="AE90" i="47" s="1"/>
  <c r="AF90" i="47" s="1"/>
  <c r="K76" i="47"/>
  <c r="L76" i="47" s="1"/>
  <c r="Q29" i="47"/>
  <c r="R29" i="47" s="1"/>
  <c r="AC68" i="47"/>
  <c r="AD68" i="47" s="1"/>
  <c r="Q96" i="47"/>
  <c r="R96" i="47" s="1"/>
  <c r="K68" i="47"/>
  <c r="L68" i="47" s="1"/>
  <c r="W29" i="47"/>
  <c r="X29" i="47" s="1"/>
  <c r="Q97" i="47"/>
  <c r="R97" i="47" s="1"/>
  <c r="S99" i="47" s="1"/>
  <c r="T99" i="47" s="1"/>
  <c r="K40" i="47"/>
  <c r="L40" i="47" s="1"/>
  <c r="AO38" i="47"/>
  <c r="AP38" i="47" s="1"/>
  <c r="AC31" i="47"/>
  <c r="AD31" i="47" s="1"/>
  <c r="K17" i="47"/>
  <c r="L17" i="47" s="1"/>
  <c r="K92" i="47"/>
  <c r="L92" i="47" s="1"/>
  <c r="Q60" i="47"/>
  <c r="R60" i="47" s="1"/>
  <c r="AI31" i="47"/>
  <c r="AJ31" i="47" s="1"/>
  <c r="K84" i="47"/>
  <c r="L84" i="47" s="1"/>
  <c r="AO62" i="47"/>
  <c r="AP62" i="47" s="1"/>
  <c r="K67" i="47"/>
  <c r="L67" i="47" s="1"/>
  <c r="AI25" i="47"/>
  <c r="AJ25" i="47" s="1"/>
  <c r="AO39" i="47"/>
  <c r="AP39" i="47" s="1"/>
  <c r="K13" i="47"/>
  <c r="L13" i="47" s="1"/>
  <c r="Q45" i="47"/>
  <c r="R45" i="47" s="1"/>
  <c r="AO78" i="47"/>
  <c r="AP78" i="47" s="1"/>
  <c r="Q76" i="47"/>
  <c r="R76" i="47" s="1"/>
  <c r="AO58" i="47"/>
  <c r="AP58" i="47" s="1"/>
  <c r="AC28" i="47"/>
  <c r="AD28" i="47" s="1"/>
  <c r="AI15" i="47"/>
  <c r="AJ15" i="47" s="1"/>
  <c r="W64" i="47"/>
  <c r="X64" i="47" s="1"/>
  <c r="W65" i="47"/>
  <c r="X65" i="47" s="1"/>
  <c r="Q30" i="47"/>
  <c r="R30" i="47" s="1"/>
  <c r="K56" i="47"/>
  <c r="L56" i="47" s="1"/>
  <c r="K64" i="47"/>
  <c r="L64" i="47" s="1"/>
  <c r="K33" i="47"/>
  <c r="L33" i="47" s="1"/>
  <c r="AO26" i="47"/>
  <c r="AP26" i="47" s="1"/>
  <c r="AO46" i="47"/>
  <c r="AP46" i="47" s="1"/>
  <c r="K69" i="47"/>
  <c r="L69" i="47" s="1"/>
  <c r="AK9" i="47"/>
  <c r="AL9" i="47" s="1"/>
  <c r="AI26" i="47"/>
  <c r="AJ26" i="47" s="1"/>
  <c r="AI33" i="47"/>
  <c r="AJ33" i="47" s="1"/>
  <c r="AC46" i="47"/>
  <c r="AD46" i="47" s="1"/>
  <c r="AC37" i="47"/>
  <c r="AD37" i="47" s="1"/>
  <c r="M9" i="47"/>
  <c r="N9" i="47" s="1"/>
  <c r="E60" i="47"/>
  <c r="F60" i="47" s="1"/>
  <c r="E28" i="47"/>
  <c r="F28" i="47" s="1"/>
  <c r="E96" i="47"/>
  <c r="F96" i="47" s="1"/>
  <c r="E44" i="47"/>
  <c r="F44" i="47" s="1"/>
  <c r="AK90" i="47"/>
  <c r="AL90" i="47" s="1"/>
  <c r="AQ96" i="47"/>
  <c r="AR96" i="47" s="1"/>
  <c r="W66" i="47"/>
  <c r="X66" i="47" s="1"/>
  <c r="W67" i="47"/>
  <c r="X67" i="47" s="1"/>
  <c r="W26" i="47"/>
  <c r="X26" i="47" s="1"/>
  <c r="E32" i="47"/>
  <c r="F32" i="47" s="1"/>
  <c r="E53" i="47"/>
  <c r="F53" i="47" s="1"/>
  <c r="W32" i="47"/>
  <c r="X32" i="47" s="1"/>
  <c r="W74" i="47"/>
  <c r="X74" i="47" s="1"/>
  <c r="W58" i="47"/>
  <c r="X58" i="47" s="1"/>
  <c r="E29" i="47"/>
  <c r="F29" i="47" s="1"/>
  <c r="W84" i="47"/>
  <c r="X84" i="47" s="1"/>
  <c r="E48" i="47"/>
  <c r="F48" i="47" s="1"/>
  <c r="E82" i="47"/>
  <c r="F82" i="47" s="1"/>
  <c r="W52" i="47"/>
  <c r="X52" i="47" s="1"/>
  <c r="W59" i="47"/>
  <c r="X59" i="47" s="1"/>
  <c r="W34" i="47"/>
  <c r="X34" i="47" s="1"/>
  <c r="E37" i="47"/>
  <c r="F37" i="47" s="1"/>
  <c r="W89" i="47"/>
  <c r="X89" i="47" s="1"/>
  <c r="E68" i="47"/>
  <c r="F68" i="47" s="1"/>
  <c r="E70" i="47"/>
  <c r="F70" i="47" s="1"/>
  <c r="E93" i="47"/>
  <c r="F93" i="47" s="1"/>
  <c r="W35" i="47"/>
  <c r="X35" i="47" s="1"/>
  <c r="E35" i="47"/>
  <c r="F35" i="47" s="1"/>
  <c r="E52" i="47"/>
  <c r="F52" i="47" s="1"/>
  <c r="W60" i="47"/>
  <c r="X60" i="47" s="1"/>
  <c r="E51" i="47"/>
  <c r="F51" i="47" s="1"/>
  <c r="W96" i="47"/>
  <c r="X96" i="47" s="1"/>
  <c r="E41" i="47"/>
  <c r="F41" i="47" s="1"/>
  <c r="W81" i="47"/>
  <c r="X81" i="47" s="1"/>
  <c r="E13" i="47"/>
  <c r="F13" i="47" s="1"/>
  <c r="W38" i="47"/>
  <c r="X38" i="47" s="1"/>
  <c r="W39" i="47"/>
  <c r="X39" i="47" s="1"/>
  <c r="W50" i="47"/>
  <c r="X50" i="47" s="1"/>
  <c r="W82" i="47"/>
  <c r="X82" i="47" s="1"/>
  <c r="W69" i="47"/>
  <c r="X69" i="47" s="1"/>
  <c r="W75" i="47"/>
  <c r="X75" i="47" s="1"/>
  <c r="E92" i="47"/>
  <c r="F92" i="47" s="1"/>
  <c r="E67" i="47"/>
  <c r="F67" i="47" s="1"/>
  <c r="W20" i="47"/>
  <c r="X20" i="47" s="1"/>
  <c r="E14" i="47"/>
  <c r="F14" i="47" s="1"/>
  <c r="W36" i="47"/>
  <c r="X36" i="47" s="1"/>
  <c r="E36" i="47"/>
  <c r="F36" i="47" s="1"/>
  <c r="W25" i="47"/>
  <c r="X25" i="47" s="1"/>
  <c r="E59" i="47"/>
  <c r="F59" i="47" s="1"/>
  <c r="E91" i="47"/>
  <c r="F91" i="47" s="1"/>
  <c r="E34" i="47"/>
  <c r="F34" i="47" s="1"/>
  <c r="W48" i="47"/>
  <c r="X48" i="47" s="1"/>
  <c r="W33" i="47"/>
  <c r="X33" i="47" s="1"/>
  <c r="E11" i="47"/>
  <c r="F11" i="47" s="1"/>
  <c r="E49" i="47"/>
  <c r="F49" i="47" s="1"/>
  <c r="W73" i="47"/>
  <c r="X73" i="47" s="1"/>
  <c r="W21" i="47"/>
  <c r="X21" i="47" s="1"/>
  <c r="W62" i="47"/>
  <c r="X62" i="47" s="1"/>
  <c r="E26" i="47"/>
  <c r="F26" i="47" s="1"/>
  <c r="W24" i="47"/>
  <c r="X24" i="47" s="1"/>
  <c r="W57" i="47"/>
  <c r="X57" i="47" s="1"/>
  <c r="W19" i="47"/>
  <c r="X19" i="47" s="1"/>
  <c r="E19" i="47"/>
  <c r="F19" i="47" s="1"/>
  <c r="E61" i="47"/>
  <c r="F61" i="47" s="1"/>
  <c r="E39" i="47"/>
  <c r="F39" i="47" s="1"/>
  <c r="W94" i="47"/>
  <c r="X94" i="47" s="1"/>
  <c r="E10" i="47"/>
  <c r="F10" i="47" s="1"/>
  <c r="G10" i="47" s="1"/>
  <c r="H10" i="47" s="1"/>
  <c r="W92" i="47"/>
  <c r="X92" i="47" s="1"/>
  <c r="E47" i="47"/>
  <c r="F47" i="47" s="1"/>
  <c r="E23" i="47"/>
  <c r="F23" i="47" s="1"/>
  <c r="G24" i="47" s="1"/>
  <c r="H24" i="47" s="1"/>
  <c r="W41" i="47"/>
  <c r="X41" i="47" s="1"/>
  <c r="W49" i="47"/>
  <c r="X49" i="47" s="1"/>
  <c r="E27" i="47"/>
  <c r="F27" i="47" s="1"/>
  <c r="E33" i="47"/>
  <c r="F33" i="47" s="1"/>
  <c r="W54" i="47"/>
  <c r="X54" i="47" s="1"/>
  <c r="W23" i="47"/>
  <c r="X23" i="47" s="1"/>
  <c r="E75" i="47"/>
  <c r="F75" i="47" s="1"/>
  <c r="E62" i="47"/>
  <c r="F62" i="47" s="1"/>
  <c r="W70" i="47"/>
  <c r="X70" i="47" s="1"/>
  <c r="E81" i="47"/>
  <c r="F81" i="47" s="1"/>
  <c r="E72" i="47"/>
  <c r="F72" i="47" s="1"/>
  <c r="E58" i="47"/>
  <c r="F58" i="47" s="1"/>
  <c r="E40" i="47"/>
  <c r="F40" i="47" s="1"/>
  <c r="W14" i="47"/>
  <c r="X14" i="47" s="1"/>
  <c r="E88" i="47"/>
  <c r="F88" i="47" s="1"/>
  <c r="E56" i="47"/>
  <c r="F56" i="47" s="1"/>
  <c r="E17" i="47"/>
  <c r="F17" i="47" s="1"/>
  <c r="E18" i="47"/>
  <c r="F18" i="47" s="1"/>
  <c r="W16" i="47"/>
  <c r="X16" i="47" s="1"/>
  <c r="E73" i="47"/>
  <c r="F73" i="47" s="1"/>
  <c r="E57" i="47"/>
  <c r="F57" i="47" s="1"/>
  <c r="W22" i="47"/>
  <c r="X22" i="47" s="1"/>
  <c r="W18" i="47"/>
  <c r="X18" i="47" s="1"/>
  <c r="W78" i="47"/>
  <c r="X78" i="47" s="1"/>
  <c r="E71" i="47"/>
  <c r="F71" i="47" s="1"/>
  <c r="E87" i="47"/>
  <c r="F87" i="47" s="1"/>
  <c r="W31" i="47"/>
  <c r="X31" i="47" s="1"/>
  <c r="E94" i="47"/>
  <c r="F94" i="47" s="1"/>
  <c r="E55" i="47"/>
  <c r="F55" i="47" s="1"/>
  <c r="E43" i="47"/>
  <c r="F43" i="47" s="1"/>
  <c r="W86" i="47"/>
  <c r="X86" i="47" s="1"/>
  <c r="E66" i="47"/>
  <c r="F66" i="47" s="1"/>
  <c r="E54" i="47"/>
  <c r="F54" i="47" s="1"/>
  <c r="E97" i="47"/>
  <c r="F97" i="47" s="1"/>
  <c r="W56" i="47"/>
  <c r="X56" i="47" s="1"/>
  <c r="E42" i="47"/>
  <c r="F42" i="47" s="1"/>
  <c r="E20" i="47"/>
  <c r="F20" i="47" s="1"/>
  <c r="E16" i="47"/>
  <c r="F16" i="47" s="1"/>
  <c r="E25" i="47"/>
  <c r="F25" i="47" s="1"/>
  <c r="E64" i="47"/>
  <c r="F64" i="47" s="1"/>
  <c r="W42" i="47"/>
  <c r="X42" i="47" s="1"/>
  <c r="W95" i="47"/>
  <c r="X95" i="47" s="1"/>
  <c r="E12" i="47"/>
  <c r="F12" i="47" s="1"/>
  <c r="W17" i="47"/>
  <c r="X17" i="47" s="1"/>
  <c r="E90" i="47"/>
  <c r="F90" i="47" s="1"/>
  <c r="W76" i="47"/>
  <c r="X76" i="47" s="1"/>
  <c r="E83" i="47"/>
  <c r="F83" i="47" s="1"/>
  <c r="E89" i="47"/>
  <c r="F89" i="47" s="1"/>
  <c r="W53" i="47"/>
  <c r="X53" i="47" s="1"/>
  <c r="W97" i="47"/>
  <c r="X97" i="47" s="1"/>
  <c r="Y99" i="47" s="1"/>
  <c r="Z99" i="47" s="1"/>
  <c r="W15" i="47"/>
  <c r="X15" i="47" s="1"/>
  <c r="E31" i="47"/>
  <c r="F31" i="47" s="1"/>
  <c r="W68" i="47"/>
  <c r="X68" i="47" s="1"/>
  <c r="W27" i="47"/>
  <c r="X27" i="47" s="1"/>
  <c r="E80" i="47"/>
  <c r="F80" i="47" s="1"/>
  <c r="E50" i="47"/>
  <c r="F50" i="47" s="1"/>
  <c r="E63" i="47"/>
  <c r="F63" i="47" s="1"/>
  <c r="E38" i="47"/>
  <c r="F38" i="47" s="1"/>
  <c r="E95" i="47"/>
  <c r="F95" i="47" s="1"/>
  <c r="W10" i="47"/>
  <c r="X10" i="47" s="1"/>
  <c r="Y10" i="47" s="1"/>
  <c r="Z10" i="47" s="1"/>
  <c r="W63" i="47"/>
  <c r="X63" i="47" s="1"/>
  <c r="E86" i="47"/>
  <c r="F86" i="47" s="1"/>
  <c r="E46" i="47"/>
  <c r="F46" i="47" s="1"/>
  <c r="W77" i="47"/>
  <c r="X77" i="47" s="1"/>
  <c r="W51" i="47"/>
  <c r="X51" i="47" s="1"/>
  <c r="W72" i="47"/>
  <c r="X72" i="47" s="1"/>
  <c r="W90" i="47"/>
  <c r="X90" i="47" s="1"/>
  <c r="W93" i="47"/>
  <c r="X93" i="47" s="1"/>
  <c r="E30" i="47"/>
  <c r="F30" i="47" s="1"/>
  <c r="W55" i="47"/>
  <c r="X55" i="47" s="1"/>
  <c r="W40" i="47"/>
  <c r="X40" i="47" s="1"/>
  <c r="W47" i="47"/>
  <c r="X47" i="47" s="1"/>
  <c r="W71" i="47"/>
  <c r="X71" i="47" s="1"/>
  <c r="W61" i="47"/>
  <c r="X61" i="47" s="1"/>
  <c r="W30" i="47"/>
  <c r="X30" i="47" s="1"/>
  <c r="W83" i="47"/>
  <c r="X83" i="47" s="1"/>
  <c r="W45" i="47"/>
  <c r="X45" i="47" s="1"/>
  <c r="W91" i="47"/>
  <c r="X91" i="47" s="1"/>
  <c r="W85" i="47"/>
  <c r="X85" i="47" s="1"/>
  <c r="W37" i="47"/>
  <c r="X37" i="47" s="1"/>
  <c r="W11" i="47"/>
  <c r="X11" i="47" s="1"/>
  <c r="G79" i="47"/>
  <c r="H79" i="47" s="1"/>
  <c r="AK13" i="47" l="1"/>
  <c r="AL13" i="47" s="1"/>
  <c r="M42" i="47"/>
  <c r="N42" i="47" s="1"/>
  <c r="AK61" i="47"/>
  <c r="AL61" i="47" s="1"/>
  <c r="S85" i="47"/>
  <c r="T85" i="47" s="1"/>
  <c r="AE65" i="47"/>
  <c r="AF65" i="47" s="1"/>
  <c r="AE70" i="47"/>
  <c r="AF70" i="47" s="1"/>
  <c r="AK19" i="47"/>
  <c r="AL19" i="47" s="1"/>
  <c r="AK30" i="47"/>
  <c r="AL30" i="47" s="1"/>
  <c r="AQ46" i="47"/>
  <c r="AR46" i="47" s="1"/>
  <c r="M27" i="47"/>
  <c r="N27" i="47" s="1"/>
  <c r="AQ31" i="47"/>
  <c r="AR31" i="47" s="1"/>
  <c r="AQ45" i="47"/>
  <c r="AR45" i="47" s="1"/>
  <c r="AK63" i="47"/>
  <c r="AL63" i="47" s="1"/>
  <c r="AQ20" i="47"/>
  <c r="AR20" i="47" s="1"/>
  <c r="AE80" i="47"/>
  <c r="AF80" i="47" s="1"/>
  <c r="S64" i="47"/>
  <c r="T64" i="47" s="1"/>
  <c r="AE13" i="47"/>
  <c r="AF13" i="47" s="1"/>
  <c r="AE17" i="47"/>
  <c r="AF17" i="47" s="1"/>
  <c r="S39" i="47"/>
  <c r="T39" i="47" s="1"/>
  <c r="M74" i="47"/>
  <c r="N74" i="47" s="1"/>
  <c r="M55" i="47"/>
  <c r="N55" i="47" s="1"/>
  <c r="S43" i="47"/>
  <c r="T43" i="47" s="1"/>
  <c r="AQ37" i="47"/>
  <c r="AR37" i="47" s="1"/>
  <c r="M16" i="47"/>
  <c r="N16" i="47" s="1"/>
  <c r="AK53" i="47"/>
  <c r="AL53" i="47" s="1"/>
  <c r="AK82" i="47"/>
  <c r="AL82" i="47" s="1"/>
  <c r="AQ21" i="47"/>
  <c r="AR21" i="47" s="1"/>
  <c r="AK80" i="47"/>
  <c r="AL80" i="47" s="1"/>
  <c r="AQ70" i="47"/>
  <c r="AR70" i="47" s="1"/>
  <c r="Y89" i="47"/>
  <c r="Z89" i="47" s="1"/>
  <c r="M86" i="47"/>
  <c r="N86" i="47" s="1"/>
  <c r="S37" i="47"/>
  <c r="T37" i="47" s="1"/>
  <c r="G99" i="47"/>
  <c r="H99" i="47" s="1"/>
  <c r="AQ34" i="47"/>
  <c r="AR34" i="47" s="1"/>
  <c r="AE16" i="47"/>
  <c r="AF16" i="47" s="1"/>
  <c r="M58" i="47"/>
  <c r="N58" i="47" s="1"/>
  <c r="Y88" i="47"/>
  <c r="Z88" i="47" s="1"/>
  <c r="AK34" i="47"/>
  <c r="AL34" i="47" s="1"/>
  <c r="AE84" i="47"/>
  <c r="AF84" i="47" s="1"/>
  <c r="AK59" i="47"/>
  <c r="AL59" i="47" s="1"/>
  <c r="S86" i="47"/>
  <c r="T86" i="47" s="1"/>
  <c r="G78" i="47"/>
  <c r="H78" i="47" s="1"/>
  <c r="AQ86" i="47"/>
  <c r="AR86" i="47" s="1"/>
  <c r="AK20" i="47"/>
  <c r="AL20" i="47" s="1"/>
  <c r="AQ15" i="47"/>
  <c r="AR15" i="47" s="1"/>
  <c r="AK50" i="47"/>
  <c r="AL50" i="47" s="1"/>
  <c r="AQ29" i="47"/>
  <c r="AR29" i="47" s="1"/>
  <c r="AQ87" i="47"/>
  <c r="AR87" i="47" s="1"/>
  <c r="S78" i="47"/>
  <c r="T78" i="47" s="1"/>
  <c r="AK56" i="47"/>
  <c r="AL56" i="47" s="1"/>
  <c r="AK68" i="47"/>
  <c r="AL68" i="47" s="1"/>
  <c r="AE49" i="47"/>
  <c r="AF49" i="47" s="1"/>
  <c r="AK94" i="47"/>
  <c r="AL94" i="47" s="1"/>
  <c r="AE26" i="47"/>
  <c r="AF26" i="47" s="1"/>
  <c r="AK81" i="47"/>
  <c r="AL81" i="47" s="1"/>
  <c r="AK92" i="47"/>
  <c r="AL92" i="47" s="1"/>
  <c r="AQ82" i="47"/>
  <c r="AR82" i="47" s="1"/>
  <c r="AQ57" i="47"/>
  <c r="AR57" i="47" s="1"/>
  <c r="AE88" i="47"/>
  <c r="AF88" i="47" s="1"/>
  <c r="AQ89" i="47"/>
  <c r="AR89" i="47" s="1"/>
  <c r="AK39" i="47"/>
  <c r="AL39" i="47" s="1"/>
  <c r="AK98" i="47"/>
  <c r="AL98" i="47" s="1"/>
  <c r="M31" i="47"/>
  <c r="N31" i="47" s="1"/>
  <c r="M87" i="47"/>
  <c r="N87" i="47" s="1"/>
  <c r="S45" i="47"/>
  <c r="T45" i="47" s="1"/>
  <c r="AK45" i="47"/>
  <c r="AL45" i="47" s="1"/>
  <c r="AE78" i="47"/>
  <c r="AF78" i="47" s="1"/>
  <c r="AK54" i="47"/>
  <c r="AL54" i="47" s="1"/>
  <c r="AK69" i="47"/>
  <c r="AL69" i="47" s="1"/>
  <c r="AE50" i="47"/>
  <c r="AF50" i="47" s="1"/>
  <c r="AQ49" i="47"/>
  <c r="AR49" i="47" s="1"/>
  <c r="AK70" i="47"/>
  <c r="AL70" i="47" s="1"/>
  <c r="AE85" i="47"/>
  <c r="AF85" i="47" s="1"/>
  <c r="AQ81" i="47"/>
  <c r="AR81" i="47" s="1"/>
  <c r="AE67" i="47"/>
  <c r="AF67" i="47" s="1"/>
  <c r="AQ83" i="47"/>
  <c r="AR83" i="47" s="1"/>
  <c r="AK38" i="47"/>
  <c r="AL38" i="47" s="1"/>
  <c r="AE43" i="47"/>
  <c r="AF43" i="47" s="1"/>
  <c r="AK77" i="47"/>
  <c r="AL77" i="47" s="1"/>
  <c r="S11" i="47"/>
  <c r="T11" i="47" s="1"/>
  <c r="AQ80" i="47"/>
  <c r="AR80" i="47" s="1"/>
  <c r="AK37" i="47"/>
  <c r="AL37" i="47" s="1"/>
  <c r="AQ98" i="47"/>
  <c r="AR98" i="47" s="1"/>
  <c r="S79" i="47"/>
  <c r="T79" i="47" s="1"/>
  <c r="M61" i="47"/>
  <c r="N61" i="47" s="1"/>
  <c r="AQ95" i="47"/>
  <c r="AR95" i="47" s="1"/>
  <c r="M14" i="47"/>
  <c r="N14" i="47" s="1"/>
  <c r="M84" i="47"/>
  <c r="N84" i="47" s="1"/>
  <c r="AK48" i="47"/>
  <c r="AL48" i="47" s="1"/>
  <c r="AQ94" i="47"/>
  <c r="AR94" i="47" s="1"/>
  <c r="AE75" i="47"/>
  <c r="AF75" i="47" s="1"/>
  <c r="AK21" i="47"/>
  <c r="AL21" i="47" s="1"/>
  <c r="AE96" i="47"/>
  <c r="AF96" i="47" s="1"/>
  <c r="AK58" i="47"/>
  <c r="AL58" i="47" s="1"/>
  <c r="Y66" i="47"/>
  <c r="Z66" i="47" s="1"/>
  <c r="AE81" i="47"/>
  <c r="AF81" i="47" s="1"/>
  <c r="AE40" i="47"/>
  <c r="AF40" i="47" s="1"/>
  <c r="S13" i="47"/>
  <c r="T13" i="47" s="1"/>
  <c r="S63" i="47"/>
  <c r="T63" i="47" s="1"/>
  <c r="AE29" i="47"/>
  <c r="AF29" i="47" s="1"/>
  <c r="M39" i="47"/>
  <c r="N39" i="47" s="1"/>
  <c r="M50" i="47"/>
  <c r="N50" i="47" s="1"/>
  <c r="S27" i="47"/>
  <c r="T27" i="47" s="1"/>
  <c r="AE79" i="47"/>
  <c r="AF79" i="47" s="1"/>
  <c r="AQ60" i="47"/>
  <c r="AR60" i="47" s="1"/>
  <c r="S19" i="47"/>
  <c r="T19" i="47" s="1"/>
  <c r="AE60" i="47"/>
  <c r="AF60" i="47" s="1"/>
  <c r="M53" i="47"/>
  <c r="N53" i="47" s="1"/>
  <c r="AK14" i="47"/>
  <c r="AL14" i="47" s="1"/>
  <c r="AQ61" i="47"/>
  <c r="AR61" i="47" s="1"/>
  <c r="AE87" i="47"/>
  <c r="AF87" i="47" s="1"/>
  <c r="AK24" i="47"/>
  <c r="AL24" i="47" s="1"/>
  <c r="M59" i="47"/>
  <c r="N59" i="47" s="1"/>
  <c r="AE15" i="47"/>
  <c r="AF15" i="47" s="1"/>
  <c r="AQ63" i="47"/>
  <c r="AR63" i="47" s="1"/>
  <c r="AK83" i="47"/>
  <c r="AL83" i="47" s="1"/>
  <c r="S82" i="47"/>
  <c r="T82" i="47" s="1"/>
  <c r="AK22" i="47"/>
  <c r="AL22" i="47" s="1"/>
  <c r="S53" i="47"/>
  <c r="T53" i="47" s="1"/>
  <c r="M73" i="47"/>
  <c r="N73" i="47" s="1"/>
  <c r="S26" i="47"/>
  <c r="T26" i="47" s="1"/>
  <c r="M75" i="47"/>
  <c r="N75" i="47" s="1"/>
  <c r="AK46" i="47"/>
  <c r="AL46" i="47" s="1"/>
  <c r="AK25" i="47"/>
  <c r="AL25" i="47" s="1"/>
  <c r="AE95" i="47"/>
  <c r="AF95" i="47" s="1"/>
  <c r="AE45" i="47"/>
  <c r="AF45" i="47" s="1"/>
  <c r="Y80" i="47"/>
  <c r="Z80" i="47" s="1"/>
  <c r="AK66" i="47"/>
  <c r="AL66" i="47" s="1"/>
  <c r="M81" i="47"/>
  <c r="N81" i="47" s="1"/>
  <c r="G80" i="47"/>
  <c r="H80" i="47" s="1"/>
  <c r="S62" i="47"/>
  <c r="T62" i="47" s="1"/>
  <c r="S72" i="47"/>
  <c r="T72" i="47" s="1"/>
  <c r="AK29" i="47"/>
  <c r="AL29" i="47" s="1"/>
  <c r="M67" i="47"/>
  <c r="N67" i="47" s="1"/>
  <c r="M57" i="47"/>
  <c r="N57" i="47" s="1"/>
  <c r="M94" i="47"/>
  <c r="N94" i="47" s="1"/>
  <c r="S68" i="47"/>
  <c r="T68" i="47" s="1"/>
  <c r="S33" i="47"/>
  <c r="T33" i="47" s="1"/>
  <c r="AK79" i="47"/>
  <c r="AL79" i="47" s="1"/>
  <c r="M97" i="47"/>
  <c r="N97" i="47" s="1"/>
  <c r="S12" i="47"/>
  <c r="T12" i="47" s="1"/>
  <c r="M33" i="47"/>
  <c r="N33" i="47" s="1"/>
  <c r="M60" i="47"/>
  <c r="N60" i="47" s="1"/>
  <c r="AK57" i="47"/>
  <c r="AL57" i="47" s="1"/>
  <c r="M63" i="47"/>
  <c r="N63" i="47" s="1"/>
  <c r="Y81" i="47"/>
  <c r="Z81" i="47" s="1"/>
  <c r="M66" i="47"/>
  <c r="N66" i="47" s="1"/>
  <c r="AE44" i="47"/>
  <c r="AF44" i="47" s="1"/>
  <c r="AE11" i="47"/>
  <c r="AF11" i="47" s="1"/>
  <c r="M99" i="47"/>
  <c r="N99" i="47" s="1"/>
  <c r="AQ62" i="47"/>
  <c r="AR62" i="47" s="1"/>
  <c r="AE57" i="47"/>
  <c r="AF57" i="47" s="1"/>
  <c r="AE35" i="47"/>
  <c r="AF35" i="47" s="1"/>
  <c r="Y44" i="47"/>
  <c r="Z44" i="47" s="1"/>
  <c r="AK12" i="47"/>
  <c r="AL12" i="47" s="1"/>
  <c r="AQ51" i="47"/>
  <c r="AR51" i="47" s="1"/>
  <c r="G22" i="47"/>
  <c r="H22" i="47" s="1"/>
  <c r="S89" i="47"/>
  <c r="T89" i="47" s="1"/>
  <c r="M54" i="47"/>
  <c r="N54" i="47" s="1"/>
  <c r="M45" i="47"/>
  <c r="N45" i="47" s="1"/>
  <c r="S51" i="47"/>
  <c r="T51" i="47" s="1"/>
  <c r="S22" i="47"/>
  <c r="T22" i="47" s="1"/>
  <c r="S87" i="47"/>
  <c r="T87" i="47" s="1"/>
  <c r="M90" i="47"/>
  <c r="N90" i="47" s="1"/>
  <c r="AQ53" i="47"/>
  <c r="AR53" i="47" s="1"/>
  <c r="AK78" i="47"/>
  <c r="AL78" i="47" s="1"/>
  <c r="M30" i="47"/>
  <c r="N30" i="47" s="1"/>
  <c r="AE41" i="47"/>
  <c r="AF41" i="47" s="1"/>
  <c r="AK97" i="47"/>
  <c r="AL97" i="47" s="1"/>
  <c r="S40" i="47"/>
  <c r="T40" i="47" s="1"/>
  <c r="S38" i="47"/>
  <c r="T38" i="47" s="1"/>
  <c r="AQ40" i="47"/>
  <c r="AR40" i="47" s="1"/>
  <c r="S93" i="47"/>
  <c r="T93" i="47" s="1"/>
  <c r="AK86" i="47"/>
  <c r="AL86" i="47" s="1"/>
  <c r="AE97" i="47"/>
  <c r="AF97" i="47" s="1"/>
  <c r="AE99" i="47"/>
  <c r="AF99" i="47" s="1"/>
  <c r="S59" i="47"/>
  <c r="T59" i="47" s="1"/>
  <c r="M83" i="47"/>
  <c r="N83" i="47" s="1"/>
  <c r="M48" i="47"/>
  <c r="N48" i="47" s="1"/>
  <c r="S24" i="47"/>
  <c r="T24" i="47" s="1"/>
  <c r="M72" i="47"/>
  <c r="N72" i="47" s="1"/>
  <c r="M34" i="47"/>
  <c r="N34" i="47" s="1"/>
  <c r="S49" i="47"/>
  <c r="T49" i="47" s="1"/>
  <c r="M98" i="47"/>
  <c r="N98" i="47" s="1"/>
  <c r="AQ52" i="47"/>
  <c r="AR52" i="47" s="1"/>
  <c r="S28" i="47"/>
  <c r="T28" i="47" s="1"/>
  <c r="AQ30" i="47"/>
  <c r="AR30" i="47" s="1"/>
  <c r="M93" i="47"/>
  <c r="N93" i="47" s="1"/>
  <c r="AK44" i="47"/>
  <c r="AL44" i="47" s="1"/>
  <c r="S75" i="47"/>
  <c r="T75" i="47" s="1"/>
  <c r="AE59" i="47"/>
  <c r="AF59" i="47" s="1"/>
  <c r="M49" i="47"/>
  <c r="N49" i="47" s="1"/>
  <c r="S80" i="47"/>
  <c r="T80" i="47" s="1"/>
  <c r="AE58" i="47"/>
  <c r="AF58" i="47" s="1"/>
  <c r="AK75" i="47"/>
  <c r="AL75" i="47" s="1"/>
  <c r="AQ13" i="47"/>
  <c r="AR13" i="47" s="1"/>
  <c r="AK99" i="47"/>
  <c r="AL99" i="47" s="1"/>
  <c r="M20" i="47"/>
  <c r="N20" i="47" s="1"/>
  <c r="AQ19" i="47"/>
  <c r="AR19" i="47" s="1"/>
  <c r="M65" i="47"/>
  <c r="N65" i="47" s="1"/>
  <c r="AQ50" i="47"/>
  <c r="AR50" i="47" s="1"/>
  <c r="Y98" i="47"/>
  <c r="Z98" i="47" s="1"/>
  <c r="AQ18" i="47"/>
  <c r="AR18" i="47" s="1"/>
  <c r="S81" i="47"/>
  <c r="T81" i="47" s="1"/>
  <c r="M96" i="47"/>
  <c r="N96" i="47" s="1"/>
  <c r="AE24" i="47"/>
  <c r="AF24" i="47" s="1"/>
  <c r="S15" i="47"/>
  <c r="T15" i="47" s="1"/>
  <c r="AK100" i="47"/>
  <c r="AL100" i="47" s="1"/>
  <c r="AQ99" i="47"/>
  <c r="AR99" i="47" s="1"/>
  <c r="AQ23" i="47"/>
  <c r="AR23" i="47" s="1"/>
  <c r="S96" i="47"/>
  <c r="T96" i="47" s="1"/>
  <c r="AK74" i="47"/>
  <c r="AL74" i="47" s="1"/>
  <c r="S48" i="47"/>
  <c r="T48" i="47" s="1"/>
  <c r="AQ84" i="47"/>
  <c r="AR84" i="47" s="1"/>
  <c r="AQ85" i="47"/>
  <c r="AR85" i="47" s="1"/>
  <c r="AQ67" i="47"/>
  <c r="AR67" i="47" s="1"/>
  <c r="AQ68" i="47"/>
  <c r="AR68" i="47" s="1"/>
  <c r="AQ12" i="47"/>
  <c r="AR12" i="47" s="1"/>
  <c r="AQ25" i="47"/>
  <c r="AR25" i="47" s="1"/>
  <c r="AQ56" i="47"/>
  <c r="AR56" i="47" s="1"/>
  <c r="AQ54" i="47"/>
  <c r="AR54" i="47" s="1"/>
  <c r="AQ48" i="47"/>
  <c r="AR48" i="47" s="1"/>
  <c r="AQ28" i="47"/>
  <c r="AR28" i="47" s="1"/>
  <c r="AQ41" i="47"/>
  <c r="AR41" i="47" s="1"/>
  <c r="AQ47" i="47"/>
  <c r="AR47" i="47" s="1"/>
  <c r="AQ90" i="47"/>
  <c r="AR90" i="47" s="1"/>
  <c r="AQ44" i="47"/>
  <c r="AR44" i="47" s="1"/>
  <c r="AQ71" i="47"/>
  <c r="AR71" i="47" s="1"/>
  <c r="AK47" i="47"/>
  <c r="AL47" i="47" s="1"/>
  <c r="AK49" i="47"/>
  <c r="AL49" i="47" s="1"/>
  <c r="AK62" i="47"/>
  <c r="AL62" i="47" s="1"/>
  <c r="AK23" i="47"/>
  <c r="AL23" i="47" s="1"/>
  <c r="AK16" i="47"/>
  <c r="AL16" i="47" s="1"/>
  <c r="AK73" i="47"/>
  <c r="AL73" i="47" s="1"/>
  <c r="AK95" i="47"/>
  <c r="AL95" i="47" s="1"/>
  <c r="AK52" i="47"/>
  <c r="AL52" i="47" s="1"/>
  <c r="AK51" i="47"/>
  <c r="AL51" i="47" s="1"/>
  <c r="AK96" i="47"/>
  <c r="AL96" i="47" s="1"/>
  <c r="AK76" i="47"/>
  <c r="AL76" i="47" s="1"/>
  <c r="AE42" i="47"/>
  <c r="AF42" i="47" s="1"/>
  <c r="AE39" i="47"/>
  <c r="AF39" i="47" s="1"/>
  <c r="AE27" i="47"/>
  <c r="AF27" i="47" s="1"/>
  <c r="AE14" i="47"/>
  <c r="AF14" i="47" s="1"/>
  <c r="AE47" i="47"/>
  <c r="AF47" i="47" s="1"/>
  <c r="AE92" i="47"/>
  <c r="AF92" i="47" s="1"/>
  <c r="AE56" i="47"/>
  <c r="AF56" i="47" s="1"/>
  <c r="AE69" i="47"/>
  <c r="AF69" i="47" s="1"/>
  <c r="AE68" i="47"/>
  <c r="AF68" i="47" s="1"/>
  <c r="AE31" i="47"/>
  <c r="AF31" i="47" s="1"/>
  <c r="AE28" i="47"/>
  <c r="AF28" i="47" s="1"/>
  <c r="AE82" i="47"/>
  <c r="AF82" i="47" s="1"/>
  <c r="AE71" i="47"/>
  <c r="AF71" i="47" s="1"/>
  <c r="AE86" i="47"/>
  <c r="AF86" i="47" s="1"/>
  <c r="Y14" i="47"/>
  <c r="Z14" i="47" s="1"/>
  <c r="Y13" i="47"/>
  <c r="Z13" i="47" s="1"/>
  <c r="S54" i="47"/>
  <c r="T54" i="47" s="1"/>
  <c r="S58" i="47"/>
  <c r="T58" i="47" s="1"/>
  <c r="S65" i="47"/>
  <c r="T65" i="47" s="1"/>
  <c r="S83" i="47"/>
  <c r="T83" i="47" s="1"/>
  <c r="S98" i="47"/>
  <c r="T98" i="47" s="1"/>
  <c r="S18" i="47"/>
  <c r="T18" i="47" s="1"/>
  <c r="S73" i="47"/>
  <c r="T73" i="47" s="1"/>
  <c r="S57" i="47"/>
  <c r="T57" i="47" s="1"/>
  <c r="S47" i="47"/>
  <c r="T47" i="47" s="1"/>
  <c r="S67" i="47"/>
  <c r="T67" i="47" s="1"/>
  <c r="S30" i="47"/>
  <c r="T30" i="47" s="1"/>
  <c r="S44" i="47"/>
  <c r="T44" i="47" s="1"/>
  <c r="S25" i="47"/>
  <c r="T25" i="47" s="1"/>
  <c r="S42" i="47"/>
  <c r="T42" i="47" s="1"/>
  <c r="M76" i="47"/>
  <c r="N76" i="47" s="1"/>
  <c r="M51" i="47"/>
  <c r="N51" i="47" s="1"/>
  <c r="M71" i="47"/>
  <c r="N71" i="47" s="1"/>
  <c r="M64" i="47"/>
  <c r="N64" i="47" s="1"/>
  <c r="M95" i="47"/>
  <c r="N95" i="47" s="1"/>
  <c r="M77" i="47"/>
  <c r="N77" i="47" s="1"/>
  <c r="M23" i="47"/>
  <c r="N23" i="47" s="1"/>
  <c r="M25" i="47"/>
  <c r="N25" i="47" s="1"/>
  <c r="M62" i="47"/>
  <c r="N62" i="47" s="1"/>
  <c r="M56" i="47"/>
  <c r="N56" i="47" s="1"/>
  <c r="M32" i="47"/>
  <c r="N32" i="47" s="1"/>
  <c r="M18" i="47"/>
  <c r="N18" i="47" s="1"/>
  <c r="M85" i="47"/>
  <c r="N85" i="47" s="1"/>
  <c r="M70" i="47"/>
  <c r="N70" i="47" s="1"/>
  <c r="M82" i="47"/>
  <c r="N82" i="47" s="1"/>
  <c r="G46" i="47"/>
  <c r="H46" i="47" s="1"/>
  <c r="G98" i="47"/>
  <c r="H98" i="47" s="1"/>
  <c r="G45" i="47"/>
  <c r="H45" i="47" s="1"/>
  <c r="Y24" i="47"/>
  <c r="Z24" i="47" s="1"/>
  <c r="AQ42" i="47"/>
  <c r="AR42" i="47" s="1"/>
  <c r="AQ55" i="47"/>
  <c r="AR55" i="47" s="1"/>
  <c r="AE76" i="47"/>
  <c r="AF76" i="47" s="1"/>
  <c r="M40" i="47"/>
  <c r="N40" i="47" s="1"/>
  <c r="AK18" i="47"/>
  <c r="AL18" i="47" s="1"/>
  <c r="S97" i="47"/>
  <c r="T97" i="47" s="1"/>
  <c r="S55" i="47"/>
  <c r="T55" i="47" s="1"/>
  <c r="AQ32" i="47"/>
  <c r="AR32" i="47" s="1"/>
  <c r="AK67" i="47"/>
  <c r="AL67" i="47" s="1"/>
  <c r="AK60" i="47"/>
  <c r="AL60" i="47" s="1"/>
  <c r="AQ78" i="47"/>
  <c r="AR78" i="47" s="1"/>
  <c r="M78" i="47"/>
  <c r="N78" i="47" s="1"/>
  <c r="AQ43" i="47"/>
  <c r="AR43" i="47" s="1"/>
  <c r="M17" i="47"/>
  <c r="N17" i="47" s="1"/>
  <c r="M89" i="47"/>
  <c r="N89" i="47" s="1"/>
  <c r="AQ69" i="47"/>
  <c r="AR69" i="47" s="1"/>
  <c r="AK17" i="47"/>
  <c r="AL17" i="47" s="1"/>
  <c r="M79" i="47"/>
  <c r="N79" i="47" s="1"/>
  <c r="S29" i="47"/>
  <c r="T29" i="47" s="1"/>
  <c r="AE23" i="47"/>
  <c r="AF23" i="47" s="1"/>
  <c r="M52" i="47"/>
  <c r="N52" i="47" s="1"/>
  <c r="S77" i="47"/>
  <c r="T77" i="47" s="1"/>
  <c r="AE91" i="47"/>
  <c r="AF91" i="47" s="1"/>
  <c r="AE72" i="47"/>
  <c r="AF72" i="47" s="1"/>
  <c r="AE21" i="47"/>
  <c r="AF21" i="47" s="1"/>
  <c r="AE55" i="47"/>
  <c r="AF55" i="47" s="1"/>
  <c r="S46" i="47"/>
  <c r="T46" i="47" s="1"/>
  <c r="AE77" i="47"/>
  <c r="AF77" i="47" s="1"/>
  <c r="S70" i="47"/>
  <c r="T70" i="47" s="1"/>
  <c r="S95" i="47"/>
  <c r="T95" i="47" s="1"/>
  <c r="M88" i="47"/>
  <c r="N88" i="47" s="1"/>
  <c r="AE73" i="47"/>
  <c r="AF73" i="47" s="1"/>
  <c r="Y46" i="47"/>
  <c r="Z46" i="47" s="1"/>
  <c r="M46" i="47"/>
  <c r="N46" i="47" s="1"/>
  <c r="M13" i="47"/>
  <c r="N13" i="47" s="1"/>
  <c r="AQ16" i="47"/>
  <c r="AR16" i="47" s="1"/>
  <c r="AQ10" i="47"/>
  <c r="AR10" i="47" s="1"/>
  <c r="S71" i="47"/>
  <c r="T71" i="47" s="1"/>
  <c r="AQ74" i="47"/>
  <c r="AR74" i="47" s="1"/>
  <c r="M68" i="47"/>
  <c r="N68" i="47" s="1"/>
  <c r="M47" i="47"/>
  <c r="N47" i="47" s="1"/>
  <c r="S35" i="47"/>
  <c r="T35" i="47" s="1"/>
  <c r="M22" i="47"/>
  <c r="N22" i="47" s="1"/>
  <c r="AQ11" i="47"/>
  <c r="AR11" i="47" s="1"/>
  <c r="AK88" i="47"/>
  <c r="AL88" i="47" s="1"/>
  <c r="Y67" i="47"/>
  <c r="Z67" i="47" s="1"/>
  <c r="AK33" i="47"/>
  <c r="AL33" i="47" s="1"/>
  <c r="AK72" i="47"/>
  <c r="AL72" i="47" s="1"/>
  <c r="M15" i="47"/>
  <c r="N15" i="47" s="1"/>
  <c r="S88" i="47"/>
  <c r="T88" i="47" s="1"/>
  <c r="AK55" i="47"/>
  <c r="AL55" i="47" s="1"/>
  <c r="AK27" i="47"/>
  <c r="AL27" i="47" s="1"/>
  <c r="S17" i="47"/>
  <c r="T17" i="47" s="1"/>
  <c r="AQ93" i="47"/>
  <c r="AR93" i="47" s="1"/>
  <c r="AE34" i="47"/>
  <c r="AF34" i="47" s="1"/>
  <c r="AK40" i="47"/>
  <c r="AL40" i="47" s="1"/>
  <c r="AK65" i="47"/>
  <c r="AL65" i="47" s="1"/>
  <c r="S74" i="47"/>
  <c r="T74" i="47" s="1"/>
  <c r="AQ65" i="47"/>
  <c r="AR65" i="47" s="1"/>
  <c r="M91" i="47"/>
  <c r="N91" i="47" s="1"/>
  <c r="AQ76" i="47"/>
  <c r="AR76" i="47" s="1"/>
  <c r="AK87" i="47"/>
  <c r="AL87" i="47" s="1"/>
  <c r="S20" i="47"/>
  <c r="T20" i="47" s="1"/>
  <c r="AQ92" i="47"/>
  <c r="AR92" i="47" s="1"/>
  <c r="S50" i="47"/>
  <c r="T50" i="47" s="1"/>
  <c r="S52" i="47"/>
  <c r="T52" i="47" s="1"/>
  <c r="AQ75" i="47"/>
  <c r="AR75" i="47" s="1"/>
  <c r="M37" i="47"/>
  <c r="N37" i="47" s="1"/>
  <c r="M41" i="47"/>
  <c r="N41" i="47" s="1"/>
  <c r="AQ33" i="47"/>
  <c r="AR33" i="47" s="1"/>
  <c r="AE22" i="47"/>
  <c r="AF22" i="47" s="1"/>
  <c r="AK32" i="47"/>
  <c r="AL32" i="47" s="1"/>
  <c r="S34" i="47"/>
  <c r="T34" i="47" s="1"/>
  <c r="M24" i="47"/>
  <c r="N24" i="47" s="1"/>
  <c r="S76" i="47"/>
  <c r="T76" i="47" s="1"/>
  <c r="AK31" i="47"/>
  <c r="AL31" i="47" s="1"/>
  <c r="M92" i="47"/>
  <c r="N92" i="47" s="1"/>
  <c r="AE61" i="47"/>
  <c r="AF61" i="47" s="1"/>
  <c r="G76" i="47"/>
  <c r="H76" i="47" s="1"/>
  <c r="AK15" i="47"/>
  <c r="AL15" i="47" s="1"/>
  <c r="AQ79" i="47"/>
  <c r="AR79" i="47" s="1"/>
  <c r="AE53" i="47"/>
  <c r="AF53" i="47" s="1"/>
  <c r="AK41" i="47"/>
  <c r="AL41" i="47" s="1"/>
  <c r="AK64" i="47"/>
  <c r="AL64" i="47" s="1"/>
  <c r="M26" i="47"/>
  <c r="N26" i="47" s="1"/>
  <c r="M36" i="47"/>
  <c r="N36" i="47" s="1"/>
  <c r="S94" i="47"/>
  <c r="T94" i="47" s="1"/>
  <c r="M19" i="47"/>
  <c r="N19" i="47" s="1"/>
  <c r="S36" i="47"/>
  <c r="T36" i="47" s="1"/>
  <c r="AE33" i="47"/>
  <c r="AF33" i="47" s="1"/>
  <c r="AE19" i="47"/>
  <c r="AF19" i="47" s="1"/>
  <c r="AQ64" i="47"/>
  <c r="AR64" i="47" s="1"/>
  <c r="AK42" i="47"/>
  <c r="AL42" i="47" s="1"/>
  <c r="M35" i="47"/>
  <c r="N35" i="47" s="1"/>
  <c r="AQ58" i="47"/>
  <c r="AR58" i="47" s="1"/>
  <c r="S23" i="47"/>
  <c r="T23" i="47" s="1"/>
  <c r="AE62" i="47"/>
  <c r="AF62" i="47" s="1"/>
  <c r="AQ27" i="47"/>
  <c r="AR27" i="47" s="1"/>
  <c r="AE32" i="47"/>
  <c r="AF32" i="47" s="1"/>
  <c r="AK85" i="47"/>
  <c r="AL85" i="47" s="1"/>
  <c r="AK10" i="47"/>
  <c r="AL10" i="47" s="1"/>
  <c r="M69" i="47"/>
  <c r="N69" i="47" s="1"/>
  <c r="AQ72" i="47"/>
  <c r="AR72" i="47" s="1"/>
  <c r="AQ73" i="47"/>
  <c r="AR73" i="47" s="1"/>
  <c r="S90" i="47"/>
  <c r="T90" i="47" s="1"/>
  <c r="S91" i="47"/>
  <c r="T91" i="47" s="1"/>
  <c r="S92" i="47"/>
  <c r="T92" i="47" s="1"/>
  <c r="AQ39" i="47"/>
  <c r="AR39" i="47" s="1"/>
  <c r="AQ26" i="47"/>
  <c r="AR26" i="47" s="1"/>
  <c r="AE94" i="47"/>
  <c r="AF94" i="47" s="1"/>
  <c r="AE93" i="47"/>
  <c r="AF93" i="47" s="1"/>
  <c r="AE18" i="47"/>
  <c r="AF18" i="47" s="1"/>
  <c r="AQ35" i="47"/>
  <c r="AR35" i="47" s="1"/>
  <c r="M38" i="47"/>
  <c r="N38" i="47" s="1"/>
  <c r="S66" i="47"/>
  <c r="T66" i="47" s="1"/>
  <c r="AE20" i="47"/>
  <c r="AF20" i="47" s="1"/>
  <c r="AK35" i="47"/>
  <c r="AL35" i="47" s="1"/>
  <c r="S41" i="47"/>
  <c r="T41" i="47" s="1"/>
  <c r="AK84" i="47"/>
  <c r="AL84" i="47" s="1"/>
  <c r="S60" i="47"/>
  <c r="T60" i="47" s="1"/>
  <c r="AE30" i="47"/>
  <c r="AF30" i="47" s="1"/>
  <c r="AQ24" i="47"/>
  <c r="AR24" i="47" s="1"/>
  <c r="M80" i="47"/>
  <c r="N80" i="47" s="1"/>
  <c r="AQ91" i="47"/>
  <c r="AR91" i="47" s="1"/>
  <c r="M11" i="47"/>
  <c r="N11" i="47" s="1"/>
  <c r="M21" i="47"/>
  <c r="N21" i="47" s="1"/>
  <c r="AK11" i="47"/>
  <c r="AL11" i="47" s="1"/>
  <c r="S21" i="47"/>
  <c r="T21" i="47" s="1"/>
  <c r="S56" i="47"/>
  <c r="T56" i="47" s="1"/>
  <c r="S16" i="47"/>
  <c r="T16" i="47" s="1"/>
  <c r="AK43" i="47"/>
  <c r="AL43" i="47" s="1"/>
  <c r="S84" i="47"/>
  <c r="T84" i="47" s="1"/>
  <c r="AQ66" i="47"/>
  <c r="AR66" i="47" s="1"/>
  <c r="M29" i="47"/>
  <c r="N29" i="47" s="1"/>
  <c r="S61" i="47"/>
  <c r="T61" i="47" s="1"/>
  <c r="AQ38" i="47"/>
  <c r="AR38" i="47" s="1"/>
  <c r="AE54" i="47"/>
  <c r="AF54" i="47" s="1"/>
  <c r="M12" i="47"/>
  <c r="N12" i="47" s="1"/>
  <c r="AE83" i="47"/>
  <c r="AF83" i="47" s="1"/>
  <c r="Y29" i="47"/>
  <c r="Z29" i="47" s="1"/>
  <c r="AQ17" i="47"/>
  <c r="AR17" i="47" s="1"/>
  <c r="AQ59" i="47"/>
  <c r="AR59" i="47" s="1"/>
  <c r="AK36" i="47"/>
  <c r="AL36" i="47" s="1"/>
  <c r="AQ36" i="47"/>
  <c r="AR36" i="47" s="1"/>
  <c r="M28" i="47"/>
  <c r="N28" i="47" s="1"/>
  <c r="AQ22" i="47"/>
  <c r="AR22" i="47" s="1"/>
  <c r="S31" i="47"/>
  <c r="T31" i="47" s="1"/>
  <c r="S32" i="47"/>
  <c r="T32" i="47" s="1"/>
  <c r="AE12" i="47"/>
  <c r="AF12" i="47" s="1"/>
  <c r="S14" i="47"/>
  <c r="T14" i="47" s="1"/>
  <c r="AE74" i="47"/>
  <c r="AF74" i="47" s="1"/>
  <c r="AQ14" i="47"/>
  <c r="AR14" i="47" s="1"/>
  <c r="AK28" i="47"/>
  <c r="AL28" i="47" s="1"/>
  <c r="AK26" i="47"/>
  <c r="AL26" i="47" s="1"/>
  <c r="AE37" i="47"/>
  <c r="AF37" i="47" s="1"/>
  <c r="AE46" i="47"/>
  <c r="AF46" i="47" s="1"/>
  <c r="AE38" i="47"/>
  <c r="AF38" i="47" s="1"/>
  <c r="AE48" i="47"/>
  <c r="AF48" i="47" s="1"/>
  <c r="G38" i="47"/>
  <c r="H38" i="47" s="1"/>
  <c r="G29" i="47"/>
  <c r="H29" i="47" s="1"/>
  <c r="G61" i="47"/>
  <c r="H61" i="47" s="1"/>
  <c r="G70" i="47"/>
  <c r="H70" i="47" s="1"/>
  <c r="G74" i="47"/>
  <c r="H74" i="47" s="1"/>
  <c r="G60" i="47"/>
  <c r="H60" i="47" s="1"/>
  <c r="Y56" i="47"/>
  <c r="Z56" i="47" s="1"/>
  <c r="G69" i="47"/>
  <c r="H69" i="47" s="1"/>
  <c r="G15" i="47"/>
  <c r="H15" i="47" s="1"/>
  <c r="G37" i="47"/>
  <c r="H37" i="47" s="1"/>
  <c r="Y60" i="47"/>
  <c r="Z60" i="47" s="1"/>
  <c r="Y34" i="47"/>
  <c r="Z34" i="47" s="1"/>
  <c r="Y39" i="47"/>
  <c r="Z39" i="47" s="1"/>
  <c r="Y15" i="47"/>
  <c r="Z15" i="47" s="1"/>
  <c r="G28" i="47"/>
  <c r="H28" i="47" s="1"/>
  <c r="Y26" i="47"/>
  <c r="Z26" i="47" s="1"/>
  <c r="Y27" i="47"/>
  <c r="Z27" i="47" s="1"/>
  <c r="Y59" i="47"/>
  <c r="Z59" i="47" s="1"/>
  <c r="G50" i="47"/>
  <c r="H50" i="47" s="1"/>
  <c r="G21" i="47"/>
  <c r="H21" i="47" s="1"/>
  <c r="Y32" i="47"/>
  <c r="Z32" i="47" s="1"/>
  <c r="Y36" i="47"/>
  <c r="Z36" i="47" s="1"/>
  <c r="Y53" i="47"/>
  <c r="Z53" i="47" s="1"/>
  <c r="G84" i="47"/>
  <c r="H84" i="47" s="1"/>
  <c r="G49" i="47"/>
  <c r="H49" i="47" s="1"/>
  <c r="Y35" i="47"/>
  <c r="Z35" i="47" s="1"/>
  <c r="G16" i="47"/>
  <c r="H16" i="47" s="1"/>
  <c r="G53" i="47"/>
  <c r="H53" i="47" s="1"/>
  <c r="G91" i="47"/>
  <c r="H91" i="47" s="1"/>
  <c r="G85" i="47"/>
  <c r="H85" i="47" s="1"/>
  <c r="Y90" i="47"/>
  <c r="Z90" i="47" s="1"/>
  <c r="Y19" i="47"/>
  <c r="Z19" i="47" s="1"/>
  <c r="G39" i="47"/>
  <c r="H39" i="47" s="1"/>
  <c r="G36" i="47"/>
  <c r="H36" i="47" s="1"/>
  <c r="Y58" i="47"/>
  <c r="Z58" i="47" s="1"/>
  <c r="Y83" i="47"/>
  <c r="Z83" i="47" s="1"/>
  <c r="Y33" i="47"/>
  <c r="Z33" i="47" s="1"/>
  <c r="G41" i="47"/>
  <c r="H41" i="47" s="1"/>
  <c r="Y22" i="47"/>
  <c r="Z22" i="47" s="1"/>
  <c r="Y76" i="47"/>
  <c r="Z76" i="47" s="1"/>
  <c r="Y48" i="47"/>
  <c r="Z48" i="47" s="1"/>
  <c r="G42" i="47"/>
  <c r="H42" i="47" s="1"/>
  <c r="G93" i="47"/>
  <c r="H93" i="47" s="1"/>
  <c r="G26" i="47"/>
  <c r="H26" i="47" s="1"/>
  <c r="G83" i="47"/>
  <c r="H83" i="47" s="1"/>
  <c r="Y50" i="47"/>
  <c r="Z50" i="47" s="1"/>
  <c r="G62" i="47"/>
  <c r="H62" i="47" s="1"/>
  <c r="Y75" i="47"/>
  <c r="Z75" i="47" s="1"/>
  <c r="G94" i="47"/>
  <c r="H94" i="47" s="1"/>
  <c r="G92" i="47"/>
  <c r="H92" i="47" s="1"/>
  <c r="G23" i="47"/>
  <c r="H23" i="47" s="1"/>
  <c r="Y82" i="47"/>
  <c r="Z82" i="47" s="1"/>
  <c r="G11" i="47"/>
  <c r="H11" i="47" s="1"/>
  <c r="Y28" i="47"/>
  <c r="Z28" i="47" s="1"/>
  <c r="G96" i="47"/>
  <c r="H96" i="47" s="1"/>
  <c r="G18" i="47"/>
  <c r="H18" i="47" s="1"/>
  <c r="Y74" i="47"/>
  <c r="Z74" i="47" s="1"/>
  <c r="G66" i="47"/>
  <c r="H66" i="47" s="1"/>
  <c r="G58" i="47"/>
  <c r="H58" i="47" s="1"/>
  <c r="G13" i="47"/>
  <c r="H13" i="47" s="1"/>
  <c r="Y20" i="47"/>
  <c r="Z20" i="47" s="1"/>
  <c r="G90" i="47"/>
  <c r="H90" i="47" s="1"/>
  <c r="G35" i="47"/>
  <c r="H35" i="47" s="1"/>
  <c r="Y64" i="47"/>
  <c r="Z64" i="47" s="1"/>
  <c r="Y21" i="47"/>
  <c r="Z21" i="47" s="1"/>
  <c r="G51" i="47"/>
  <c r="H51" i="47" s="1"/>
  <c r="G33" i="47"/>
  <c r="H33" i="47" s="1"/>
  <c r="G73" i="47"/>
  <c r="H73" i="47" s="1"/>
  <c r="Y43" i="47"/>
  <c r="Z43" i="47" s="1"/>
  <c r="G40" i="47"/>
  <c r="H40" i="47" s="1"/>
  <c r="G34" i="47"/>
  <c r="H34" i="47" s="1"/>
  <c r="Y54" i="47"/>
  <c r="Z54" i="47" s="1"/>
  <c r="G20" i="47"/>
  <c r="H20" i="47" s="1"/>
  <c r="Y23" i="47"/>
  <c r="Z23" i="47" s="1"/>
  <c r="Y16" i="47"/>
  <c r="Z16" i="47" s="1"/>
  <c r="Y25" i="47"/>
  <c r="Z25" i="47" s="1"/>
  <c r="G31" i="47"/>
  <c r="H31" i="47" s="1"/>
  <c r="G17" i="47"/>
  <c r="H17" i="47" s="1"/>
  <c r="Y87" i="47"/>
  <c r="Z87" i="47" s="1"/>
  <c r="G19" i="47"/>
  <c r="H19" i="47" s="1"/>
  <c r="G43" i="47"/>
  <c r="H43" i="47" s="1"/>
  <c r="Y52" i="47"/>
  <c r="Z52" i="47" s="1"/>
  <c r="Y51" i="47"/>
  <c r="Z51" i="47" s="1"/>
  <c r="Y96" i="47"/>
  <c r="Z96" i="47" s="1"/>
  <c r="G44" i="47"/>
  <c r="H44" i="47" s="1"/>
  <c r="G57" i="47"/>
  <c r="H57" i="47" s="1"/>
  <c r="Y17" i="47"/>
  <c r="Z17" i="47" s="1"/>
  <c r="Y42" i="47"/>
  <c r="Z42" i="47" s="1"/>
  <c r="G68" i="47"/>
  <c r="H68" i="47" s="1"/>
  <c r="G59" i="47"/>
  <c r="H59" i="47" s="1"/>
  <c r="Y12" i="47"/>
  <c r="Z12" i="47" s="1"/>
  <c r="Y71" i="47"/>
  <c r="Z71" i="47" s="1"/>
  <c r="G32" i="47"/>
  <c r="H32" i="47" s="1"/>
  <c r="G63" i="47"/>
  <c r="H63" i="47" s="1"/>
  <c r="G77" i="47"/>
  <c r="H77" i="47" s="1"/>
  <c r="Y86" i="47"/>
  <c r="Z86" i="47" s="1"/>
  <c r="G75" i="47"/>
  <c r="H75" i="47" s="1"/>
  <c r="Y95" i="47"/>
  <c r="Z95" i="47" s="1"/>
  <c r="Y70" i="47"/>
  <c r="Z70" i="47" s="1"/>
  <c r="G27" i="47"/>
  <c r="H27" i="47" s="1"/>
  <c r="G56" i="47"/>
  <c r="H56" i="47" s="1"/>
  <c r="G89" i="47"/>
  <c r="H89" i="47" s="1"/>
  <c r="G87" i="47"/>
  <c r="H87" i="47" s="1"/>
  <c r="G48" i="47"/>
  <c r="H48" i="47" s="1"/>
  <c r="G55" i="47"/>
  <c r="H55" i="47" s="1"/>
  <c r="Y68" i="47"/>
  <c r="Z68" i="47" s="1"/>
  <c r="G65" i="47"/>
  <c r="H65" i="47" s="1"/>
  <c r="G25" i="47"/>
  <c r="H25" i="47" s="1"/>
  <c r="G14" i="47"/>
  <c r="H14" i="47" s="1"/>
  <c r="G67" i="47"/>
  <c r="H67" i="47" s="1"/>
  <c r="Y92" i="47"/>
  <c r="Z92" i="47" s="1"/>
  <c r="G95" i="47"/>
  <c r="H95" i="47" s="1"/>
  <c r="Y69" i="47"/>
  <c r="Z69" i="47" s="1"/>
  <c r="G71" i="47"/>
  <c r="H71" i="47" s="1"/>
  <c r="Y63" i="47"/>
  <c r="Z63" i="47" s="1"/>
  <c r="Y18" i="47"/>
  <c r="Z18" i="47" s="1"/>
  <c r="G64" i="47"/>
  <c r="H64" i="47" s="1"/>
  <c r="G54" i="47"/>
  <c r="H54" i="47" s="1"/>
  <c r="G82" i="47"/>
  <c r="H82" i="47" s="1"/>
  <c r="G81" i="47"/>
  <c r="H81" i="47" s="1"/>
  <c r="G12" i="47"/>
  <c r="H12" i="47" s="1"/>
  <c r="G72" i="47"/>
  <c r="H72" i="47" s="1"/>
  <c r="Y45" i="47"/>
  <c r="Z45" i="47" s="1"/>
  <c r="Y55" i="47"/>
  <c r="Z55" i="47" s="1"/>
  <c r="Y77" i="47"/>
  <c r="Z77" i="47" s="1"/>
  <c r="Y97" i="47"/>
  <c r="Z97" i="47" s="1"/>
  <c r="G86" i="47"/>
  <c r="H86" i="47" s="1"/>
  <c r="G47" i="47"/>
  <c r="H47" i="47" s="1"/>
  <c r="G97" i="47"/>
  <c r="H97" i="47" s="1"/>
  <c r="G52" i="47"/>
  <c r="H52" i="47" s="1"/>
  <c r="G88" i="47"/>
  <c r="H88" i="47" s="1"/>
  <c r="G30" i="47"/>
  <c r="H30" i="47" s="1"/>
  <c r="Y93" i="47"/>
  <c r="Z93" i="47" s="1"/>
  <c r="Y30" i="47"/>
  <c r="Z30" i="47" s="1"/>
  <c r="Y31" i="47"/>
  <c r="Z31" i="47" s="1"/>
  <c r="Y65" i="47"/>
  <c r="Z65" i="47" s="1"/>
  <c r="Y94" i="47"/>
  <c r="Z94" i="47" s="1"/>
  <c r="Y79" i="47"/>
  <c r="Z79" i="47" s="1"/>
  <c r="Y78" i="47"/>
  <c r="Z78" i="47" s="1"/>
  <c r="Y38" i="47"/>
  <c r="Z38" i="47" s="1"/>
  <c r="Y57" i="47"/>
  <c r="Z57" i="47" s="1"/>
  <c r="Y85" i="47"/>
  <c r="Z85" i="47" s="1"/>
  <c r="Y84" i="47"/>
  <c r="Z84" i="47" s="1"/>
  <c r="Y11" i="47"/>
  <c r="Z11" i="47" s="1"/>
  <c r="Y47" i="47"/>
  <c r="Z47" i="47" s="1"/>
  <c r="Y37" i="47"/>
  <c r="Z37" i="47" s="1"/>
  <c r="Y61" i="47"/>
  <c r="Z61" i="47" s="1"/>
  <c r="Y72" i="47"/>
  <c r="Z72" i="47" s="1"/>
  <c r="Y41" i="47"/>
  <c r="Z41" i="47" s="1"/>
  <c r="Y49" i="47"/>
  <c r="Z49" i="47" s="1"/>
  <c r="Y40" i="47"/>
  <c r="Z40" i="47" s="1"/>
  <c r="Y91" i="47"/>
  <c r="Z91" i="47" s="1"/>
  <c r="Y73" i="47"/>
  <c r="Z73" i="47" s="1"/>
  <c r="Y62" i="47"/>
  <c r="Z62" i="47" s="1"/>
  <c r="J76" i="44" l="1"/>
  <c r="E75" i="44"/>
  <c r="F75" i="44"/>
  <c r="E76" i="44"/>
  <c r="F76" i="44"/>
  <c r="D76" i="44"/>
  <c r="C76" i="44"/>
  <c r="J94" i="37"/>
  <c r="N94" i="37" s="1"/>
  <c r="B94" i="37"/>
  <c r="J94" i="38"/>
  <c r="N94" i="38" s="1"/>
  <c r="B94" i="38"/>
  <c r="J94" i="33"/>
  <c r="N94" i="33" s="1"/>
  <c r="B94" i="33"/>
  <c r="J94" i="36"/>
  <c r="N94" i="36" s="1"/>
  <c r="B94" i="36"/>
  <c r="J94" i="34"/>
  <c r="N94" i="34" s="1"/>
  <c r="B94" i="34"/>
  <c r="M94" i="34" s="1"/>
  <c r="B94" i="35"/>
  <c r="J94" i="35"/>
  <c r="N94" i="35" s="1"/>
  <c r="T94" i="26"/>
  <c r="B94" i="26"/>
  <c r="J93" i="38"/>
  <c r="N93" i="38" s="1"/>
  <c r="B93" i="38"/>
  <c r="M94" i="35"/>
  <c r="J94" i="26"/>
  <c r="L82" i="20"/>
  <c r="L383" i="12"/>
  <c r="G383" i="12"/>
  <c r="H384" i="12" s="1"/>
  <c r="E383" i="12"/>
  <c r="F384" i="12" s="1"/>
  <c r="D383" i="12"/>
  <c r="C383" i="12"/>
  <c r="G155" i="39"/>
  <c r="H156" i="39" s="1"/>
  <c r="E155" i="39"/>
  <c r="F156" i="39" s="1"/>
  <c r="D155" i="39"/>
  <c r="C155" i="39"/>
  <c r="M82" i="20"/>
  <c r="M83" i="20"/>
  <c r="P155" i="39"/>
  <c r="Q155" i="39"/>
  <c r="R155" i="39"/>
  <c r="T155" i="39"/>
  <c r="P156" i="39"/>
  <c r="Q156" i="39"/>
  <c r="R156" i="39"/>
  <c r="S157" i="39" s="1"/>
  <c r="T156" i="39"/>
  <c r="U157" i="39" s="1"/>
  <c r="B93" i="37"/>
  <c r="J93" i="37"/>
  <c r="N93" i="37" s="1"/>
  <c r="B93" i="33"/>
  <c r="J93" i="33"/>
  <c r="N93" i="33" s="1"/>
  <c r="B93" i="36"/>
  <c r="J93" i="36"/>
  <c r="N93" i="36" s="1"/>
  <c r="B93" i="34"/>
  <c r="J93" i="34"/>
  <c r="N93" i="34" s="1"/>
  <c r="B93" i="26"/>
  <c r="J93" i="26"/>
  <c r="E95" i="34" l="1"/>
  <c r="C95" i="38"/>
  <c r="E96" i="38"/>
  <c r="F97" i="38" s="1"/>
  <c r="G97" i="38" s="1"/>
  <c r="C95" i="37"/>
  <c r="E96" i="37"/>
  <c r="F97" i="37" s="1"/>
  <c r="G97" i="37" s="1"/>
  <c r="E95" i="38"/>
  <c r="C95" i="26"/>
  <c r="E96" i="26"/>
  <c r="C95" i="36"/>
  <c r="E96" i="36"/>
  <c r="C95" i="33"/>
  <c r="E96" i="33"/>
  <c r="F97" i="33" s="1"/>
  <c r="G97" i="33" s="1"/>
  <c r="M94" i="37"/>
  <c r="E95" i="33"/>
  <c r="C95" i="35"/>
  <c r="E96" i="35"/>
  <c r="F97" i="35" s="1"/>
  <c r="G97" i="35" s="1"/>
  <c r="C95" i="34"/>
  <c r="E96" i="34"/>
  <c r="E95" i="26"/>
  <c r="C94" i="37"/>
  <c r="E95" i="37"/>
  <c r="M94" i="36"/>
  <c r="M94" i="38"/>
  <c r="E95" i="36"/>
  <c r="M94" i="33"/>
  <c r="C94" i="38"/>
  <c r="C94" i="34"/>
  <c r="C94" i="36"/>
  <c r="C94" i="33"/>
  <c r="S156" i="39"/>
  <c r="C94" i="26"/>
  <c r="M93" i="37"/>
  <c r="L94" i="26"/>
  <c r="T93" i="26"/>
  <c r="L93" i="26"/>
  <c r="J93" i="35"/>
  <c r="N93" i="35" s="1"/>
  <c r="B93" i="35"/>
  <c r="M93" i="34"/>
  <c r="U156" i="39"/>
  <c r="M93" i="36"/>
  <c r="M93" i="33"/>
  <c r="M93" i="38"/>
  <c r="F96" i="36" l="1"/>
  <c r="G96" i="36" s="1"/>
  <c r="F97" i="36"/>
  <c r="G97" i="36" s="1"/>
  <c r="F96" i="34"/>
  <c r="G96" i="34" s="1"/>
  <c r="F97" i="34"/>
  <c r="G97" i="34" s="1"/>
  <c r="F96" i="26"/>
  <c r="G96" i="26" s="1"/>
  <c r="F97" i="26"/>
  <c r="G97" i="26" s="1"/>
  <c r="F96" i="33"/>
  <c r="G96" i="33" s="1"/>
  <c r="H98" i="33" s="1"/>
  <c r="I98" i="33" s="1"/>
  <c r="M95" i="26"/>
  <c r="O96" i="26"/>
  <c r="P97" i="26" s="1"/>
  <c r="Q97" i="26" s="1"/>
  <c r="F96" i="37"/>
  <c r="G96" i="37" s="1"/>
  <c r="H98" i="37" s="1"/>
  <c r="I98" i="37" s="1"/>
  <c r="F96" i="38"/>
  <c r="G96" i="38" s="1"/>
  <c r="H98" i="38" s="1"/>
  <c r="I98" i="38" s="1"/>
  <c r="C94" i="35"/>
  <c r="E95" i="35"/>
  <c r="F96" i="35" s="1"/>
  <c r="G96" i="35" s="1"/>
  <c r="H98" i="35" s="1"/>
  <c r="I98" i="35" s="1"/>
  <c r="N81" i="20"/>
  <c r="O95" i="26"/>
  <c r="N82" i="20"/>
  <c r="M93" i="35"/>
  <c r="M94" i="26"/>
  <c r="L81" i="20"/>
  <c r="L382" i="12"/>
  <c r="G382" i="12"/>
  <c r="H383" i="12" s="1"/>
  <c r="E382" i="12"/>
  <c r="F383" i="12" s="1"/>
  <c r="D382" i="12"/>
  <c r="C382" i="12"/>
  <c r="G154" i="39"/>
  <c r="H155" i="39" s="1"/>
  <c r="E154" i="39"/>
  <c r="F155" i="39" s="1"/>
  <c r="D154" i="39"/>
  <c r="C154" i="39"/>
  <c r="H98" i="26" l="1"/>
  <c r="I98" i="26" s="1"/>
  <c r="F25" i="20"/>
  <c r="F106" i="28"/>
  <c r="G106" i="28"/>
  <c r="F26" i="20"/>
  <c r="H98" i="34"/>
  <c r="I98" i="34" s="1"/>
  <c r="F22" i="20"/>
  <c r="B106" i="28"/>
  <c r="H98" i="36"/>
  <c r="I98" i="36" s="1"/>
  <c r="P96" i="26"/>
  <c r="Q96" i="26" s="1"/>
  <c r="R98" i="26" s="1"/>
  <c r="S98" i="26" s="1"/>
  <c r="B92" i="37"/>
  <c r="E94" i="37" s="1"/>
  <c r="F95" i="37" s="1"/>
  <c r="G95" i="37" s="1"/>
  <c r="H97" i="37" s="1"/>
  <c r="I97" i="37" s="1"/>
  <c r="J92" i="37"/>
  <c r="N92" i="37" s="1"/>
  <c r="B92" i="38"/>
  <c r="E94" i="38" s="1"/>
  <c r="F95" i="38" s="1"/>
  <c r="G95" i="38" s="1"/>
  <c r="H97" i="38" s="1"/>
  <c r="I97" i="38" s="1"/>
  <c r="J92" i="38"/>
  <c r="N92" i="38" s="1"/>
  <c r="B92" i="33"/>
  <c r="E94" i="33" s="1"/>
  <c r="F95" i="33" s="1"/>
  <c r="G95" i="33" s="1"/>
  <c r="H97" i="33" s="1"/>
  <c r="I97" i="33" s="1"/>
  <c r="J92" i="33"/>
  <c r="N92" i="33" s="1"/>
  <c r="B92" i="36"/>
  <c r="J92" i="36"/>
  <c r="N92" i="36" s="1"/>
  <c r="B92" i="34"/>
  <c r="J92" i="34"/>
  <c r="N92" i="34" s="1"/>
  <c r="B92" i="35"/>
  <c r="J92" i="35"/>
  <c r="N92" i="35" s="1"/>
  <c r="L92" i="26"/>
  <c r="O94" i="26" s="1"/>
  <c r="P95" i="26" s="1"/>
  <c r="Q95" i="26" s="1"/>
  <c r="T92" i="26"/>
  <c r="B92" i="26"/>
  <c r="J92" i="26"/>
  <c r="L80" i="20"/>
  <c r="G153" i="39"/>
  <c r="E153" i="39"/>
  <c r="D153" i="39"/>
  <c r="C153" i="39"/>
  <c r="L381" i="12"/>
  <c r="J381" i="12"/>
  <c r="G381" i="12"/>
  <c r="H382" i="12" s="1"/>
  <c r="E381" i="12"/>
  <c r="F382" i="12" s="1"/>
  <c r="D381" i="12"/>
  <c r="C381" i="12"/>
  <c r="M81" i="20"/>
  <c r="P154" i="39"/>
  <c r="Q154" i="39"/>
  <c r="R154" i="39"/>
  <c r="S155" i="39" s="1"/>
  <c r="T154" i="39"/>
  <c r="U155" i="39" s="1"/>
  <c r="B91" i="26"/>
  <c r="J91" i="26"/>
  <c r="L91" i="26"/>
  <c r="T91" i="26"/>
  <c r="J91" i="37"/>
  <c r="N91" i="37" s="1"/>
  <c r="B91" i="37"/>
  <c r="J91" i="38"/>
  <c r="N91" i="38" s="1"/>
  <c r="B91" i="38"/>
  <c r="J91" i="33"/>
  <c r="N91" i="33" s="1"/>
  <c r="B91" i="33"/>
  <c r="J91" i="36"/>
  <c r="N91" i="36" s="1"/>
  <c r="B91" i="36"/>
  <c r="J91" i="34"/>
  <c r="N91" i="34" s="1"/>
  <c r="B91" i="34"/>
  <c r="J91" i="35"/>
  <c r="N91" i="35" s="1"/>
  <c r="B91" i="35"/>
  <c r="B5" i="28"/>
  <c r="C5" i="28"/>
  <c r="D5" i="28"/>
  <c r="E5" i="28"/>
  <c r="F5" i="28"/>
  <c r="G5" i="28"/>
  <c r="H5" i="28"/>
  <c r="I5" i="28"/>
  <c r="B6" i="28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8" i="28"/>
  <c r="C38" i="28"/>
  <c r="D38" i="28"/>
  <c r="E38" i="28"/>
  <c r="F38" i="28"/>
  <c r="G38" i="28"/>
  <c r="H38" i="28"/>
  <c r="I38" i="28"/>
  <c r="B39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8" i="28"/>
  <c r="C48" i="28"/>
  <c r="D48" i="28"/>
  <c r="E48" i="28"/>
  <c r="F48" i="28"/>
  <c r="G48" i="28"/>
  <c r="H48" i="28"/>
  <c r="I48" i="28"/>
  <c r="B49" i="28"/>
  <c r="C49" i="28"/>
  <c r="D49" i="28"/>
  <c r="E49" i="28"/>
  <c r="F49" i="28"/>
  <c r="G49" i="28"/>
  <c r="H49" i="28"/>
  <c r="I49" i="28"/>
  <c r="B50" i="28"/>
  <c r="C50" i="28"/>
  <c r="D50" i="28"/>
  <c r="E50" i="28"/>
  <c r="F50" i="28"/>
  <c r="G50" i="28"/>
  <c r="H50" i="28"/>
  <c r="I50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55" i="28"/>
  <c r="C55" i="28"/>
  <c r="D55" i="28"/>
  <c r="E55" i="28"/>
  <c r="F55" i="28"/>
  <c r="G55" i="28"/>
  <c r="H55" i="28"/>
  <c r="I55" i="28"/>
  <c r="B56" i="28"/>
  <c r="C56" i="28"/>
  <c r="D56" i="28"/>
  <c r="E56" i="28"/>
  <c r="F56" i="28"/>
  <c r="G56" i="28"/>
  <c r="H56" i="28"/>
  <c r="I56" i="28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B59" i="28"/>
  <c r="C59" i="28"/>
  <c r="D59" i="28"/>
  <c r="E59" i="28"/>
  <c r="F59" i="28"/>
  <c r="G59" i="28"/>
  <c r="H59" i="28"/>
  <c r="I59" i="28"/>
  <c r="B60" i="28"/>
  <c r="C60" i="28"/>
  <c r="D60" i="28"/>
  <c r="E60" i="28"/>
  <c r="F60" i="28"/>
  <c r="G60" i="28"/>
  <c r="H60" i="28"/>
  <c r="I60" i="28"/>
  <c r="B61" i="28"/>
  <c r="C61" i="28"/>
  <c r="D61" i="28"/>
  <c r="E61" i="28"/>
  <c r="F61" i="28"/>
  <c r="G61" i="28"/>
  <c r="H61" i="28"/>
  <c r="I61" i="28"/>
  <c r="B62" i="28"/>
  <c r="C62" i="28"/>
  <c r="D62" i="28"/>
  <c r="E62" i="28"/>
  <c r="F62" i="28"/>
  <c r="G62" i="28"/>
  <c r="H62" i="28"/>
  <c r="I62" i="28"/>
  <c r="B63" i="28"/>
  <c r="C63" i="28"/>
  <c r="D63" i="28"/>
  <c r="E63" i="28"/>
  <c r="F63" i="28"/>
  <c r="G63" i="28"/>
  <c r="H63" i="28"/>
  <c r="I63" i="28"/>
  <c r="B64" i="28"/>
  <c r="C64" i="28"/>
  <c r="D64" i="28"/>
  <c r="E64" i="28"/>
  <c r="F64" i="28"/>
  <c r="G64" i="28"/>
  <c r="H64" i="28"/>
  <c r="I64" i="28"/>
  <c r="B65" i="28"/>
  <c r="C65" i="28"/>
  <c r="D65" i="28"/>
  <c r="E65" i="28"/>
  <c r="F65" i="28"/>
  <c r="G65" i="28"/>
  <c r="H65" i="28"/>
  <c r="I65" i="28"/>
  <c r="B66" i="28"/>
  <c r="C66" i="28"/>
  <c r="D66" i="28"/>
  <c r="E66" i="28"/>
  <c r="F66" i="28"/>
  <c r="G66" i="28"/>
  <c r="H66" i="28"/>
  <c r="I66" i="28"/>
  <c r="B67" i="28"/>
  <c r="C67" i="28"/>
  <c r="D67" i="28"/>
  <c r="E67" i="28"/>
  <c r="F67" i="28"/>
  <c r="G67" i="28"/>
  <c r="H67" i="28"/>
  <c r="I67" i="28"/>
  <c r="B68" i="28"/>
  <c r="C68" i="28"/>
  <c r="D68" i="28"/>
  <c r="E68" i="28"/>
  <c r="F68" i="28"/>
  <c r="G68" i="28"/>
  <c r="H68" i="28"/>
  <c r="I68" i="28"/>
  <c r="B69" i="28"/>
  <c r="C69" i="28"/>
  <c r="D69" i="28"/>
  <c r="E69" i="28"/>
  <c r="F69" i="28"/>
  <c r="G69" i="28"/>
  <c r="H69" i="28"/>
  <c r="I69" i="28"/>
  <c r="B70" i="28"/>
  <c r="C70" i="28"/>
  <c r="D70" i="28"/>
  <c r="E70" i="28"/>
  <c r="F70" i="28"/>
  <c r="G70" i="28"/>
  <c r="H70" i="28"/>
  <c r="I70" i="28"/>
  <c r="B71" i="28"/>
  <c r="C71" i="28"/>
  <c r="D71" i="28"/>
  <c r="E71" i="28"/>
  <c r="F71" i="28"/>
  <c r="G71" i="28"/>
  <c r="H71" i="28"/>
  <c r="I71" i="28"/>
  <c r="B72" i="28"/>
  <c r="C72" i="28"/>
  <c r="D72" i="28"/>
  <c r="E72" i="28"/>
  <c r="F72" i="28"/>
  <c r="G72" i="28"/>
  <c r="H72" i="28"/>
  <c r="I72" i="28"/>
  <c r="B73" i="28"/>
  <c r="C73" i="28"/>
  <c r="D73" i="28"/>
  <c r="E73" i="28"/>
  <c r="F73" i="28"/>
  <c r="G73" i="28"/>
  <c r="H73" i="28"/>
  <c r="I73" i="28"/>
  <c r="B74" i="28"/>
  <c r="C74" i="28"/>
  <c r="D74" i="28"/>
  <c r="E74" i="28"/>
  <c r="F74" i="28"/>
  <c r="G74" i="28"/>
  <c r="H74" i="28"/>
  <c r="I74" i="28"/>
  <c r="B75" i="28"/>
  <c r="C75" i="28"/>
  <c r="D75" i="28"/>
  <c r="E75" i="28"/>
  <c r="F75" i="28"/>
  <c r="G75" i="28"/>
  <c r="H75" i="28"/>
  <c r="I75" i="28"/>
  <c r="B76" i="28"/>
  <c r="C76" i="28"/>
  <c r="D76" i="28"/>
  <c r="E76" i="28"/>
  <c r="F76" i="28"/>
  <c r="G76" i="28"/>
  <c r="H76" i="28"/>
  <c r="I76" i="28"/>
  <c r="B77" i="28"/>
  <c r="C77" i="28"/>
  <c r="D77" i="28"/>
  <c r="E77" i="28"/>
  <c r="F77" i="28"/>
  <c r="G77" i="28"/>
  <c r="H77" i="28"/>
  <c r="I77" i="28"/>
  <c r="B78" i="28"/>
  <c r="C78" i="28"/>
  <c r="D78" i="28"/>
  <c r="E78" i="28"/>
  <c r="F78" i="28"/>
  <c r="G78" i="28"/>
  <c r="H78" i="28"/>
  <c r="I78" i="28"/>
  <c r="B79" i="28"/>
  <c r="C79" i="28"/>
  <c r="D79" i="28"/>
  <c r="E79" i="28"/>
  <c r="F79" i="28"/>
  <c r="G79" i="28"/>
  <c r="H79" i="28"/>
  <c r="I79" i="28"/>
  <c r="B80" i="28"/>
  <c r="C80" i="28"/>
  <c r="D80" i="28"/>
  <c r="E80" i="28"/>
  <c r="F80" i="28"/>
  <c r="G80" i="28"/>
  <c r="H80" i="28"/>
  <c r="I80" i="28"/>
  <c r="B81" i="28"/>
  <c r="C81" i="28"/>
  <c r="D81" i="28"/>
  <c r="E81" i="28"/>
  <c r="F81" i="28"/>
  <c r="G81" i="28"/>
  <c r="H81" i="28"/>
  <c r="I81" i="28"/>
  <c r="B82" i="28"/>
  <c r="C82" i="28"/>
  <c r="D82" i="28"/>
  <c r="E82" i="28"/>
  <c r="F82" i="28"/>
  <c r="G82" i="28"/>
  <c r="H82" i="28"/>
  <c r="I82" i="28"/>
  <c r="B83" i="28"/>
  <c r="C83" i="28"/>
  <c r="D83" i="28"/>
  <c r="E83" i="28"/>
  <c r="F83" i="28"/>
  <c r="G83" i="28"/>
  <c r="H83" i="28"/>
  <c r="I83" i="28"/>
  <c r="B84" i="28"/>
  <c r="C84" i="28"/>
  <c r="D84" i="28"/>
  <c r="E84" i="28"/>
  <c r="F84" i="28"/>
  <c r="G84" i="28"/>
  <c r="H84" i="28"/>
  <c r="I84" i="28"/>
  <c r="B85" i="28"/>
  <c r="C85" i="28"/>
  <c r="D85" i="28"/>
  <c r="E85" i="28"/>
  <c r="F85" i="28"/>
  <c r="G85" i="28"/>
  <c r="H85" i="28"/>
  <c r="I85" i="28"/>
  <c r="B86" i="28"/>
  <c r="C86" i="28"/>
  <c r="D86" i="28"/>
  <c r="E86" i="28"/>
  <c r="F86" i="28"/>
  <c r="G86" i="28"/>
  <c r="H86" i="28"/>
  <c r="I86" i="28"/>
  <c r="B87" i="28"/>
  <c r="C87" i="28"/>
  <c r="D87" i="28"/>
  <c r="E87" i="28"/>
  <c r="F87" i="28"/>
  <c r="G87" i="28"/>
  <c r="H87" i="28"/>
  <c r="I87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L79" i="20"/>
  <c r="L380" i="12"/>
  <c r="J380" i="12"/>
  <c r="G380" i="12"/>
  <c r="E380" i="12"/>
  <c r="D380" i="12"/>
  <c r="C380" i="12"/>
  <c r="G152" i="39"/>
  <c r="E152" i="39"/>
  <c r="D152" i="39"/>
  <c r="C152" i="39"/>
  <c r="M80" i="20"/>
  <c r="P153" i="39"/>
  <c r="Q153" i="39"/>
  <c r="R153" i="39"/>
  <c r="T153" i="39"/>
  <c r="R97" i="26" l="1"/>
  <c r="S97" i="26" s="1"/>
  <c r="D106" i="28"/>
  <c r="F23" i="20"/>
  <c r="F21" i="20"/>
  <c r="I106" i="28"/>
  <c r="C106" i="28"/>
  <c r="E106" i="28"/>
  <c r="F24" i="20"/>
  <c r="C93" i="36"/>
  <c r="E94" i="36"/>
  <c r="F95" i="36" s="1"/>
  <c r="G95" i="36" s="1"/>
  <c r="H97" i="36" s="1"/>
  <c r="I97" i="36" s="1"/>
  <c r="O93" i="26"/>
  <c r="P94" i="26" s="1"/>
  <c r="Q94" i="26" s="1"/>
  <c r="R96" i="26" s="1"/>
  <c r="S96" i="26" s="1"/>
  <c r="C93" i="26"/>
  <c r="E94" i="26"/>
  <c r="F95" i="26" s="1"/>
  <c r="G95" i="26" s="1"/>
  <c r="H97" i="26" s="1"/>
  <c r="I97" i="26" s="1"/>
  <c r="C92" i="33"/>
  <c r="C93" i="35"/>
  <c r="E94" i="35"/>
  <c r="F95" i="35" s="1"/>
  <c r="G95" i="35" s="1"/>
  <c r="H97" i="35" s="1"/>
  <c r="I97" i="35" s="1"/>
  <c r="C93" i="34"/>
  <c r="E94" i="34"/>
  <c r="F95" i="34" s="1"/>
  <c r="G95" i="34" s="1"/>
  <c r="H97" i="34" s="1"/>
  <c r="I97" i="34" s="1"/>
  <c r="M91" i="34"/>
  <c r="E93" i="34"/>
  <c r="M91" i="38"/>
  <c r="E93" i="38"/>
  <c r="F94" i="38" s="1"/>
  <c r="G94" i="38" s="1"/>
  <c r="H96" i="38" s="1"/>
  <c r="I96" i="38" s="1"/>
  <c r="M91" i="36"/>
  <c r="E93" i="36"/>
  <c r="M91" i="37"/>
  <c r="E93" i="37"/>
  <c r="F94" i="37" s="1"/>
  <c r="G94" i="37" s="1"/>
  <c r="H96" i="37" s="1"/>
  <c r="I96" i="37" s="1"/>
  <c r="M92" i="33"/>
  <c r="C93" i="33"/>
  <c r="M91" i="33"/>
  <c r="E93" i="33"/>
  <c r="F94" i="33" s="1"/>
  <c r="G94" i="33" s="1"/>
  <c r="H96" i="33" s="1"/>
  <c r="I96" i="33" s="1"/>
  <c r="F153" i="39"/>
  <c r="F154" i="39"/>
  <c r="H153" i="39"/>
  <c r="H154" i="39"/>
  <c r="M92" i="38"/>
  <c r="C93" i="38"/>
  <c r="E93" i="26"/>
  <c r="M91" i="35"/>
  <c r="E93" i="35"/>
  <c r="M92" i="37"/>
  <c r="C93" i="37"/>
  <c r="C92" i="38"/>
  <c r="N80" i="20"/>
  <c r="M93" i="26"/>
  <c r="C92" i="26"/>
  <c r="U154" i="39"/>
  <c r="M92" i="36"/>
  <c r="M92" i="26"/>
  <c r="C92" i="35"/>
  <c r="C92" i="37"/>
  <c r="M92" i="35"/>
  <c r="C92" i="34"/>
  <c r="M92" i="34"/>
  <c r="C92" i="36"/>
  <c r="H381" i="12"/>
  <c r="N79" i="20"/>
  <c r="F381" i="12"/>
  <c r="S154" i="39"/>
  <c r="F94" i="36" l="1"/>
  <c r="G94" i="36" s="1"/>
  <c r="H96" i="36" s="1"/>
  <c r="I96" i="36" s="1"/>
  <c r="F94" i="34"/>
  <c r="G94" i="34" s="1"/>
  <c r="H96" i="34" s="1"/>
  <c r="I96" i="34" s="1"/>
  <c r="F94" i="26"/>
  <c r="G94" i="26" s="1"/>
  <c r="H96" i="26" s="1"/>
  <c r="I96" i="26" s="1"/>
  <c r="F94" i="35"/>
  <c r="G94" i="35" s="1"/>
  <c r="H96" i="35" s="1"/>
  <c r="I96" i="35" s="1"/>
  <c r="B90" i="37"/>
  <c r="J90" i="37"/>
  <c r="N90" i="37" s="1"/>
  <c r="B90" i="38"/>
  <c r="J90" i="38"/>
  <c r="N90" i="38" s="1"/>
  <c r="B90" i="33"/>
  <c r="E92" i="33" s="1"/>
  <c r="F93" i="33" s="1"/>
  <c r="G93" i="33" s="1"/>
  <c r="H95" i="33" s="1"/>
  <c r="I95" i="33" s="1"/>
  <c r="J90" i="33"/>
  <c r="N90" i="33" s="1"/>
  <c r="B90" i="36"/>
  <c r="E92" i="36" s="1"/>
  <c r="F93" i="36" s="1"/>
  <c r="G93" i="36" s="1"/>
  <c r="J90" i="36"/>
  <c r="N90" i="36" s="1"/>
  <c r="B90" i="34"/>
  <c r="J90" i="34"/>
  <c r="N90" i="34" s="1"/>
  <c r="B90" i="35"/>
  <c r="E92" i="35" s="1"/>
  <c r="F93" i="35" s="1"/>
  <c r="G93" i="35" s="1"/>
  <c r="J90" i="35"/>
  <c r="N90" i="35" s="1"/>
  <c r="T90" i="26"/>
  <c r="L90" i="26"/>
  <c r="O92" i="26" s="1"/>
  <c r="P93" i="26" s="1"/>
  <c r="Q93" i="26" s="1"/>
  <c r="R95" i="26" s="1"/>
  <c r="S95" i="26" s="1"/>
  <c r="B90" i="26"/>
  <c r="J90" i="26"/>
  <c r="L78" i="20"/>
  <c r="L379" i="12"/>
  <c r="J379" i="12"/>
  <c r="G379" i="12"/>
  <c r="H380" i="12" s="1"/>
  <c r="E379" i="12"/>
  <c r="F380" i="12" s="1"/>
  <c r="D379" i="12"/>
  <c r="C379" i="12"/>
  <c r="G151" i="39"/>
  <c r="H152" i="39" s="1"/>
  <c r="E151" i="39"/>
  <c r="F152" i="39" s="1"/>
  <c r="D151" i="39"/>
  <c r="C151" i="39"/>
  <c r="M79" i="20"/>
  <c r="P152" i="39"/>
  <c r="Q152" i="39"/>
  <c r="R152" i="39"/>
  <c r="T152" i="39"/>
  <c r="G150" i="39"/>
  <c r="E150" i="39"/>
  <c r="D150" i="39"/>
  <c r="C150" i="39"/>
  <c r="L77" i="20"/>
  <c r="J378" i="12"/>
  <c r="G378" i="12"/>
  <c r="E378" i="12"/>
  <c r="D378" i="12"/>
  <c r="C378" i="12"/>
  <c r="B89" i="37"/>
  <c r="J89" i="37"/>
  <c r="N89" i="37" s="1"/>
  <c r="B89" i="38"/>
  <c r="J89" i="38"/>
  <c r="N89" i="38" s="1"/>
  <c r="B89" i="33"/>
  <c r="J89" i="33"/>
  <c r="N89" i="33" s="1"/>
  <c r="B89" i="36"/>
  <c r="J89" i="36"/>
  <c r="N89" i="36" s="1"/>
  <c r="B89" i="34"/>
  <c r="J89" i="34"/>
  <c r="N89" i="34" s="1"/>
  <c r="B89" i="35"/>
  <c r="J89" i="35"/>
  <c r="N89" i="35" s="1"/>
  <c r="L89" i="26"/>
  <c r="T89" i="26"/>
  <c r="B89" i="26"/>
  <c r="J89" i="26"/>
  <c r="M78" i="20"/>
  <c r="P151" i="39"/>
  <c r="Q151" i="39"/>
  <c r="R151" i="39"/>
  <c r="T151" i="39"/>
  <c r="B88" i="37"/>
  <c r="M88" i="37" s="1"/>
  <c r="J88" i="37"/>
  <c r="N88" i="37" s="1"/>
  <c r="B88" i="38"/>
  <c r="M88" i="38" s="1"/>
  <c r="J88" i="38"/>
  <c r="N88" i="38" s="1"/>
  <c r="B88" i="33"/>
  <c r="M88" i="33" s="1"/>
  <c r="J88" i="33"/>
  <c r="N88" i="33" s="1"/>
  <c r="B88" i="36"/>
  <c r="M88" i="36" s="1"/>
  <c r="J88" i="36"/>
  <c r="N88" i="36" s="1"/>
  <c r="B88" i="34"/>
  <c r="M88" i="34" s="1"/>
  <c r="J88" i="34"/>
  <c r="N88" i="34" s="1"/>
  <c r="B88" i="35"/>
  <c r="M88" i="35" s="1"/>
  <c r="J88" i="35"/>
  <c r="N88" i="35" s="1"/>
  <c r="L88" i="26"/>
  <c r="N76" i="20" s="1"/>
  <c r="T88" i="26"/>
  <c r="B88" i="26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M90" i="28"/>
  <c r="N90" i="28"/>
  <c r="O90" i="28"/>
  <c r="P90" i="28"/>
  <c r="Q90" i="28"/>
  <c r="R90" i="28"/>
  <c r="L91" i="28"/>
  <c r="M91" i="28"/>
  <c r="N91" i="28"/>
  <c r="O91" i="28"/>
  <c r="P91" i="28"/>
  <c r="Q91" i="28"/>
  <c r="R91" i="28"/>
  <c r="L96" i="28"/>
  <c r="M96" i="28"/>
  <c r="N96" i="28"/>
  <c r="O96" i="28"/>
  <c r="P96" i="28"/>
  <c r="Q96" i="28"/>
  <c r="R96" i="28"/>
  <c r="L97" i="28"/>
  <c r="M97" i="28"/>
  <c r="N97" i="28"/>
  <c r="O97" i="28"/>
  <c r="P97" i="28"/>
  <c r="Q97" i="28"/>
  <c r="R97" i="28"/>
  <c r="L98" i="28"/>
  <c r="B105" i="28" s="1"/>
  <c r="M98" i="28"/>
  <c r="C105" i="28" s="1"/>
  <c r="N98" i="28"/>
  <c r="D105" i="28" s="1"/>
  <c r="O98" i="28"/>
  <c r="E105" i="28" s="1"/>
  <c r="P98" i="28"/>
  <c r="F105" i="28" s="1"/>
  <c r="Q98" i="28"/>
  <c r="G105" i="28" s="1"/>
  <c r="R98" i="28"/>
  <c r="L99" i="28"/>
  <c r="M99" i="28"/>
  <c r="N99" i="28"/>
  <c r="O99" i="28"/>
  <c r="P99" i="28"/>
  <c r="Q99" i="28"/>
  <c r="R99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C94" i="28"/>
  <c r="D94" i="28"/>
  <c r="E94" i="28"/>
  <c r="F94" i="28"/>
  <c r="G94" i="28"/>
  <c r="H94" i="28"/>
  <c r="I94" i="28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B104" i="28" s="1"/>
  <c r="C98" i="28"/>
  <c r="C104" i="28" s="1"/>
  <c r="D98" i="28"/>
  <c r="D104" i="28" s="1"/>
  <c r="E98" i="28"/>
  <c r="E104" i="28" s="1"/>
  <c r="F98" i="28"/>
  <c r="F104" i="28" s="1"/>
  <c r="G98" i="28"/>
  <c r="G104" i="28" s="1"/>
  <c r="H98" i="28"/>
  <c r="I98" i="28"/>
  <c r="I104" i="28" s="1"/>
  <c r="B99" i="28"/>
  <c r="C99" i="28"/>
  <c r="D99" i="28"/>
  <c r="E99" i="28"/>
  <c r="F99" i="28"/>
  <c r="G99" i="28"/>
  <c r="H99" i="28"/>
  <c r="I99" i="28"/>
  <c r="H95" i="35" l="1"/>
  <c r="I95" i="35" s="1"/>
  <c r="H95" i="36"/>
  <c r="I95" i="36" s="1"/>
  <c r="M95" i="28"/>
  <c r="Q95" i="28"/>
  <c r="N95" i="28"/>
  <c r="O95" i="28"/>
  <c r="P95" i="28"/>
  <c r="N94" i="28"/>
  <c r="M94" i="28"/>
  <c r="O94" i="28"/>
  <c r="Q94" i="28"/>
  <c r="P94" i="28"/>
  <c r="Q93" i="28"/>
  <c r="O93" i="28"/>
  <c r="P93" i="28"/>
  <c r="N93" i="28"/>
  <c r="M93" i="28"/>
  <c r="P92" i="28"/>
  <c r="Q92" i="28"/>
  <c r="M92" i="28"/>
  <c r="O92" i="28"/>
  <c r="N92" i="28"/>
  <c r="E91" i="38"/>
  <c r="C90" i="33"/>
  <c r="C91" i="37"/>
  <c r="E92" i="37"/>
  <c r="F93" i="37" s="1"/>
  <c r="G93" i="37" s="1"/>
  <c r="H95" i="37" s="1"/>
  <c r="I95" i="37" s="1"/>
  <c r="C91" i="34"/>
  <c r="E92" i="34"/>
  <c r="F93" i="34" s="1"/>
  <c r="G93" i="34" s="1"/>
  <c r="H95" i="34" s="1"/>
  <c r="I95" i="34" s="1"/>
  <c r="C91" i="26"/>
  <c r="E92" i="26"/>
  <c r="F93" i="26" s="1"/>
  <c r="G93" i="26" s="1"/>
  <c r="H95" i="26" s="1"/>
  <c r="I95" i="26" s="1"/>
  <c r="C91" i="38"/>
  <c r="E92" i="38"/>
  <c r="M90" i="36"/>
  <c r="C91" i="36"/>
  <c r="N78" i="20"/>
  <c r="M91" i="26"/>
  <c r="C90" i="35"/>
  <c r="E91" i="35"/>
  <c r="F92" i="35" s="1"/>
  <c r="G92" i="35" s="1"/>
  <c r="H94" i="35" s="1"/>
  <c r="I94" i="35" s="1"/>
  <c r="E90" i="33"/>
  <c r="N77" i="20"/>
  <c r="O91" i="26"/>
  <c r="P92" i="26" s="1"/>
  <c r="Q92" i="26" s="1"/>
  <c r="R94" i="26" s="1"/>
  <c r="S94" i="26" s="1"/>
  <c r="E91" i="37"/>
  <c r="M90" i="35"/>
  <c r="C91" i="35"/>
  <c r="M90" i="33"/>
  <c r="C91" i="33"/>
  <c r="C90" i="34"/>
  <c r="E91" i="34"/>
  <c r="C89" i="26"/>
  <c r="E91" i="26"/>
  <c r="E91" i="36"/>
  <c r="F92" i="36" s="1"/>
  <c r="G92" i="36" s="1"/>
  <c r="H94" i="36" s="1"/>
  <c r="I94" i="36" s="1"/>
  <c r="M89" i="33"/>
  <c r="E91" i="33"/>
  <c r="F92" i="33" s="1"/>
  <c r="G92" i="33" s="1"/>
  <c r="H94" i="33" s="1"/>
  <c r="I94" i="33" s="1"/>
  <c r="H151" i="39"/>
  <c r="F151" i="39"/>
  <c r="F379" i="12"/>
  <c r="M89" i="34"/>
  <c r="H379" i="12"/>
  <c r="M90" i="38"/>
  <c r="E90" i="35"/>
  <c r="C90" i="36"/>
  <c r="E90" i="26"/>
  <c r="U152" i="39"/>
  <c r="U153" i="39"/>
  <c r="M90" i="26"/>
  <c r="S152" i="39"/>
  <c r="S153" i="39"/>
  <c r="E90" i="36"/>
  <c r="M90" i="34"/>
  <c r="C90" i="26"/>
  <c r="E90" i="38"/>
  <c r="C90" i="37"/>
  <c r="E90" i="37"/>
  <c r="O90" i="26"/>
  <c r="E90" i="34"/>
  <c r="C90" i="38"/>
  <c r="M90" i="37"/>
  <c r="M89" i="38"/>
  <c r="C89" i="37"/>
  <c r="M89" i="35"/>
  <c r="C89" i="36"/>
  <c r="M89" i="26"/>
  <c r="M89" i="37"/>
  <c r="M89" i="36"/>
  <c r="C89" i="35"/>
  <c r="C89" i="33"/>
  <c r="C89" i="38"/>
  <c r="C89" i="34"/>
  <c r="L76" i="20"/>
  <c r="J377" i="12"/>
  <c r="G377" i="12"/>
  <c r="H378" i="12" s="1"/>
  <c r="E377" i="12"/>
  <c r="F378" i="12" s="1"/>
  <c r="D377" i="12"/>
  <c r="C377" i="12"/>
  <c r="G149" i="39"/>
  <c r="H150" i="39" s="1"/>
  <c r="E149" i="39"/>
  <c r="F150" i="39" s="1"/>
  <c r="D149" i="39"/>
  <c r="C149" i="39"/>
  <c r="M77" i="20"/>
  <c r="P150" i="39"/>
  <c r="Q150" i="39"/>
  <c r="R150" i="39"/>
  <c r="S151" i="39" s="1"/>
  <c r="T150" i="39"/>
  <c r="U151" i="39" s="1"/>
  <c r="L87" i="28"/>
  <c r="M87" i="28"/>
  <c r="N87" i="28"/>
  <c r="O87" i="28"/>
  <c r="P87" i="28"/>
  <c r="Q87" i="28"/>
  <c r="R87" i="28"/>
  <c r="L87" i="26"/>
  <c r="O89" i="26" s="1"/>
  <c r="T87" i="26"/>
  <c r="B87" i="26"/>
  <c r="C88" i="26" s="1"/>
  <c r="J87" i="26"/>
  <c r="B87" i="37"/>
  <c r="E89" i="37" s="1"/>
  <c r="J87" i="37"/>
  <c r="N87" i="37" s="1"/>
  <c r="B87" i="38"/>
  <c r="E89" i="38" s="1"/>
  <c r="J87" i="38"/>
  <c r="N87" i="38" s="1"/>
  <c r="B87" i="33"/>
  <c r="C88" i="33" s="1"/>
  <c r="J87" i="33"/>
  <c r="N87" i="33" s="1"/>
  <c r="B87" i="36"/>
  <c r="J87" i="36"/>
  <c r="N87" i="36" s="1"/>
  <c r="B87" i="34"/>
  <c r="C88" i="34" s="1"/>
  <c r="J87" i="34"/>
  <c r="N87" i="34" s="1"/>
  <c r="B87" i="35"/>
  <c r="J87" i="35"/>
  <c r="N87" i="35" s="1"/>
  <c r="F91" i="38" l="1"/>
  <c r="G91" i="38" s="1"/>
  <c r="R92" i="28"/>
  <c r="L92" i="28"/>
  <c r="R93" i="28"/>
  <c r="L93" i="28"/>
  <c r="R95" i="28"/>
  <c r="L95" i="28"/>
  <c r="R94" i="28"/>
  <c r="L94" i="28"/>
  <c r="F92" i="38"/>
  <c r="G92" i="38" s="1"/>
  <c r="F93" i="38"/>
  <c r="G93" i="38" s="1"/>
  <c r="H95" i="38" s="1"/>
  <c r="I95" i="38" s="1"/>
  <c r="F91" i="34"/>
  <c r="G91" i="34" s="1"/>
  <c r="F92" i="26"/>
  <c r="G92" i="26" s="1"/>
  <c r="H94" i="26" s="1"/>
  <c r="I94" i="26" s="1"/>
  <c r="F92" i="34"/>
  <c r="G92" i="34" s="1"/>
  <c r="H94" i="34" s="1"/>
  <c r="I94" i="34" s="1"/>
  <c r="F92" i="37"/>
  <c r="G92" i="37" s="1"/>
  <c r="H94" i="37" s="1"/>
  <c r="I94" i="37" s="1"/>
  <c r="F90" i="37"/>
  <c r="G90" i="37" s="1"/>
  <c r="F91" i="33"/>
  <c r="G91" i="33" s="1"/>
  <c r="H93" i="33" s="1"/>
  <c r="I93" i="33" s="1"/>
  <c r="P91" i="26"/>
  <c r="Q91" i="26" s="1"/>
  <c r="R93" i="26" s="1"/>
  <c r="S93" i="26" s="1"/>
  <c r="F91" i="35"/>
  <c r="G91" i="35" s="1"/>
  <c r="H93" i="35" s="1"/>
  <c r="I93" i="35" s="1"/>
  <c r="F91" i="36"/>
  <c r="G91" i="36" s="1"/>
  <c r="H93" i="36" s="1"/>
  <c r="I93" i="36" s="1"/>
  <c r="F91" i="26"/>
  <c r="G91" i="26" s="1"/>
  <c r="F91" i="37"/>
  <c r="G91" i="37" s="1"/>
  <c r="E89" i="33"/>
  <c r="F90" i="33" s="1"/>
  <c r="G90" i="33" s="1"/>
  <c r="F90" i="38"/>
  <c r="G90" i="38" s="1"/>
  <c r="P90" i="26"/>
  <c r="Q90" i="26" s="1"/>
  <c r="E89" i="34"/>
  <c r="F90" i="34" s="1"/>
  <c r="G90" i="34" s="1"/>
  <c r="C88" i="36"/>
  <c r="E89" i="36"/>
  <c r="F90" i="36" s="1"/>
  <c r="G90" i="36" s="1"/>
  <c r="E89" i="26"/>
  <c r="F90" i="26" s="1"/>
  <c r="G90" i="26" s="1"/>
  <c r="C88" i="35"/>
  <c r="E89" i="35"/>
  <c r="F90" i="35" s="1"/>
  <c r="G90" i="35" s="1"/>
  <c r="N75" i="20"/>
  <c r="M88" i="26"/>
  <c r="M87" i="38"/>
  <c r="C88" i="38"/>
  <c r="M87" i="37"/>
  <c r="C88" i="37"/>
  <c r="M87" i="33"/>
  <c r="M87" i="36"/>
  <c r="M87" i="34"/>
  <c r="M87" i="35"/>
  <c r="H93" i="26" l="1"/>
  <c r="I93" i="26" s="1"/>
  <c r="H93" i="34"/>
  <c r="I93" i="34" s="1"/>
  <c r="H92" i="38"/>
  <c r="I92" i="38" s="1"/>
  <c r="H92" i="33"/>
  <c r="I92" i="33" s="1"/>
  <c r="H93" i="38"/>
  <c r="I93" i="38" s="1"/>
  <c r="H93" i="37"/>
  <c r="I93" i="37" s="1"/>
  <c r="H94" i="38"/>
  <c r="I94" i="38" s="1"/>
  <c r="R92" i="26"/>
  <c r="S92" i="26" s="1"/>
  <c r="H92" i="35"/>
  <c r="I92" i="35" s="1"/>
  <c r="H92" i="36"/>
  <c r="I92" i="36" s="1"/>
  <c r="H92" i="34"/>
  <c r="I92" i="34" s="1"/>
  <c r="H92" i="37"/>
  <c r="I92" i="37" s="1"/>
  <c r="H92" i="26"/>
  <c r="I92" i="26" s="1"/>
  <c r="L75" i="20"/>
  <c r="J148" i="39"/>
  <c r="G148" i="39"/>
  <c r="H149" i="39" s="1"/>
  <c r="E148" i="39"/>
  <c r="F149" i="39" s="1"/>
  <c r="D148" i="39"/>
  <c r="C148" i="39"/>
  <c r="M75" i="20"/>
  <c r="J376" i="12"/>
  <c r="G376" i="12"/>
  <c r="H377" i="12" s="1"/>
  <c r="E376" i="12"/>
  <c r="F377" i="12" s="1"/>
  <c r="D376" i="12"/>
  <c r="C376" i="12"/>
  <c r="D488" i="21" l="1"/>
  <c r="D489" i="21"/>
  <c r="D490" i="21"/>
  <c r="D491" i="21"/>
  <c r="D492" i="21"/>
  <c r="K493" i="21"/>
  <c r="J493" i="21"/>
  <c r="I493" i="21"/>
  <c r="H493" i="21"/>
  <c r="G493" i="21"/>
  <c r="F493" i="21"/>
  <c r="E493" i="21"/>
  <c r="C493" i="21"/>
  <c r="K493" i="22"/>
  <c r="J493" i="22"/>
  <c r="I493" i="22"/>
  <c r="H493" i="22"/>
  <c r="G493" i="22"/>
  <c r="F493" i="22"/>
  <c r="E493" i="22"/>
  <c r="D493" i="22"/>
  <c r="C493" i="22"/>
  <c r="I491" i="4"/>
  <c r="I490" i="4"/>
  <c r="F490" i="4"/>
  <c r="G490" i="4"/>
  <c r="H490" i="4"/>
  <c r="F491" i="4"/>
  <c r="G491" i="4"/>
  <c r="H491" i="4"/>
  <c r="E491" i="4"/>
  <c r="E490" i="4"/>
  <c r="D490" i="4"/>
  <c r="D491" i="4"/>
  <c r="C491" i="4"/>
  <c r="C490" i="4"/>
  <c r="M76" i="20"/>
  <c r="P149" i="39"/>
  <c r="Q149" i="39"/>
  <c r="R149" i="39"/>
  <c r="S150" i="39" s="1"/>
  <c r="T149" i="39"/>
  <c r="U150" i="39" s="1"/>
  <c r="J86" i="37"/>
  <c r="B86" i="37"/>
  <c r="D98" i="37" s="1"/>
  <c r="J86" i="38"/>
  <c r="B86" i="38"/>
  <c r="D98" i="38" s="1"/>
  <c r="E26" i="20" s="1"/>
  <c r="J86" i="33"/>
  <c r="B86" i="33"/>
  <c r="D98" i="33" s="1"/>
  <c r="E25" i="20" s="1"/>
  <c r="J86" i="36"/>
  <c r="B86" i="36"/>
  <c r="D98" i="36" s="1"/>
  <c r="E24" i="20" s="1"/>
  <c r="J86" i="34"/>
  <c r="B86" i="34"/>
  <c r="D98" i="34" s="1"/>
  <c r="E23" i="20" s="1"/>
  <c r="J86" i="35"/>
  <c r="B86" i="35"/>
  <c r="D98" i="35" s="1"/>
  <c r="E22" i="20" s="1"/>
  <c r="B86" i="26"/>
  <c r="D98" i="26" s="1"/>
  <c r="T86" i="26"/>
  <c r="J86" i="26"/>
  <c r="C87" i="38" l="1"/>
  <c r="E88" i="38"/>
  <c r="F89" i="38" s="1"/>
  <c r="G89" i="38" s="1"/>
  <c r="H91" i="38" s="1"/>
  <c r="I91" i="38" s="1"/>
  <c r="C87" i="33"/>
  <c r="E88" i="33"/>
  <c r="F89" i="33" s="1"/>
  <c r="G89" i="33" s="1"/>
  <c r="H91" i="33" s="1"/>
  <c r="I91" i="33" s="1"/>
  <c r="C87" i="26"/>
  <c r="E88" i="26"/>
  <c r="F89" i="26" s="1"/>
  <c r="G89" i="26" s="1"/>
  <c r="H91" i="26" s="1"/>
  <c r="I91" i="26" s="1"/>
  <c r="C87" i="34"/>
  <c r="E88" i="34"/>
  <c r="F89" i="34" s="1"/>
  <c r="G89" i="34" s="1"/>
  <c r="H91" i="34" s="1"/>
  <c r="I91" i="34" s="1"/>
  <c r="C87" i="37"/>
  <c r="E88" i="37"/>
  <c r="F89" i="37" s="1"/>
  <c r="G89" i="37" s="1"/>
  <c r="H91" i="37" s="1"/>
  <c r="I91" i="37" s="1"/>
  <c r="C87" i="35"/>
  <c r="E88" i="35"/>
  <c r="F89" i="35" s="1"/>
  <c r="G89" i="35" s="1"/>
  <c r="H91" i="35" s="1"/>
  <c r="I91" i="35" s="1"/>
  <c r="C87" i="36"/>
  <c r="E88" i="36"/>
  <c r="F89" i="36" s="1"/>
  <c r="G89" i="36" s="1"/>
  <c r="H91" i="36" s="1"/>
  <c r="I91" i="36" s="1"/>
  <c r="L86" i="28"/>
  <c r="M86" i="28"/>
  <c r="N86" i="28"/>
  <c r="O86" i="28"/>
  <c r="P86" i="28"/>
  <c r="Q86" i="28"/>
  <c r="R86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N88" i="26" s="1"/>
  <c r="L77" i="26"/>
  <c r="N89" i="26" s="1"/>
  <c r="L78" i="26"/>
  <c r="N90" i="26" s="1"/>
  <c r="L79" i="26"/>
  <c r="N91" i="26" s="1"/>
  <c r="L80" i="26"/>
  <c r="N92" i="26" s="1"/>
  <c r="L81" i="26"/>
  <c r="N93" i="26" s="1"/>
  <c r="L82" i="26"/>
  <c r="N94" i="26" s="1"/>
  <c r="L83" i="26"/>
  <c r="N95" i="26" s="1"/>
  <c r="L84" i="26"/>
  <c r="L85" i="26"/>
  <c r="N97" i="26" s="1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D88" i="26" s="1"/>
  <c r="B77" i="26"/>
  <c r="D89" i="26" s="1"/>
  <c r="B78" i="26"/>
  <c r="D90" i="26" s="1"/>
  <c r="B79" i="26"/>
  <c r="D91" i="26" s="1"/>
  <c r="B80" i="26"/>
  <c r="D92" i="26" s="1"/>
  <c r="B81" i="26"/>
  <c r="D93" i="26" s="1"/>
  <c r="B82" i="26"/>
  <c r="D94" i="26" s="1"/>
  <c r="B83" i="26"/>
  <c r="D95" i="26" s="1"/>
  <c r="B84" i="26"/>
  <c r="D96" i="26" s="1"/>
  <c r="B85" i="26"/>
  <c r="D97" i="26" s="1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D88" i="37" s="1"/>
  <c r="B77" i="37"/>
  <c r="D89" i="37" s="1"/>
  <c r="B78" i="37"/>
  <c r="D90" i="37" s="1"/>
  <c r="B79" i="37"/>
  <c r="D91" i="37" s="1"/>
  <c r="B80" i="37"/>
  <c r="D92" i="37" s="1"/>
  <c r="B81" i="37"/>
  <c r="D93" i="37" s="1"/>
  <c r="B82" i="37"/>
  <c r="D94" i="37" s="1"/>
  <c r="B83" i="37"/>
  <c r="D95" i="37" s="1"/>
  <c r="B84" i="37"/>
  <c r="D96" i="37" s="1"/>
  <c r="B85" i="37"/>
  <c r="D97" i="37" s="1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 s="1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D88" i="38" s="1"/>
  <c r="B77" i="38"/>
  <c r="D89" i="38" s="1"/>
  <c r="B78" i="38"/>
  <c r="D90" i="38" s="1"/>
  <c r="B79" i="38"/>
  <c r="D91" i="38" s="1"/>
  <c r="B80" i="38"/>
  <c r="D92" i="38" s="1"/>
  <c r="B81" i="38"/>
  <c r="D93" i="38" s="1"/>
  <c r="B82" i="38"/>
  <c r="D94" i="38" s="1"/>
  <c r="B83" i="38"/>
  <c r="D95" i="38" s="1"/>
  <c r="B84" i="38"/>
  <c r="D96" i="38" s="1"/>
  <c r="B85" i="38"/>
  <c r="D97" i="38" s="1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D88" i="33" s="1"/>
  <c r="B77" i="33"/>
  <c r="D89" i="33" s="1"/>
  <c r="B78" i="33"/>
  <c r="D90" i="33" s="1"/>
  <c r="B79" i="33"/>
  <c r="D91" i="33" s="1"/>
  <c r="B80" i="33"/>
  <c r="D92" i="33" s="1"/>
  <c r="B81" i="33"/>
  <c r="D93" i="33" s="1"/>
  <c r="B82" i="33"/>
  <c r="D94" i="33" s="1"/>
  <c r="B83" i="33"/>
  <c r="D95" i="33" s="1"/>
  <c r="B84" i="33"/>
  <c r="B85" i="33"/>
  <c r="D97" i="33" s="1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D88" i="36" s="1"/>
  <c r="B77" i="36"/>
  <c r="D89" i="36" s="1"/>
  <c r="B78" i="36"/>
  <c r="D90" i="36" s="1"/>
  <c r="B79" i="36"/>
  <c r="D91" i="36" s="1"/>
  <c r="B80" i="36"/>
  <c r="D92" i="36" s="1"/>
  <c r="B81" i="36"/>
  <c r="D93" i="36" s="1"/>
  <c r="B82" i="36"/>
  <c r="D94" i="36" s="1"/>
  <c r="B83" i="36"/>
  <c r="D95" i="36" s="1"/>
  <c r="B84" i="36"/>
  <c r="B85" i="36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D88" i="34" s="1"/>
  <c r="B77" i="34"/>
  <c r="D89" i="34" s="1"/>
  <c r="B78" i="34"/>
  <c r="D90" i="34" s="1"/>
  <c r="B79" i="34"/>
  <c r="D91" i="34" s="1"/>
  <c r="B80" i="34"/>
  <c r="D92" i="34" s="1"/>
  <c r="B81" i="34"/>
  <c r="D93" i="34" s="1"/>
  <c r="B82" i="34"/>
  <c r="D94" i="34" s="1"/>
  <c r="B83" i="34"/>
  <c r="D95" i="34" s="1"/>
  <c r="B84" i="34"/>
  <c r="D96" i="34" s="1"/>
  <c r="B85" i="34"/>
  <c r="D97" i="34" s="1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D88" i="35" s="1"/>
  <c r="B77" i="35"/>
  <c r="D89" i="35" s="1"/>
  <c r="B78" i="35"/>
  <c r="D90" i="35" s="1"/>
  <c r="B79" i="35"/>
  <c r="D91" i="35" s="1"/>
  <c r="B80" i="35"/>
  <c r="D92" i="35" s="1"/>
  <c r="B81" i="35"/>
  <c r="D93" i="35" s="1"/>
  <c r="B82" i="35"/>
  <c r="D94" i="35" s="1"/>
  <c r="B83" i="35"/>
  <c r="D95" i="35" s="1"/>
  <c r="B84" i="35"/>
  <c r="B85" i="35"/>
  <c r="D97" i="35" s="1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O88" i="26" l="1"/>
  <c r="P89" i="26" s="1"/>
  <c r="Q89" i="26" s="1"/>
  <c r="R91" i="26" s="1"/>
  <c r="S91" i="26" s="1"/>
  <c r="N98" i="26"/>
  <c r="E21" i="20" s="1"/>
  <c r="C86" i="36"/>
  <c r="D97" i="36"/>
  <c r="N72" i="20"/>
  <c r="N96" i="26"/>
  <c r="M84" i="35"/>
  <c r="D96" i="35"/>
  <c r="M84" i="33"/>
  <c r="D96" i="33"/>
  <c r="M84" i="36"/>
  <c r="D96" i="36"/>
  <c r="H375" i="12"/>
  <c r="H376" i="12"/>
  <c r="C85" i="37"/>
  <c r="E87" i="37"/>
  <c r="F88" i="37" s="1"/>
  <c r="G88" i="37" s="1"/>
  <c r="H90" i="37" s="1"/>
  <c r="I90" i="37" s="1"/>
  <c r="E86" i="37"/>
  <c r="M85" i="38"/>
  <c r="E87" i="38"/>
  <c r="F88" i="38" s="1"/>
  <c r="G88" i="38" s="1"/>
  <c r="H90" i="38" s="1"/>
  <c r="I90" i="38" s="1"/>
  <c r="C86" i="33"/>
  <c r="E87" i="33"/>
  <c r="F88" i="33" s="1"/>
  <c r="G88" i="33" s="1"/>
  <c r="H90" i="33" s="1"/>
  <c r="I90" i="33" s="1"/>
  <c r="M85" i="36"/>
  <c r="E87" i="36"/>
  <c r="F88" i="36" s="1"/>
  <c r="G88" i="36" s="1"/>
  <c r="H90" i="36" s="1"/>
  <c r="I90" i="36" s="1"/>
  <c r="D85" i="34"/>
  <c r="C86" i="34"/>
  <c r="E87" i="34"/>
  <c r="F88" i="34" s="1"/>
  <c r="G88" i="34" s="1"/>
  <c r="H90" i="34" s="1"/>
  <c r="I90" i="34" s="1"/>
  <c r="C86" i="35"/>
  <c r="E87" i="35"/>
  <c r="F88" i="35" s="1"/>
  <c r="G88" i="35" s="1"/>
  <c r="H90" i="35" s="1"/>
  <c r="I90" i="35" s="1"/>
  <c r="E86" i="26"/>
  <c r="N73" i="20"/>
  <c r="O87" i="26"/>
  <c r="P88" i="26" s="1"/>
  <c r="Q88" i="26" s="1"/>
  <c r="R90" i="26" s="1"/>
  <c r="S90" i="26" s="1"/>
  <c r="C85" i="26"/>
  <c r="E87" i="26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86" i="38" l="1"/>
  <c r="G86" i="38" s="1"/>
  <c r="F87" i="26"/>
  <c r="G87" i="26" s="1"/>
  <c r="F88" i="26"/>
  <c r="G88" i="26" s="1"/>
  <c r="H90" i="26" s="1"/>
  <c r="I90" i="26" s="1"/>
  <c r="F87" i="37"/>
  <c r="G87" i="37" s="1"/>
  <c r="H89" i="37" s="1"/>
  <c r="I89" i="37" s="1"/>
  <c r="F87" i="38"/>
  <c r="G87" i="38" s="1"/>
  <c r="H89" i="38" s="1"/>
  <c r="I89" i="38" s="1"/>
  <c r="F87" i="33"/>
  <c r="G87" i="33" s="1"/>
  <c r="H89" i="33" s="1"/>
  <c r="I89" i="33" s="1"/>
  <c r="F87" i="36"/>
  <c r="G87" i="36" s="1"/>
  <c r="H89" i="36" s="1"/>
  <c r="I89" i="36" s="1"/>
  <c r="F86" i="34"/>
  <c r="G86" i="34" s="1"/>
  <c r="F87" i="34"/>
  <c r="G87" i="34" s="1"/>
  <c r="H89" i="34" s="1"/>
  <c r="I89" i="34" s="1"/>
  <c r="F87" i="35"/>
  <c r="G87" i="35" s="1"/>
  <c r="H89" i="35" s="1"/>
  <c r="I89" i="35" s="1"/>
  <c r="P87" i="26"/>
  <c r="Q87" i="26" s="1"/>
  <c r="R89" i="26" s="1"/>
  <c r="S89" i="26" s="1"/>
  <c r="P86" i="26"/>
  <c r="Q86" i="26" s="1"/>
  <c r="F86" i="36"/>
  <c r="G86" i="36" s="1"/>
  <c r="F86" i="26"/>
  <c r="G86" i="26" s="1"/>
  <c r="F86" i="35"/>
  <c r="G86" i="35" s="1"/>
  <c r="F86" i="37"/>
  <c r="G86" i="37" s="1"/>
  <c r="F86" i="33"/>
  <c r="G86" i="33" s="1"/>
  <c r="L84" i="28"/>
  <c r="M84" i="28"/>
  <c r="N84" i="28"/>
  <c r="O84" i="28"/>
  <c r="P84" i="28"/>
  <c r="Q84" i="28"/>
  <c r="R84" i="28"/>
  <c r="E73" i="44"/>
  <c r="F73" i="44"/>
  <c r="H88" i="37" l="1"/>
  <c r="I88" i="37" s="1"/>
  <c r="H88" i="35"/>
  <c r="I88" i="35" s="1"/>
  <c r="H88" i="36"/>
  <c r="I88" i="36" s="1"/>
  <c r="R88" i="26"/>
  <c r="S88" i="26" s="1"/>
  <c r="H88" i="34"/>
  <c r="I88" i="34" s="1"/>
  <c r="H88" i="33"/>
  <c r="I88" i="33" s="1"/>
  <c r="H88" i="26"/>
  <c r="I88" i="26" s="1"/>
  <c r="H89" i="26"/>
  <c r="I89" i="26" s="1"/>
  <c r="H88" i="38"/>
  <c r="I88" i="38" s="1"/>
  <c r="P146" i="39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M83" i="26" l="1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Q76" i="28"/>
  <c r="AC38" i="26"/>
  <c r="AC37" i="26"/>
  <c r="P76" i="28"/>
  <c r="O76" i="28"/>
  <c r="N76" i="28"/>
  <c r="M76" i="28"/>
  <c r="L76" i="28"/>
  <c r="R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E438" i="23"/>
  <c r="E437" i="23"/>
  <c r="D438" i="23"/>
  <c r="D437" i="23"/>
  <c r="C438" i="23"/>
  <c r="C437" i="23"/>
  <c r="Q75" i="28"/>
  <c r="O75" i="28"/>
  <c r="L75" i="28"/>
  <c r="M75" i="28"/>
  <c r="N75" i="28"/>
  <c r="P75" i="28"/>
  <c r="R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492" i="22"/>
  <c r="J492" i="22"/>
  <c r="I492" i="22"/>
  <c r="H492" i="22"/>
  <c r="G492" i="22"/>
  <c r="F492" i="22"/>
  <c r="E492" i="22"/>
  <c r="D492" i="22"/>
  <c r="C492" i="22"/>
  <c r="K492" i="21"/>
  <c r="J492" i="21"/>
  <c r="I492" i="21"/>
  <c r="H492" i="21"/>
  <c r="G492" i="21"/>
  <c r="F492" i="21"/>
  <c r="E492" i="21"/>
  <c r="C492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L69" i="28"/>
  <c r="M69" i="28"/>
  <c r="N69" i="28"/>
  <c r="O69" i="28"/>
  <c r="P69" i="28"/>
  <c r="Q69" i="28"/>
  <c r="R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05" i="28" s="1"/>
  <c r="H104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03" i="21"/>
  <c r="G503" i="21"/>
  <c r="K491" i="21"/>
  <c r="J491" i="21"/>
  <c r="I491" i="21"/>
  <c r="H491" i="21"/>
  <c r="G491" i="21"/>
  <c r="F491" i="21"/>
  <c r="E491" i="21"/>
  <c r="C491" i="21"/>
  <c r="K503" i="22"/>
  <c r="E503" i="22"/>
  <c r="D503" i="22"/>
  <c r="K491" i="22"/>
  <c r="J491" i="22"/>
  <c r="H491" i="22"/>
  <c r="F491" i="22"/>
  <c r="E491" i="22"/>
  <c r="D491" i="22"/>
  <c r="C491" i="22"/>
  <c r="H501" i="4"/>
  <c r="G501" i="4"/>
  <c r="F501" i="4"/>
  <c r="E501" i="4"/>
  <c r="I489" i="4"/>
  <c r="H489" i="4"/>
  <c r="G489" i="4"/>
  <c r="F489" i="4"/>
  <c r="E489" i="4"/>
  <c r="D489" i="4"/>
  <c r="C489" i="4"/>
  <c r="M55" i="20"/>
  <c r="L65" i="28"/>
  <c r="M65" i="28"/>
  <c r="N65" i="28"/>
  <c r="O65" i="28"/>
  <c r="P65" i="28"/>
  <c r="Q65" i="28"/>
  <c r="R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N48" i="20"/>
  <c r="M60" i="37"/>
  <c r="N60" i="37"/>
  <c r="C60" i="37"/>
  <c r="D60" i="37"/>
  <c r="E60" i="37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02" i="21"/>
  <c r="G502" i="21"/>
  <c r="K502" i="22"/>
  <c r="E502" i="22"/>
  <c r="D502" i="22"/>
  <c r="F500" i="4"/>
  <c r="G500" i="4"/>
  <c r="H500" i="4"/>
  <c r="I488" i="4"/>
  <c r="D488" i="4"/>
  <c r="C488" i="4"/>
  <c r="G488" i="4"/>
  <c r="H488" i="4"/>
  <c r="F488" i="4"/>
  <c r="E488" i="4"/>
  <c r="L42" i="20"/>
  <c r="E500" i="4"/>
  <c r="M43" i="20"/>
  <c r="N41" i="20"/>
  <c r="C53" i="26"/>
  <c r="D53" i="26"/>
  <c r="E53" i="26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01" i="22"/>
  <c r="K500" i="22"/>
  <c r="K499" i="22"/>
  <c r="K498" i="22"/>
  <c r="K497" i="22"/>
  <c r="K496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M41" i="20"/>
  <c r="N39" i="20"/>
  <c r="L51" i="28"/>
  <c r="M51" i="28"/>
  <c r="N51" i="28"/>
  <c r="O51" i="28"/>
  <c r="P51" i="28"/>
  <c r="Q51" i="28"/>
  <c r="R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490" i="22"/>
  <c r="J490" i="22"/>
  <c r="Y490" i="22"/>
  <c r="H490" i="22"/>
  <c r="X490" i="22"/>
  <c r="F490" i="22"/>
  <c r="E490" i="22"/>
  <c r="D490" i="22"/>
  <c r="C490" i="22"/>
  <c r="K490" i="21"/>
  <c r="J490" i="21"/>
  <c r="I490" i="21"/>
  <c r="H490" i="21"/>
  <c r="G490" i="21"/>
  <c r="F490" i="21"/>
  <c r="E490" i="21"/>
  <c r="C490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496" i="22"/>
  <c r="D497" i="22"/>
  <c r="D498" i="22"/>
  <c r="D499" i="22"/>
  <c r="D500" i="22"/>
  <c r="D501" i="22"/>
  <c r="I501" i="21"/>
  <c r="G501" i="21"/>
  <c r="Z501" i="22"/>
  <c r="Y501" i="22"/>
  <c r="E501" i="22"/>
  <c r="F499" i="4"/>
  <c r="G499" i="4"/>
  <c r="H499" i="4"/>
  <c r="E499" i="4"/>
  <c r="L41" i="28"/>
  <c r="M41" i="28"/>
  <c r="N41" i="28"/>
  <c r="O41" i="28"/>
  <c r="P41" i="28"/>
  <c r="Q41" i="28"/>
  <c r="R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489" i="21"/>
  <c r="G489" i="21"/>
  <c r="E489" i="21"/>
  <c r="F489" i="21"/>
  <c r="H489" i="21"/>
  <c r="J489" i="21"/>
  <c r="K489" i="21"/>
  <c r="C489" i="21"/>
  <c r="H487" i="4"/>
  <c r="G487" i="4"/>
  <c r="F487" i="4"/>
  <c r="E487" i="4"/>
  <c r="Z489" i="22"/>
  <c r="J489" i="22"/>
  <c r="Y489" i="22"/>
  <c r="H489" i="22"/>
  <c r="X489" i="22"/>
  <c r="F489" i="22"/>
  <c r="E489" i="22"/>
  <c r="D489" i="22"/>
  <c r="C489" i="22"/>
  <c r="D487" i="4"/>
  <c r="I487" i="4"/>
  <c r="C487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M32" i="37"/>
  <c r="N32" i="37"/>
  <c r="C32" i="37"/>
  <c r="D32" i="37"/>
  <c r="E32" i="37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488" i="22"/>
  <c r="D487" i="22"/>
  <c r="D486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498" i="4"/>
  <c r="H497" i="4"/>
  <c r="H496" i="4"/>
  <c r="H495" i="4"/>
  <c r="H494" i="4"/>
  <c r="G498" i="4"/>
  <c r="G497" i="4"/>
  <c r="G496" i="4"/>
  <c r="G495" i="4"/>
  <c r="G494" i="4"/>
  <c r="F498" i="4"/>
  <c r="F497" i="4"/>
  <c r="F496" i="4"/>
  <c r="F495" i="4"/>
  <c r="F494" i="4"/>
  <c r="E498" i="4"/>
  <c r="Z500" i="22"/>
  <c r="Z499" i="22"/>
  <c r="Z498" i="22"/>
  <c r="Z497" i="22"/>
  <c r="Z496" i="22"/>
  <c r="Y500" i="22"/>
  <c r="Y499" i="22"/>
  <c r="Y498" i="22"/>
  <c r="Y497" i="22"/>
  <c r="Y496" i="22"/>
  <c r="E500" i="22"/>
  <c r="E499" i="22"/>
  <c r="E498" i="22"/>
  <c r="E497" i="22"/>
  <c r="E496" i="22"/>
  <c r="I500" i="21"/>
  <c r="I499" i="21"/>
  <c r="I498" i="21"/>
  <c r="I497" i="21"/>
  <c r="I496" i="21"/>
  <c r="G500" i="21"/>
  <c r="G498" i="21"/>
  <c r="G497" i="21"/>
  <c r="G496" i="21"/>
  <c r="I486" i="4"/>
  <c r="H486" i="4"/>
  <c r="G486" i="4"/>
  <c r="F486" i="4"/>
  <c r="E486" i="4"/>
  <c r="D486" i="4"/>
  <c r="C486" i="4"/>
  <c r="R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497" i="4"/>
  <c r="Z488" i="22"/>
  <c r="Y488" i="22"/>
  <c r="E488" i="22"/>
  <c r="J488" i="22"/>
  <c r="H488" i="22"/>
  <c r="X488" i="22"/>
  <c r="F488" i="22"/>
  <c r="C488" i="22"/>
  <c r="I488" i="21"/>
  <c r="G488" i="21"/>
  <c r="D487" i="21"/>
  <c r="K488" i="21"/>
  <c r="J488" i="21"/>
  <c r="H488" i="21"/>
  <c r="F488" i="21"/>
  <c r="E488" i="21"/>
  <c r="C488" i="21"/>
  <c r="G499" i="21"/>
  <c r="R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X37" i="26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87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H487" i="21"/>
  <c r="H486" i="21"/>
  <c r="F487" i="21"/>
  <c r="G487" i="21"/>
  <c r="E487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86" i="21"/>
  <c r="F486" i="21"/>
  <c r="E486" i="21"/>
  <c r="D486" i="21"/>
  <c r="C486" i="21"/>
  <c r="Z487" i="22"/>
  <c r="J487" i="22"/>
  <c r="Y487" i="22"/>
  <c r="H487" i="22"/>
  <c r="X487" i="22"/>
  <c r="F487" i="22"/>
  <c r="E487" i="22"/>
  <c r="C487" i="22"/>
  <c r="Z486" i="22"/>
  <c r="J486" i="22"/>
  <c r="Y486" i="22"/>
  <c r="H486" i="22"/>
  <c r="X486" i="22"/>
  <c r="F486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C486" i="22"/>
  <c r="F485" i="4"/>
  <c r="G485" i="4"/>
  <c r="H485" i="4"/>
  <c r="E485" i="4"/>
  <c r="I485" i="4"/>
  <c r="D485" i="4"/>
  <c r="C485" i="4"/>
  <c r="R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F457" i="4"/>
  <c r="G457" i="4"/>
  <c r="H457" i="4"/>
  <c r="F458" i="4"/>
  <c r="G458" i="4"/>
  <c r="H458" i="4"/>
  <c r="F459" i="4"/>
  <c r="G459" i="4"/>
  <c r="H459" i="4"/>
  <c r="F460" i="4"/>
  <c r="G460" i="4"/>
  <c r="H460" i="4"/>
  <c r="F461" i="4"/>
  <c r="G461" i="4"/>
  <c r="H461" i="4"/>
  <c r="F462" i="4"/>
  <c r="G462" i="4"/>
  <c r="H462" i="4"/>
  <c r="F463" i="4"/>
  <c r="G463" i="4"/>
  <c r="H463" i="4"/>
  <c r="F464" i="4"/>
  <c r="G464" i="4"/>
  <c r="H464" i="4"/>
  <c r="F465" i="4"/>
  <c r="G465" i="4"/>
  <c r="H465" i="4"/>
  <c r="F466" i="4"/>
  <c r="G466" i="4"/>
  <c r="H466" i="4"/>
  <c r="F467" i="4"/>
  <c r="G467" i="4"/>
  <c r="H467" i="4"/>
  <c r="F468" i="4"/>
  <c r="G468" i="4"/>
  <c r="H468" i="4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E496" i="4"/>
  <c r="E495" i="4"/>
  <c r="E494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R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84" i="4"/>
  <c r="I484" i="4"/>
  <c r="C484" i="4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H470" i="21"/>
  <c r="F470" i="21"/>
  <c r="E470" i="21"/>
  <c r="D470" i="21"/>
  <c r="C470" i="21"/>
  <c r="H469" i="21"/>
  <c r="F469" i="21"/>
  <c r="E469" i="21"/>
  <c r="D469" i="21"/>
  <c r="C469" i="21"/>
  <c r="H468" i="21"/>
  <c r="F468" i="21"/>
  <c r="E468" i="21"/>
  <c r="D468" i="21"/>
  <c r="C468" i="21"/>
  <c r="H467" i="21"/>
  <c r="F467" i="21"/>
  <c r="E467" i="21"/>
  <c r="D467" i="21"/>
  <c r="C467" i="21"/>
  <c r="H466" i="21"/>
  <c r="F466" i="21"/>
  <c r="E466" i="21"/>
  <c r="D466" i="21"/>
  <c r="C466" i="21"/>
  <c r="H465" i="21"/>
  <c r="F465" i="21"/>
  <c r="E465" i="21"/>
  <c r="D465" i="21"/>
  <c r="C465" i="21"/>
  <c r="H464" i="21"/>
  <c r="F464" i="21"/>
  <c r="E464" i="21"/>
  <c r="D464" i="21"/>
  <c r="C464" i="21"/>
  <c r="H463" i="21"/>
  <c r="F463" i="21"/>
  <c r="E463" i="21"/>
  <c r="D463" i="21"/>
  <c r="C463" i="21"/>
  <c r="H462" i="21"/>
  <c r="F462" i="21"/>
  <c r="E462" i="21"/>
  <c r="D462" i="21"/>
  <c r="C462" i="21"/>
  <c r="H461" i="21"/>
  <c r="F461" i="21"/>
  <c r="E461" i="21"/>
  <c r="D461" i="21"/>
  <c r="C461" i="21"/>
  <c r="H460" i="21"/>
  <c r="F460" i="21"/>
  <c r="E460" i="21"/>
  <c r="D460" i="21"/>
  <c r="C460" i="21"/>
  <c r="H459" i="21"/>
  <c r="F459" i="21"/>
  <c r="E459" i="21"/>
  <c r="D459" i="21"/>
  <c r="C459" i="21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J470" i="22"/>
  <c r="H470" i="22"/>
  <c r="X470" i="22"/>
  <c r="F470" i="22"/>
  <c r="D470" i="22"/>
  <c r="C470" i="22"/>
  <c r="J469" i="22"/>
  <c r="H469" i="22"/>
  <c r="X469" i="22"/>
  <c r="F469" i="22"/>
  <c r="D469" i="22"/>
  <c r="C469" i="22"/>
  <c r="J468" i="22"/>
  <c r="H468" i="22"/>
  <c r="X468" i="22"/>
  <c r="F468" i="22"/>
  <c r="D468" i="22"/>
  <c r="C468" i="22"/>
  <c r="J467" i="22"/>
  <c r="H467" i="22"/>
  <c r="X467" i="22"/>
  <c r="F467" i="22"/>
  <c r="D467" i="22"/>
  <c r="C467" i="22"/>
  <c r="J466" i="22"/>
  <c r="H466" i="22"/>
  <c r="X466" i="22"/>
  <c r="F466" i="22"/>
  <c r="D466" i="22"/>
  <c r="C466" i="22"/>
  <c r="J465" i="22"/>
  <c r="H465" i="22"/>
  <c r="X465" i="22"/>
  <c r="F465" i="22"/>
  <c r="D465" i="22"/>
  <c r="C465" i="22"/>
  <c r="J464" i="22"/>
  <c r="H464" i="22"/>
  <c r="X464" i="22"/>
  <c r="F464" i="22"/>
  <c r="D464" i="22"/>
  <c r="C464" i="22"/>
  <c r="J463" i="22"/>
  <c r="H463" i="22"/>
  <c r="X463" i="22"/>
  <c r="F463" i="22"/>
  <c r="D463" i="22"/>
  <c r="C463" i="22"/>
  <c r="J462" i="22"/>
  <c r="H462" i="22"/>
  <c r="X462" i="22"/>
  <c r="F462" i="22"/>
  <c r="D462" i="22"/>
  <c r="C462" i="22"/>
  <c r="J461" i="22"/>
  <c r="H461" i="22"/>
  <c r="X461" i="22"/>
  <c r="F461" i="22"/>
  <c r="D461" i="22"/>
  <c r="C461" i="22"/>
  <c r="J460" i="22"/>
  <c r="H460" i="22"/>
  <c r="X460" i="22"/>
  <c r="F460" i="22"/>
  <c r="D460" i="22"/>
  <c r="C460" i="22"/>
  <c r="J459" i="22"/>
  <c r="H459" i="22"/>
  <c r="X459" i="22"/>
  <c r="F459" i="22"/>
  <c r="D459" i="22"/>
  <c r="C459" i="22"/>
  <c r="I483" i="4"/>
  <c r="D483" i="4"/>
  <c r="C483" i="4"/>
  <c r="I482" i="4"/>
  <c r="D482" i="4"/>
  <c r="C482" i="4"/>
  <c r="I481" i="4"/>
  <c r="D481" i="4"/>
  <c r="C481" i="4"/>
  <c r="I480" i="4"/>
  <c r="D480" i="4"/>
  <c r="C480" i="4"/>
  <c r="I479" i="4"/>
  <c r="D479" i="4"/>
  <c r="C479" i="4"/>
  <c r="I478" i="4"/>
  <c r="D478" i="4"/>
  <c r="C478" i="4"/>
  <c r="I477" i="4"/>
  <c r="D477" i="4"/>
  <c r="C477" i="4"/>
  <c r="I476" i="4"/>
  <c r="D476" i="4"/>
  <c r="C476" i="4"/>
  <c r="I475" i="4"/>
  <c r="D475" i="4"/>
  <c r="C475" i="4"/>
  <c r="I474" i="4"/>
  <c r="D474" i="4"/>
  <c r="C474" i="4"/>
  <c r="I473" i="4"/>
  <c r="D473" i="4"/>
  <c r="C473" i="4"/>
  <c r="I472" i="4"/>
  <c r="D472" i="4"/>
  <c r="C472" i="4"/>
  <c r="I471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61" i="37" l="1"/>
  <c r="G61" i="37" s="1"/>
  <c r="F64" i="35"/>
  <c r="G64" i="35" s="1"/>
  <c r="F33" i="37"/>
  <c r="G33" i="37" s="1"/>
  <c r="U243" i="12"/>
  <c r="F23" i="37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8" i="33" l="1"/>
  <c r="I48" i="33" s="1"/>
  <c r="H17" i="35"/>
  <c r="I17" i="35" s="1"/>
  <c r="H49" i="33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CA354D21-29AD-48CC-BB71-69D089F21C28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<sst xmlns="http://schemas.openxmlformats.org/spreadsheetml/2006/main" count="7784" uniqueCount="1500">
  <si>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</si>
  <si>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</si>
  <si>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</si>
  <si>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</si>
  <si>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</si>
  <si>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</si>
  <si>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</si>
  <si>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</si>
  <si>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</si>
  <si>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</si>
  <si>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</si>
  <si>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</si>
  <si>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</si>
  <si>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</si>
  <si>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</si>
  <si>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</si>
  <si>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</si>
  <si>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</si>
  <si>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</si>
  <si>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</si>
  <si>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</si>
  <si>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</si>
  <si>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</si>
  <si>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</si>
  <si>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</si>
  <si>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</si>
  <si>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</si>
  <si>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</si>
  <si>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</si>
  <si>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</si>
  <si>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</si>
  <si>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</si>
  <si>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</si>
  <si>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</si>
  <si>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</si>
  <si>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</si>
  <si>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</si>
  <si>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</si>
  <si>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</si>
  <si>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</si>
  <si>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</si>
  <si>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</si>
  <si>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</si>
  <si>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</si>
  <si>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</si>
  <si>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</si>
  <si>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</si>
  <si>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</si>
  <si>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</si>
  <si>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</si>
  <si>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</si>
  <si>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</si>
  <si>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</si>
  <si>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</si>
  <si>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</si>
  <si>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</si>
  <si>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</si>
  <si>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</si>
  <si>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</si>
  <si>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</si>
  <si>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</si>
  <si>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</si>
  <si>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</si>
  <si>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</si>
  <si>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</si>
  <si>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</si>
  <si>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</si>
  <si>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</si>
  <si>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</si>
  <si>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</si>
  <si>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</si>
  <si>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</si>
  <si>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</si>
  <si>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</si>
  <si>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</si>
  <si>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</si>
  <si>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</si>
  <si>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</si>
  <si>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</si>
  <si>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</si>
  <si>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</si>
  <si>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</si>
  <si>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</si>
  <si>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</si>
  <si>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</si>
  <si>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</si>
  <si>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</si>
  <si>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</si>
  <si>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</si>
  <si>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</si>
  <si>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</si>
  <si>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</si>
  <si>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</si>
  <si>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</si>
  <si>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</si>
  <si>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</si>
  <si>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</si>
  <si>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</si>
  <si>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</si>
  <si>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</si>
  <si>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</si>
  <si>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</si>
  <si>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</si>
  <si>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</si>
  <si>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</si>
  <si>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</si>
  <si>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</si>
  <si>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</si>
  <si>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</si>
  <si>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</si>
  <si>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</si>
  <si>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</si>
  <si>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</si>
  <si>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</si>
  <si>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</si>
  <si>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</si>
  <si>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</si>
  <si>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</si>
  <si>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</si>
  <si>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</si>
  <si>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</si>
  <si>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</si>
  <si>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</si>
  <si>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</si>
  <si>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</si>
  <si>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</si>
  <si>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</si>
  <si>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</si>
  <si>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</si>
  <si>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</si>
  <si>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</si>
  <si>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</si>
  <si>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</si>
  <si>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</si>
  <si>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</si>
  <si>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</si>
  <si>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</si>
  <si>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</si>
  <si>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</si>
  <si>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</si>
  <si>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</si>
  <si>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</si>
  <si>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</si>
  <si>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</si>
  <si>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</si>
  <si>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</si>
  <si>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</si>
  <si>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</si>
  <si>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</si>
  <si>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</si>
  <si>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</si>
  <si>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</si>
  <si>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</si>
  <si>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</si>
  <si>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</si>
  <si>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</si>
  <si>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</si>
  <si>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</si>
  <si>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</si>
  <si>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</si>
  <si>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</si>
  <si>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</si>
  <si>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</si>
  <si>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</si>
  <si>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</si>
  <si>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</si>
  <si>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</si>
  <si>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</si>
  <si>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</si>
  <si>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</si>
  <si>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</si>
  <si>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</si>
  <si>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</si>
  <si>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</si>
  <si>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</si>
  <si>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</si>
  <si>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</si>
  <si>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</si>
  <si>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</si>
  <si>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</si>
  <si>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</si>
  <si>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</si>
  <si>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</si>
  <si>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</si>
  <si>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</si>
  <si>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</si>
  <si>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</si>
  <si>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</si>
  <si>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</si>
  <si>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</si>
  <si>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</si>
  <si>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</si>
  <si>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</si>
  <si>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</si>
  <si>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</si>
  <si>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</si>
  <si>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</si>
  <si>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</si>
  <si>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</si>
  <si>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</si>
  <si>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</si>
  <si>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</si>
  <si>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</si>
  <si>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</si>
  <si>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</si>
  <si>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</si>
  <si>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</si>
  <si>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</si>
  <si>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</si>
  <si>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</si>
  <si>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</si>
  <si>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</si>
  <si>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</si>
  <si>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</si>
  <si>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</si>
  <si>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</si>
  <si>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</si>
  <si>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</si>
  <si>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</si>
  <si>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</si>
  <si>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</si>
  <si>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</si>
  <si>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</si>
  <si>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</si>
  <si>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</si>
  <si>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</si>
  <si>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</si>
  <si>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</si>
  <si>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</si>
  <si>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</si>
  <si>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</si>
  <si>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</si>
  <si>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</si>
  <si>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</si>
  <si>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</si>
  <si>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</si>
  <si>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</si>
  <si>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</si>
  <si>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</si>
  <si>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</si>
  <si>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</si>
  <si>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</si>
  <si>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</si>
  <si>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</si>
  <si>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</si>
  <si>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</si>
  <si>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</si>
  <si>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</si>
  <si>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</si>
  <si>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</si>
  <si>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</si>
  <si>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</si>
  <si>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</si>
  <si>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</si>
  <si>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</si>
  <si>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</si>
  <si>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</si>
  <si>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</si>
  <si>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</si>
  <si>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</si>
  <si>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</si>
  <si>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</si>
  <si>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</si>
  <si>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</si>
  <si>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</si>
  <si>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</si>
  <si>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</si>
  <si>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</si>
  <si>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</si>
  <si>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</si>
  <si>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</si>
  <si>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</si>
  <si>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</si>
  <si>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</si>
  <si>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</si>
  <si>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</si>
  <si>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</si>
  <si>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</si>
  <si>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</si>
  <si>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</si>
  <si>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</si>
  <si>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</si>
  <si>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</si>
  <si>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</si>
  <si>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</si>
  <si>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</si>
  <si>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</si>
  <si>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</si>
  <si>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</si>
  <si>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</si>
  <si>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</si>
  <si>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</si>
  <si>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</si>
  <si>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</si>
  <si>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</si>
  <si>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</si>
  <si>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</si>
  <si>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</si>
  <si>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</si>
  <si>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</si>
  <si>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</si>
  <si>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</si>
  <si>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</si>
  <si>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</si>
  <si>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</si>
  <si>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</si>
  <si>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</si>
  <si>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</si>
  <si>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</si>
  <si>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</si>
  <si>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</si>
  <si>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</si>
  <si>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</si>
  <si>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</si>
  <si>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</si>
  <si>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</si>
  <si>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</si>
  <si>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</si>
  <si>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</si>
  <si>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</si>
  <si>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</si>
  <si>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</si>
  <si>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</si>
  <si>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</si>
  <si>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</si>
  <si>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</si>
  <si>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</si>
  <si>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</si>
  <si>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</si>
  <si>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</si>
  <si>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</si>
  <si>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</si>
  <si>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</si>
  <si>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</si>
  <si>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</si>
  <si>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</si>
  <si>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</si>
  <si>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</si>
  <si>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</si>
  <si>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</si>
  <si>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</si>
  <si>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</si>
  <si>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</si>
  <si>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</si>
  <si>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</si>
  <si>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</si>
  <si>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</si>
  <si>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</si>
  <si>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</si>
  <si>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</si>
  <si>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</si>
  <si>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</si>
  <si>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</si>
  <si>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</si>
  <si>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</si>
  <si>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</si>
  <si>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</si>
  <si>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</si>
  <si>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</si>
  <si>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</si>
  <si>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</si>
  <si>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</si>
  <si>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</si>
  <si>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</si>
  <si>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</si>
  <si>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</si>
  <si>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</si>
  <si>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</si>
  <si>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</si>
  <si>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</si>
  <si>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</si>
  <si>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</si>
  <si>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</si>
  <si>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</si>
  <si>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</si>
  <si>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</si>
  <si>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</si>
  <si>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</si>
  <si>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</si>
  <si>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</si>
  <si>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</si>
  <si>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</si>
  <si>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</si>
  <si>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</si>
  <si>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</si>
  <si>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</si>
  <si>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</si>
  <si>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</si>
  <si>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</si>
  <si>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</si>
  <si>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</si>
  <si>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</si>
  <si>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</si>
  <si>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</si>
  <si>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</si>
  <si>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</si>
  <si>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</si>
  <si>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</si>
  <si>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</si>
  <si>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</si>
  <si>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</si>
  <si>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</si>
  <si>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</si>
  <si>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</si>
  <si>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</si>
  <si>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</si>
  <si>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</si>
  <si>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</si>
  <si>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</si>
  <si>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</si>
  <si>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</si>
  <si>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</si>
  <si>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</si>
  <si>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</si>
  <si>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</si>
  <si>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</si>
  <si>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</si>
  <si>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</si>
  <si>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</si>
  <si>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</si>
  <si>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</si>
  <si>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</si>
  <si>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</si>
  <si>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</si>
  <si>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</si>
  <si>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</si>
  <si>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</si>
  <si>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</si>
  <si>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</si>
  <si>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</si>
  <si>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</si>
  <si>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</si>
  <si>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</si>
  <si>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</si>
  <si>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</si>
  <si>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</si>
  <si>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</si>
  <si>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</si>
  <si>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</si>
  <si>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</si>
  <si>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</si>
  <si>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</si>
  <si>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</si>
  <si>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</si>
  <si>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</si>
  <si>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</si>
  <si>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</si>
  <si>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</si>
  <si>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</si>
  <si>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</si>
  <si>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</si>
  <si>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</si>
  <si>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</si>
  <si>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</si>
  <si>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</si>
  <si>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</si>
  <si>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</si>
  <si>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</si>
  <si>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</si>
  <si>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</si>
  <si>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</si>
  <si>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</si>
  <si>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</si>
  <si>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</si>
  <si>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</si>
  <si>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</si>
  <si>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</si>
  <si>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</si>
  <si>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</si>
  <si>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</si>
  <si>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</si>
  <si>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</si>
  <si>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</si>
  <si>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</si>
  <si>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</si>
  <si>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</si>
  <si>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</si>
  <si>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</si>
  <si>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</si>
  <si>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</si>
  <si>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</si>
  <si>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</si>
  <si>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</si>
  <si>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</si>
  <si>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</si>
  <si>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</si>
  <si>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</si>
  <si>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</si>
  <si>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</si>
  <si>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</si>
  <si>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</si>
  <si>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</si>
  <si>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</si>
  <si>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</si>
  <si>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</si>
  <si>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</si>
  <si>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</si>
  <si>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</si>
  <si>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</si>
  <si>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</si>
  <si>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</si>
  <si>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</si>
  <si>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</si>
  <si>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</si>
  <si>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</si>
  <si>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</si>
  <si>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</si>
  <si>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</si>
  <si>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</si>
  <si>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</si>
  <si>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</si>
  <si>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</si>
  <si>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</si>
  <si>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</si>
  <si>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</si>
  <si>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</si>
  <si>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</si>
  <si>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</si>
  <si>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</si>
  <si>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</si>
  <si>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</si>
  <si>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</si>
  <si>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</si>
  <si>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</si>
  <si>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</si>
  <si>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</si>
  <si>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</si>
  <si>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</si>
  <si>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</si>
  <si>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</si>
  <si>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</si>
  <si>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</si>
  <si>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</si>
  <si>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</si>
  <si>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</si>
  <si>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</si>
  <si>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</si>
  <si>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</si>
  <si>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</si>
  <si>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</si>
  <si>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</si>
  <si>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</si>
  <si>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</si>
  <si>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</si>
  <si>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</si>
  <si>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</si>
  <si>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</si>
  <si>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</si>
  <si>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</si>
  <si>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</si>
  <si>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</si>
  <si>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</si>
  <si>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</si>
  <si>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</si>
  <si>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</si>
  <si>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</si>
  <si>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</si>
  <si>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</si>
  <si>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</si>
  <si>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</si>
  <si>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</si>
  <si>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</si>
  <si>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</si>
  <si>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</si>
  <si>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</si>
  <si>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</si>
  <si>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</si>
  <si>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</si>
  <si>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</si>
  <si>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</si>
  <si>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</si>
  <si>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</si>
  <si>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</si>
  <si>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</si>
  <si>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</si>
  <si>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</si>
  <si>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</si>
  <si>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</si>
  <si>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</si>
  <si>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</si>
  <si>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</si>
  <si>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</si>
  <si>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</si>
  <si>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</si>
  <si>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</si>
  <si>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</si>
  <si>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</si>
  <si>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</si>
  <si>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</si>
  <si>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</si>
  <si>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</si>
  <si>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</si>
  <si>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</si>
  <si>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</si>
  <si>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</si>
  <si>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</si>
  <si>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</si>
  <si>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</si>
  <si>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</si>
  <si>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</si>
  <si>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</si>
  <si>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</si>
  <si>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</si>
  <si>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</si>
  <si>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</si>
  <si>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</si>
  <si>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</si>
  <si>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</si>
  <si>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</si>
  <si>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</si>
  <si>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</si>
  <si>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</si>
  <si>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</si>
  <si>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</si>
  <si>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</si>
  <si>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</si>
  <si>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</si>
  <si>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</si>
  <si>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</si>
  <si>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</si>
  <si>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</si>
  <si>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</si>
  <si>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</si>
  <si>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</si>
  <si>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</si>
  <si>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</si>
  <si>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</si>
  <si>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</si>
  <si>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</si>
  <si>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</si>
  <si>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</si>
  <si>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</si>
  <si>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</si>
  <si>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</si>
  <si>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</si>
  <si>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</si>
  <si>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</si>
  <si>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</si>
  <si>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</si>
  <si>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</si>
  <si>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</si>
  <si>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</si>
  <si>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</si>
  <si>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</si>
  <si>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</si>
  <si>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</si>
  <si>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</si>
  <si>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</si>
  <si>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</si>
  <si>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</si>
  <si>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</si>
  <si>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</si>
  <si>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</si>
  <si>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</si>
  <si>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</si>
  <si>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</si>
  <si>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</si>
  <si>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</si>
  <si>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</si>
  <si>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</si>
  <si>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</si>
  <si>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</si>
  <si>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</si>
  <si>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</si>
  <si>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</si>
  <si>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</si>
  <si>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</si>
  <si>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</si>
  <si>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</si>
  <si>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</si>
  <si>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</si>
  <si>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</si>
  <si>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</si>
  <si>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</si>
  <si>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</si>
  <si>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</si>
  <si>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</si>
  <si>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</si>
  <si>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</si>
  <si>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</si>
  <si>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</si>
  <si>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</si>
  <si>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</si>
  <si>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</si>
  <si>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</si>
  <si>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</si>
  <si>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</si>
  <si>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</si>
  <si>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</si>
  <si>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</si>
  <si>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</si>
  <si>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</si>
  <si>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</si>
  <si>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</si>
  <si>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</si>
  <si>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</si>
  <si>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</si>
  <si>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</si>
  <si>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</si>
  <si>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</si>
  <si>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</si>
  <si>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</si>
  <si>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</si>
  <si>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</si>
  <si>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</si>
  <si>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</si>
  <si>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</si>
  <si>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</si>
  <si>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</si>
  <si>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</si>
  <si>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</si>
  <si>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</si>
  <si>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</si>
  <si>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</si>
  <si>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</si>
  <si>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</si>
  <si>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</si>
  <si>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</si>
  <si>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</si>
  <si>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</si>
  <si>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</si>
  <si>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</si>
  <si>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</si>
  <si>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</si>
  <si>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</si>
  <si>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</si>
  <si>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</si>
  <si>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</si>
  <si>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</si>
  <si>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</si>
  <si>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</si>
  <si>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</si>
  <si>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</si>
  <si>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</si>
  <si>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</si>
  <si>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</si>
  <si>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</si>
  <si>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</si>
  <si>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</si>
  <si>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</si>
  <si>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</si>
  <si>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</si>
  <si>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</si>
  <si>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</si>
  <si>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</si>
  <si>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</si>
  <si>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</si>
  <si>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</si>
  <si>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</si>
  <si>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</si>
  <si>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</si>
  <si>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</si>
  <si>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</si>
  <si>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</si>
  <si>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</si>
  <si>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</si>
  <si>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</si>
  <si>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</si>
  <si>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</si>
  <si>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</si>
  <si>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</si>
  <si>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</si>
  <si>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</si>
  <si>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</si>
  <si>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</si>
  <si>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</si>
  <si>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</si>
  <si>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</si>
  <si>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</si>
  <si>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</si>
  <si>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</si>
  <si>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</si>
  <si>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</si>
  <si>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</si>
  <si>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</si>
  <si>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</si>
  <si>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</si>
  <si>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</si>
  <si>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</si>
  <si>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</si>
  <si>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</si>
  <si>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</si>
  <si>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</si>
  <si>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</si>
  <si>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</si>
  <si>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</si>
  <si>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</si>
  <si>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</si>
  <si>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</si>
  <si>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</si>
  <si>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</si>
  <si>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</si>
  <si>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</si>
  <si>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</si>
  <si>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</si>
  <si>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</si>
  <si>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</si>
  <si>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</si>
  <si>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</si>
  <si>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</si>
  <si>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</si>
  <si>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</si>
  <si>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</si>
  <si>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</si>
  <si>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</si>
  <si>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</si>
  <si>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</si>
  <si>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</si>
  <si>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</si>
  <si>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</si>
  <si>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</si>
  <si>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</si>
  <si>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</si>
  <si>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</si>
  <si>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</si>
  <si>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</si>
  <si>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</si>
  <si>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</si>
  <si>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</si>
  <si>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</si>
  <si>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</si>
  <si>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</si>
  <si>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</si>
  <si>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</si>
  <si>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</si>
  <si>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</si>
  <si>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</si>
  <si>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</si>
  <si>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</si>
  <si>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</si>
  <si>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</si>
  <si>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</si>
  <si>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</si>
  <si>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</si>
  <si>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</si>
  <si>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</si>
  <si>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</si>
  <si>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</si>
  <si>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</si>
  <si>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</si>
  <si>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</si>
  <si>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</si>
  <si>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</si>
  <si>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</si>
  <si>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</si>
  <si>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</si>
  <si>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</si>
  <si>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</si>
  <si>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</si>
  <si>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</si>
  <si>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</si>
  <si>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</si>
  <si>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</si>
  <si>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</si>
  <si>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</si>
  <si>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</si>
  <si>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</si>
  <si>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</si>
  <si>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</si>
  <si>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</si>
  <si>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</si>
  <si>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</si>
  <si>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</si>
  <si>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</si>
  <si>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</si>
  <si>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</si>
  <si>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</si>
  <si>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</si>
  <si>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</si>
  <si>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</si>
  <si>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</si>
  <si>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</si>
  <si>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</si>
  <si>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</si>
  <si>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</si>
  <si>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</si>
  <si>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</si>
  <si>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</si>
  <si>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</si>
  <si>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</si>
  <si>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</si>
  <si>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</si>
  <si>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</si>
  <si>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</si>
  <si>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</si>
  <si>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</si>
  <si>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</si>
  <si>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</si>
  <si>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</si>
  <si>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</si>
  <si>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</si>
  <si>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</si>
  <si>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</si>
  <si>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</si>
  <si>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</si>
  <si>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</si>
  <si>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</si>
  <si>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</si>
  <si>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</si>
  <si>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</si>
  <si>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MAX</t>
    <phoneticPr fontId="8"/>
  </si>
  <si>
    <t>MIN</t>
    <phoneticPr fontId="8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</si>
  <si>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</si>
  <si>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</si>
  <si>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</si>
  <si>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</si>
  <si>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</si>
  <si>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</si>
  <si>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</si>
  <si>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</si>
  <si>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</si>
  <si>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</si>
  <si>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</si>
  <si>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</si>
  <si>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</si>
  <si>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</si>
  <si>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</si>
  <si>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</si>
  <si>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</si>
  <si>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</si>
  <si>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</si>
  <si>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</si>
  <si>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</si>
  <si>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</si>
  <si>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</si>
  <si>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</si>
  <si>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</si>
  <si>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</si>
  <si>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</si>
  <si>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</si>
  <si>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</si>
  <si>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</si>
  <si>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</si>
  <si>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</si>
  <si>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</si>
  <si>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</si>
  <si>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</si>
  <si>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</si>
  <si>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</si>
  <si>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</si>
  <si>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</si>
  <si>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</si>
  <si>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</si>
  <si>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</si>
  <si>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</si>
  <si>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</si>
  <si>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</si>
  <si>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</si>
  <si>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</si>
  <si>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</si>
  <si>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</si>
  <si>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</si>
  <si>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</si>
  <si>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</si>
  <si>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</si>
  <si>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</si>
  <si>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</si>
  <si>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</si>
  <si>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</si>
  <si>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</si>
  <si>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</si>
  <si>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</si>
  <si>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</si>
  <si>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</si>
  <si>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</si>
  <si>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</si>
  <si>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</si>
  <si>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</si>
  <si>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</si>
  <si>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</si>
  <si>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</si>
  <si>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</si>
  <si>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</si>
  <si>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</si>
  <si>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</si>
  <si>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</si>
  <si>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</si>
  <si>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</si>
  <si>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</si>
  <si>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</si>
  <si>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</si>
  <si>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</si>
  <si>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</si>
  <si>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</si>
  <si>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</si>
  <si>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</si>
  <si>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</si>
  <si>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</si>
  <si>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</si>
  <si>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</si>
  <si>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</si>
  <si>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</si>
  <si>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</si>
  <si>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</si>
  <si>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</si>
  <si>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</si>
  <si>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</si>
  <si>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</si>
  <si>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</si>
  <si>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</si>
  <si>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</si>
  <si>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</si>
  <si>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</si>
  <si>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</si>
  <si>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</si>
  <si>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</si>
  <si>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</si>
  <si>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</si>
  <si>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</si>
  <si>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</si>
  <si>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</si>
  <si>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</si>
  <si>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</si>
  <si>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</si>
  <si>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</si>
  <si>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</si>
  <si>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</si>
  <si>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</si>
  <si>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</si>
  <si>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</si>
  <si>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</si>
  <si>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</si>
  <si>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</si>
  <si>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</si>
  <si>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</si>
  <si>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</si>
  <si>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</si>
  <si>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</si>
  <si>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</si>
  <si>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</si>
  <si>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</si>
  <si>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</si>
  <si>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</si>
  <si>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</si>
  <si>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</si>
  <si>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</si>
  <si>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</si>
  <si>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</si>
  <si>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</si>
  <si>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</si>
  <si>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</si>
  <si>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</si>
  <si>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</si>
  <si>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</si>
  <si>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</si>
  <si>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</si>
  <si>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</si>
  <si>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</si>
  <si>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</si>
  <si>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</si>
  <si>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</si>
  <si>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</si>
  <si>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</si>
  <si>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</si>
  <si>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</si>
  <si>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</si>
  <si>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</si>
  <si>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</si>
  <si>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</si>
  <si>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</si>
  <si>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</si>
  <si>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</si>
  <si>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</si>
  <si>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</si>
  <si>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</si>
  <si>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</si>
  <si>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</si>
  <si>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</si>
  <si>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</si>
  <si>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</si>
  <si>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</si>
  <si>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</si>
  <si>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</si>
  <si>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</si>
  <si>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</si>
  <si>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</si>
  <si>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</si>
  <si>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</si>
  <si>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</si>
  <si>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</si>
  <si>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</si>
  <si>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</si>
  <si>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</si>
  <si>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</si>
  <si>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</si>
  <si>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</si>
  <si>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</si>
  <si>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</si>
  <si>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</si>
  <si>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</si>
  <si>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</si>
  <si>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</si>
  <si>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</si>
  <si>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</si>
  <si>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</si>
  <si>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</si>
  <si>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</si>
  <si>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</si>
  <si>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</si>
  <si>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</si>
  <si>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</si>
  <si>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</si>
  <si>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</si>
  <si>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</si>
  <si>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</si>
  <si>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</si>
  <si>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</si>
  <si>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</si>
  <si>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</si>
  <si>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</si>
  <si>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</si>
  <si>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</si>
  <si>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</si>
  <si>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</si>
  <si>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</si>
  <si>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</si>
  <si>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</si>
  <si>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</si>
  <si>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</si>
  <si>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</si>
  <si>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</si>
  <si>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</si>
  <si>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</si>
  <si>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</si>
  <si>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</si>
  <si>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</si>
  <si>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</si>
  <si>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</si>
  <si>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</si>
  <si>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</si>
  <si>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</si>
  <si>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</si>
  <si>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</si>
  <si>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</si>
  <si>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</si>
  <si>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</si>
  <si>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</si>
  <si>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</si>
  <si>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</si>
  <si>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</si>
  <si>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</si>
  <si>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</si>
  <si>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</si>
  <si>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</si>
  <si>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</si>
  <si>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</si>
  <si>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</si>
  <si>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</si>
  <si>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</si>
  <si>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</si>
  <si>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</si>
  <si>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</si>
  <si>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</si>
  <si>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</si>
  <si>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</si>
  <si>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</si>
  <si>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</si>
  <si>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</si>
  <si>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</si>
  <si>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</si>
  <si>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</si>
  <si>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</si>
  <si>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</si>
  <si>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</si>
  <si>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</si>
  <si>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</si>
  <si>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</si>
  <si>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</si>
  <si>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</si>
  <si>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</si>
  <si>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</si>
  <si>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</si>
  <si>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</si>
  <si>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</si>
  <si>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</si>
  <si>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</si>
  <si>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</si>
  <si>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</si>
  <si>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</si>
  <si>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</si>
  <si>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</si>
  <si>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</si>
  <si>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</si>
  <si>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</si>
  <si>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</si>
  <si>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</si>
  <si>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</si>
  <si>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</si>
  <si>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</si>
  <si>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</si>
  <si>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</si>
  <si>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</si>
  <si>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</si>
  <si>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</si>
  <si>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</si>
  <si>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</si>
  <si>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</si>
  <si>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</si>
  <si>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</si>
  <si>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</si>
  <si>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</si>
  <si>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</si>
  <si>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</si>
  <si>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</si>
  <si>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</si>
  <si>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</si>
  <si>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</si>
  <si>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</si>
  <si>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</si>
  <si>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</si>
  <si>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</si>
  <si>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</si>
  <si>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</si>
  <si>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</si>
  <si>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</si>
  <si>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</si>
  <si>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</si>
  <si>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</si>
  <si>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</si>
  <si>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</si>
  <si>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</si>
  <si>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</si>
  <si>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</si>
  <si>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</si>
  <si>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</si>
  <si>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</si>
  <si>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</si>
  <si>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</si>
  <si>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</si>
  <si>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</si>
  <si>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</si>
  <si>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</si>
  <si>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</si>
  <si>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</si>
  <si>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</si>
  <si>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</si>
  <si>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</si>
  <si>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</si>
  <si>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</si>
  <si>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</si>
  <si>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</si>
  <si>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</si>
  <si>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</si>
  <si>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</si>
  <si>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</si>
  <si>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</si>
  <si>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</si>
  <si>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</si>
  <si>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</si>
  <si>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</si>
  <si>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</si>
  <si>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</si>
  <si>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</si>
  <si>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</si>
  <si>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</si>
  <si>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</si>
  <si>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</si>
  <si>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</si>
  <si>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</si>
  <si>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</si>
  <si>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</si>
  <si>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</si>
  <si>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</si>
  <si>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</si>
  <si>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</si>
  <si>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</si>
  <si>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</si>
  <si>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</si>
  <si>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</si>
  <si>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</si>
  <si>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</si>
  <si>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</si>
  <si>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</si>
  <si>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</si>
  <si>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</si>
  <si>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</si>
  <si>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</si>
  <si>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</si>
  <si>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</si>
  <si>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</si>
  <si>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</si>
  <si>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</si>
  <si>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</si>
  <si>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</si>
  <si>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</si>
  <si>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</si>
  <si>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</si>
  <si>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</si>
  <si>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</si>
  <si>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</si>
  <si>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</si>
  <si>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</si>
  <si>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</si>
  <si>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</si>
  <si>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</si>
  <si>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</si>
  <si>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</si>
  <si>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</si>
  <si>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</si>
  <si>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</si>
  <si>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</si>
  <si>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</si>
  <si>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</si>
  <si>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</si>
  <si>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</si>
  <si>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</si>
  <si>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</si>
  <si>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</si>
  <si>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</si>
  <si>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</si>
  <si>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</si>
  <si>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</si>
  <si>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</si>
  <si>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</si>
  <si>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</si>
  <si>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</si>
  <si>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</si>
  <si>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</si>
  <si>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</si>
  <si>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</si>
  <si>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</si>
  <si>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</si>
  <si>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</si>
  <si>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</si>
  <si>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</si>
  <si>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</si>
  <si>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</si>
  <si>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</si>
  <si>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</si>
  <si>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</si>
  <si>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</si>
  <si>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</si>
  <si>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</si>
  <si>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</si>
  <si>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</si>
  <si>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</si>
  <si>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</si>
  <si>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</si>
  <si>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</si>
  <si>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</si>
  <si>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</si>
  <si>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</si>
  <si>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</si>
  <si>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</si>
  <si>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</si>
  <si>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</si>
  <si>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</si>
  <si>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</si>
  <si>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</si>
  <si>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</si>
  <si>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</si>
  <si>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</si>
  <si>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</si>
  <si>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</si>
  <si>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</si>
  <si>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</si>
  <si>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</si>
  <si>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</si>
  <si>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</si>
  <si>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</si>
  <si>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</si>
  <si>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</si>
  <si>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</si>
  <si>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</si>
  <si>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</si>
  <si>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</si>
  <si>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</si>
  <si>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</si>
  <si>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</si>
  <si>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</si>
  <si>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</si>
  <si>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</si>
  <si>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</si>
  <si>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</si>
  <si>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</si>
  <si>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</si>
  <si>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</si>
  <si>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</si>
  <si>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</si>
  <si>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</si>
  <si>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</si>
  <si>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</si>
  <si>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</si>
  <si>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</si>
  <si>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</si>
  <si>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</si>
  <si>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</si>
  <si>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</si>
  <si>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</si>
  <si>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</si>
  <si>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</si>
  <si>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</si>
  <si>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</si>
  <si>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</si>
  <si>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</si>
  <si>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</si>
  <si>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</si>
  <si>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</si>
  <si>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</si>
  <si>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</si>
  <si>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</si>
  <si>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</si>
  <si>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</si>
  <si>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</si>
  <si>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</si>
  <si>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</si>
  <si>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</si>
  <si>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</si>
  <si>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</si>
  <si>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</si>
  <si>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</si>
  <si>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</si>
  <si>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</si>
  <si>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</si>
  <si>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</si>
  <si>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</si>
  <si>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</si>
  <si>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</si>
  <si>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</si>
  <si>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</si>
  <si>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</si>
  <si>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</si>
  <si>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</si>
  <si>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</si>
  <si>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</si>
  <si>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</si>
  <si>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</si>
  <si>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</si>
  <si>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</si>
  <si>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</si>
  <si>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</si>
  <si>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</si>
  <si>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</si>
  <si>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</si>
  <si>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</si>
  <si>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</si>
  <si>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</si>
  <si>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</si>
  <si>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</si>
  <si>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</si>
  <si>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</si>
  <si>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</si>
  <si>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</si>
  <si>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</si>
  <si>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</si>
  <si>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</si>
  <si>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</si>
  <si>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</si>
  <si>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</si>
  <si>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</si>
  <si>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</si>
  <si>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</si>
  <si>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</si>
  <si>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</si>
  <si>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kansai_ci_c</t>
  </si>
  <si>
    <t>osaka_ci_c</t>
  </si>
  <si>
    <t>hyogo_ci_c</t>
  </si>
  <si>
    <t>kyoto_ci_c</t>
  </si>
  <si>
    <t>shiga_ci_c</t>
  </si>
  <si>
    <t>nara_ci_c</t>
  </si>
  <si>
    <t>waka_ci_c</t>
  </si>
  <si>
    <t>fukui_ci_c</t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</si>
  <si>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</si>
  <si>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</si>
  <si>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107.7</t>
  </si>
  <si>
    <t>2025年</t>
    <rPh sb="4" eb="5">
      <t>ネン</t>
    </rPh>
    <phoneticPr fontId="8"/>
  </si>
  <si>
    <t>令和7年</t>
    <rPh sb="0" eb="2">
      <t>レイワ</t>
    </rPh>
    <phoneticPr fontId="6"/>
  </si>
  <si>
    <t>Composite0</t>
  </si>
  <si>
    <t>2025年</t>
    <rPh sb="4" eb="5">
      <t>ネン</t>
    </rPh>
    <phoneticPr fontId="2"/>
  </si>
  <si>
    <t>令和7年</t>
    <rPh sb="0" eb="2">
      <t>レイワ</t>
    </rPh>
    <rPh sb="3" eb="4">
      <t>ネン</t>
    </rPh>
    <phoneticPr fontId="6"/>
  </si>
  <si>
    <t>(2025)</t>
    <phoneticPr fontId="2"/>
  </si>
  <si>
    <t>2024.10-12</t>
  </si>
  <si>
    <t>2次QE(25/3/11)</t>
  </si>
  <si>
    <t>2025_4-6</t>
    <phoneticPr fontId="2"/>
  </si>
  <si>
    <t>2025.4-6</t>
    <phoneticPr fontId="2"/>
  </si>
  <si>
    <t>2次QE(25/6/9)</t>
    <rPh sb="1" eb="2">
      <t>ツギ</t>
    </rPh>
    <phoneticPr fontId="2"/>
  </si>
  <si>
    <t>令和6</t>
    <rPh sb="0" eb="2">
      <t>レイワ</t>
    </rPh>
    <phoneticPr fontId="8"/>
  </si>
  <si>
    <t>108.8</t>
  </si>
  <si>
    <t>兵庫CLI は 改善の動き</t>
    <rPh sb="0" eb="2">
      <t>ヒョウゴ</t>
    </rPh>
    <rPh sb="8" eb="10">
      <t>カイゼン</t>
    </rPh>
    <rPh sb="11" eb="12">
      <t>ウゴ</t>
    </rPh>
    <phoneticPr fontId="8"/>
  </si>
  <si>
    <t>Composite0</t>
    <phoneticPr fontId="8"/>
  </si>
  <si>
    <t>←の増分</t>
    <rPh sb="2" eb="4">
      <t>ゾウブン</t>
    </rPh>
    <phoneticPr fontId="52"/>
  </si>
  <si>
    <t>基調</t>
    <rPh sb="0" eb="2">
      <t>キチョウ</t>
    </rPh>
    <phoneticPr fontId="2"/>
  </si>
  <si>
    <t>逆サイクル</t>
    <rPh sb="0" eb="1">
      <t>ギャク</t>
    </rPh>
    <phoneticPr fontId="2"/>
  </si>
  <si>
    <t>(連携協力)　　　兵庫県立大学 ソーシャルデータサイエンス研究所</t>
  </si>
  <si>
    <t>　　　　　　　　　　　担当　芦谷 恒憲　e-mail: xxhqx198@u-hyogo.ac.jp</t>
  </si>
  <si>
    <t>　　　　　　　　　　電話　(078)794-5142</t>
  </si>
  <si>
    <t>2020年基準</t>
    <rPh sb="4" eb="5">
      <t>ネン</t>
    </rPh>
    <rPh sb="5" eb="7">
      <t>キジュン</t>
    </rPh>
    <phoneticPr fontId="2"/>
  </si>
  <si>
    <t>兵庫CLI</t>
    <rPh sb="0" eb="2">
      <t>ヒョウゴ</t>
    </rPh>
    <phoneticPr fontId="52"/>
  </si>
  <si>
    <t>兵庫CLI基調判断の推移</t>
    <rPh sb="0" eb="2">
      <t>ヒョウゴ</t>
    </rPh>
    <rPh sb="5" eb="7">
      <t>キチョウ</t>
    </rPh>
    <rPh sb="7" eb="9">
      <t>ハンダン</t>
    </rPh>
    <rPh sb="10" eb="12">
      <t>スイイ</t>
    </rPh>
    <phoneticPr fontId="2"/>
  </si>
  <si>
    <t>兵庫県景気動向指数先行系列基調判断の推移(2025.10)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3" eb="15">
      <t>キチョウ</t>
    </rPh>
    <rPh sb="15" eb="17">
      <t>ハンダン</t>
    </rPh>
    <rPh sb="18" eb="20">
      <t>スイイ</t>
    </rPh>
    <phoneticPr fontId="2"/>
  </si>
  <si>
    <t>横ばい局面(下方への局面変化)</t>
    <rPh sb="0" eb="1">
      <t>ヨコ</t>
    </rPh>
    <rPh sb="3" eb="5">
      <t>キョクメン</t>
    </rPh>
    <rPh sb="6" eb="7">
      <t>シタ</t>
    </rPh>
    <rPh sb="10" eb="12">
      <t>キョクメン</t>
    </rPh>
    <rPh sb="12" eb="14">
      <t>ヘンカ</t>
    </rPh>
    <phoneticPr fontId="57"/>
  </si>
  <si>
    <r>
      <t>2025年12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7" eb="8">
      <t>ガツ</t>
    </rPh>
    <rPh sb="8" eb="10">
      <t>ソクホウ</t>
    </rPh>
    <phoneticPr fontId="2"/>
  </si>
  <si>
    <t>26_1</t>
    <phoneticPr fontId="38"/>
  </si>
  <si>
    <t>― 2025年12月分(速報) ―</t>
    <phoneticPr fontId="2"/>
  </si>
  <si>
    <t>兵庫県景気動向指数先行系列(2025.12)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</si>
  <si>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兵庫県景気動向指数一致系列(2025.12)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</si>
  <si>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兵庫県景気動向指数遅行系列(2025.12)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</si>
  <si>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 xml:space="preserve">  2025年12月の兵庫CLI（景気先行指数）は 100.27 であり、前月差(+0.10ポイント、7か月連続プラス)、前年同月差(+0.28ポイント、3か月連続プラス)であった。兵庫県の先行トレンド(2026年3月～4月頃）は、改善の動きが見られる。</t>
    <rPh sb="53" eb="54">
      <t>ゲツ</t>
    </rPh>
    <rPh sb="54" eb="56">
      <t>レンゾク</t>
    </rPh>
    <rPh sb="79" eb="80">
      <t>ゲツ</t>
    </rPh>
    <rPh sb="80" eb="82">
      <t>レンゾク</t>
    </rPh>
    <rPh sb="116" eb="118">
      <t>カイゼン</t>
    </rPh>
    <rPh sb="119" eb="120">
      <t>ウゴ</t>
    </rPh>
    <rPh sb="122" eb="123">
      <t>ミ</t>
    </rPh>
    <phoneticPr fontId="2"/>
  </si>
  <si>
    <t>次回（2026年1月(速報)）公表予定日</t>
    <phoneticPr fontId="8"/>
  </si>
  <si>
    <t>2026年3月30日(月）</t>
    <rPh sb="4" eb="5">
      <t>ネン</t>
    </rPh>
    <rPh sb="6" eb="7">
      <t>ガツ</t>
    </rPh>
    <rPh sb="9" eb="10">
      <t>ニチ</t>
    </rPh>
    <rPh sb="11" eb="12">
      <t>ツキ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</si>
</sst>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_ "/>
    <numFmt numFmtId="202" formatCode="0.0000"/>
    <numFmt numFmtId="203" formatCode="0.000000000000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927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39" fillId="2" borderId="26" xfId="0" applyFont="1" applyFill="1" applyBorder="1">
      <alignment vertical="center"/>
    </xf>
    <xf numFmtId="0" fontId="9" fillId="0" borderId="21" xfId="2" applyFont="1" applyBorder="1"/>
    <xf numFmtId="0" fontId="39" fillId="2" borderId="46" xfId="0" applyFont="1" applyFill="1" applyBorder="1">
      <alignment vertical="center"/>
    </xf>
    <xf numFmtId="0" fontId="39" fillId="2" borderId="22" xfId="0" applyFont="1" applyFill="1" applyBorder="1">
      <alignment vertical="center"/>
    </xf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39" fillId="2" borderId="49" xfId="0" applyFont="1" applyFill="1" applyBorder="1">
      <alignment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right"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4" borderId="53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180" fontId="16" fillId="3" borderId="15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0" fillId="0" borderId="23" xfId="0" applyNumberFormat="1" applyBorder="1" applyAlignment="1"/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2" fontId="0" fillId="0" borderId="57" xfId="0" applyNumberFormat="1" applyBorder="1" applyAlignment="1"/>
    <xf numFmtId="2" fontId="0" fillId="0" borderId="55" xfId="0" applyNumberFormat="1" applyBorder="1" applyAlignment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2" fontId="0" fillId="0" borderId="42" xfId="0" applyNumberFormat="1" applyBorder="1" applyAlignment="1"/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39" fillId="0" borderId="22" xfId="0" applyFont="1" applyBorder="1">
      <alignment vertical="center"/>
    </xf>
    <xf numFmtId="40" fontId="0" fillId="4" borderId="0" xfId="1" applyNumberFormat="1" applyFont="1" applyFill="1" applyBorder="1" applyAlignment="1"/>
    <xf numFmtId="40" fontId="16" fillId="4" borderId="0" xfId="1" applyNumberFormat="1" applyFont="1" applyFill="1" applyBorder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0" fontId="16" fillId="2" borderId="22" xfId="0" applyFont="1" applyFill="1" applyBorder="1" applyAlignment="1">
      <alignment horizontal="right" vertical="center"/>
    </xf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39" fillId="0" borderId="23" xfId="0" applyFont="1" applyBorder="1" applyAlignment="1">
      <alignment horizontal="center" vertical="center"/>
    </xf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40" fontId="0" fillId="4" borderId="2" xfId="1" applyNumberFormat="1" applyFont="1" applyFill="1" applyBorder="1" applyAlignment="1"/>
    <xf numFmtId="0" fontId="16" fillId="2" borderId="18" xfId="0" applyFont="1" applyFill="1" applyBorder="1" applyAlignment="1">
      <alignment horizontal="right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0" borderId="48" xfId="1" applyNumberFormat="1" applyFont="1" applyBorder="1" applyAlignment="1"/>
    <xf numFmtId="180" fontId="16" fillId="3" borderId="52" xfId="1" applyNumberFormat="1" applyFont="1" applyFill="1" applyBorder="1" applyAlignment="1"/>
    <xf numFmtId="2" fontId="0" fillId="3" borderId="57" xfId="0" applyNumberFormat="1" applyFill="1" applyBorder="1" applyAlignment="1"/>
    <xf numFmtId="180" fontId="16" fillId="3" borderId="18" xfId="1" applyNumberFormat="1" applyFont="1" applyFill="1" applyBorder="1" applyAlignment="1"/>
    <xf numFmtId="2" fontId="0" fillId="2" borderId="23" xfId="0" applyNumberFormat="1" applyFill="1" applyBorder="1" applyAlignment="1"/>
    <xf numFmtId="2" fontId="0" fillId="2" borderId="57" xfId="0" applyNumberFormat="1" applyFill="1" applyBorder="1" applyAlignment="1"/>
    <xf numFmtId="2" fontId="0" fillId="2" borderId="19" xfId="0" applyNumberFormat="1" applyFill="1" applyBorder="1" applyAlignment="1"/>
    <xf numFmtId="2" fontId="0" fillId="2" borderId="55" xfId="0" applyNumberFormat="1" applyFill="1" applyBorder="1" applyAlignment="1"/>
    <xf numFmtId="2" fontId="0" fillId="2" borderId="8" xfId="0" applyNumberFormat="1" applyFill="1" applyBorder="1" applyAlignment="1"/>
    <xf numFmtId="180" fontId="16" fillId="2" borderId="23" xfId="0" applyNumberFormat="1" applyFont="1" applyFill="1" applyBorder="1">
      <alignment vertical="center"/>
    </xf>
    <xf numFmtId="180" fontId="16" fillId="3" borderId="61" xfId="1" applyNumberFormat="1" applyFont="1" applyFill="1" applyBorder="1" applyAlignment="1"/>
    <xf numFmtId="180" fontId="16" fillId="0" borderId="70" xfId="1" applyNumberFormat="1" applyFont="1" applyBorder="1" applyAlignment="1"/>
    <xf numFmtId="180" fontId="16" fillId="0" borderId="48" xfId="1" applyNumberFormat="1" applyFont="1" applyBorder="1" applyAlignment="1">
      <alignment horizontal="center"/>
    </xf>
    <xf numFmtId="180" fontId="16" fillId="0" borderId="0" xfId="1" applyNumberFormat="1" applyFont="1" applyBorder="1" applyAlignment="1">
      <alignment horizontal="center"/>
    </xf>
    <xf numFmtId="180" fontId="16" fillId="3" borderId="2" xfId="1" applyNumberFormat="1" applyFont="1" applyFill="1" applyBorder="1" applyAlignment="1">
      <alignment horizontal="center"/>
    </xf>
    <xf numFmtId="180" fontId="16" fillId="0" borderId="2" xfId="1" applyNumberFormat="1" applyFont="1" applyBorder="1" applyAlignment="1">
      <alignment horizontal="center"/>
    </xf>
    <xf numFmtId="180" fontId="16" fillId="2" borderId="0" xfId="1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2" fontId="0" fillId="2" borderId="15" xfId="0" applyNumberFormat="1" applyFill="1" applyBorder="1" applyAlignment="1"/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5" applyNumberFormat="1" applyFont="1" applyFill="1" applyBorder="1"/>
    <xf numFmtId="180" fontId="39" fillId="2" borderId="55" xfId="1" applyNumberFormat="1" applyFont="1" applyFill="1" applyBorder="1" applyAlignment="1"/>
    <xf numFmtId="180" fontId="16" fillId="2" borderId="23" xfId="5" applyNumberFormat="1" applyFont="1" applyFill="1" applyBorder="1"/>
    <xf numFmtId="0" fontId="0" fillId="2" borderId="19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0" fontId="16" fillId="0" borderId="15" xfId="0" applyFont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0" fontId="39" fillId="2" borderId="35" xfId="0" applyFont="1" applyFill="1" applyBorder="1" applyAlignment="1">
      <alignment horizontal="center"/>
    </xf>
    <xf numFmtId="201" fontId="0" fillId="0" borderId="0" xfId="0" applyNumberFormat="1" applyAlignment="1"/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0" xfId="0" applyFill="1" applyAlignment="1"/>
    <xf numFmtId="40" fontId="0" fillId="0" borderId="0" xfId="1" applyNumberFormat="1" applyFont="1" applyAlignment="1"/>
    <xf numFmtId="40" fontId="16" fillId="4" borderId="34" xfId="1" applyNumberFormat="1" applyFont="1" applyFill="1" applyBorder="1">
      <alignment vertical="center"/>
    </xf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16" fillId="4" borderId="52" xfId="0" applyFont="1" applyFill="1" applyBorder="1" applyAlignment="1">
      <alignment horizontal="center" vertical="center"/>
    </xf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0" fontId="39" fillId="0" borderId="42" xfId="0" applyFont="1" applyBorder="1" applyAlignment="1">
      <alignment horizontal="center"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16" fillId="4" borderId="36" xfId="0" applyFont="1" applyFill="1" applyBorder="1" applyAlignment="1">
      <alignment horizontal="center" vertical="center"/>
    </xf>
    <xf numFmtId="178" fontId="39" fillId="2" borderId="3" xfId="0" applyNumberFormat="1" applyFont="1" applyFill="1" applyBorder="1" applyAlignment="1"/>
    <xf numFmtId="0" fontId="16" fillId="2" borderId="10" xfId="0" applyFont="1" applyFill="1" applyBorder="1" applyAlignment="1">
      <alignment horizontal="center" vertical="center"/>
    </xf>
    <xf numFmtId="177" fontId="0" fillId="0" borderId="1" xfId="1" applyNumberFormat="1" applyFont="1" applyBorder="1" applyAlignment="1"/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0" fontId="39" fillId="4" borderId="1" xfId="0" applyFont="1" applyFill="1" applyBorder="1" applyAlignment="1">
      <alignment horizontal="center"/>
    </xf>
    <xf numFmtId="40" fontId="39" fillId="4" borderId="9" xfId="1" applyNumberFormat="1" applyFont="1" applyFill="1" applyBorder="1" applyAlignment="1"/>
    <xf numFmtId="40" fontId="39" fillId="4" borderId="20" xfId="1" applyNumberFormat="1" applyFont="1" applyFill="1" applyBorder="1" applyAlignment="1"/>
    <xf numFmtId="40" fontId="39" fillId="4" borderId="16" xfId="1" applyNumberFormat="1" applyFont="1" applyFill="1" applyBorder="1" applyAlignment="1"/>
    <xf numFmtId="40" fontId="39" fillId="4" borderId="35" xfId="1" applyNumberFormat="1" applyFont="1" applyFill="1" applyBorder="1" applyAlignment="1"/>
    <xf numFmtId="40" fontId="39" fillId="4" borderId="21" xfId="1" applyNumberFormat="1" applyFont="1" applyFill="1" applyBorder="1" applyAlignment="1"/>
    <xf numFmtId="0" fontId="25" fillId="4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0" fillId="2" borderId="32" xfId="0" applyFill="1" applyBorder="1" applyAlignment="1">
      <alignment wrapText="1"/>
    </xf>
    <xf numFmtId="0" fontId="16" fillId="0" borderId="16" xfId="0" applyFont="1" applyBorder="1">
      <alignment vertical="center"/>
    </xf>
    <xf numFmtId="180" fontId="39" fillId="2" borderId="48" xfId="1" applyNumberFormat="1" applyFont="1" applyFill="1" applyBorder="1" applyAlignment="1"/>
    <xf numFmtId="40" fontId="16" fillId="0" borderId="10" xfId="1" applyNumberFormat="1" applyFont="1" applyBorder="1">
      <alignment vertical="center"/>
    </xf>
    <xf numFmtId="180" fontId="39" fillId="2" borderId="59" xfId="5" applyNumberFormat="1" applyFont="1" applyFill="1" applyBorder="1"/>
    <xf numFmtId="180" fontId="39" fillId="2" borderId="59" xfId="1" applyNumberFormat="1" applyFont="1" applyFill="1" applyBorder="1" applyAlignment="1"/>
    <xf numFmtId="0" fontId="16" fillId="2" borderId="62" xfId="0" applyFont="1" applyFill="1" applyBorder="1" applyAlignment="1">
      <alignment horizontal="center" vertical="center"/>
    </xf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40" fontId="16" fillId="0" borderId="20" xfId="1" applyNumberFormat="1" applyFont="1" applyBorder="1">
      <alignment vertical="center"/>
    </xf>
    <xf numFmtId="40" fontId="9" fillId="2" borderId="36" xfId="1" applyNumberFormat="1" applyFont="1" applyFill="1" applyBorder="1" applyAlignment="1"/>
    <xf numFmtId="0" fontId="16" fillId="4" borderId="20" xfId="0" applyFont="1" applyFill="1" applyBorder="1" applyAlignment="1">
      <alignment horizontal="center" vertical="center"/>
    </xf>
    <xf numFmtId="0" fontId="0" fillId="0" borderId="36" xfId="0" applyBorder="1" applyAlignment="1"/>
    <xf numFmtId="180" fontId="39" fillId="2" borderId="16" xfId="1" applyNumberFormat="1" applyFont="1" applyFill="1" applyBorder="1" applyAlignment="1"/>
    <xf numFmtId="0" fontId="16" fillId="4" borderId="17" xfId="0" applyFont="1" applyFill="1" applyBorder="1" applyAlignment="1">
      <alignment horizontal="center" vertical="center"/>
    </xf>
    <xf numFmtId="178" fontId="16" fillId="2" borderId="16" xfId="0" applyNumberFormat="1" applyFont="1" applyFill="1" applyBorder="1" applyAlignment="1"/>
    <xf numFmtId="2" fontId="16" fillId="0" borderId="16" xfId="0" applyNumberFormat="1" applyFont="1" applyBorder="1">
      <alignment vertical="center"/>
    </xf>
    <xf numFmtId="180" fontId="55" fillId="7" borderId="34" xfId="0" applyNumberFormat="1" applyFont="1" applyFill="1" applyBorder="1" applyAlignment="1">
      <alignment vertical="center" shrinkToFit="1"/>
    </xf>
    <xf numFmtId="38" fontId="55" fillId="7" borderId="0" xfId="14" applyFont="1" applyFill="1" applyBorder="1" applyAlignment="1">
      <alignment horizontal="right" vertical="center"/>
    </xf>
    <xf numFmtId="38" fontId="55" fillId="4" borderId="0" xfId="14" quotePrefix="1" applyFont="1" applyFill="1" applyBorder="1" applyAlignment="1">
      <alignment vertical="center"/>
    </xf>
    <xf numFmtId="0" fontId="16" fillId="2" borderId="32" xfId="0" applyFont="1" applyFill="1" applyBorder="1" applyAlignment="1">
      <alignment horizontal="center" vertical="center"/>
    </xf>
    <xf numFmtId="0" fontId="68" fillId="2" borderId="9" xfId="0" applyFont="1" applyFill="1" applyBorder="1" applyAlignment="1">
      <alignment horizontal="distributed" vertical="center"/>
    </xf>
    <xf numFmtId="176" fontId="55" fillId="3" borderId="0" xfId="1" applyNumberFormat="1" applyFont="1" applyFill="1">
      <alignment vertical="center"/>
    </xf>
    <xf numFmtId="38" fontId="55" fillId="2" borderId="0" xfId="14" applyFont="1" applyFill="1" applyBorder="1" applyAlignment="1"/>
    <xf numFmtId="189" fontId="55" fillId="0" borderId="18" xfId="0" applyNumberFormat="1" applyFont="1" applyBorder="1" applyAlignment="1">
      <alignment vertical="center" shrinkToFit="1"/>
    </xf>
    <xf numFmtId="192" fontId="55" fillId="2" borderId="1" xfId="0" applyNumberFormat="1" applyFont="1" applyFill="1" applyBorder="1">
      <alignment vertical="center"/>
    </xf>
    <xf numFmtId="40" fontId="64" fillId="0" borderId="2" xfId="14" applyNumberFormat="1" applyFont="1" applyFill="1" applyBorder="1">
      <alignment vertical="center"/>
    </xf>
    <xf numFmtId="38" fontId="64" fillId="3" borderId="0" xfId="14" applyFont="1" applyFill="1" applyBorder="1" applyAlignment="1"/>
    <xf numFmtId="0" fontId="55" fillId="2" borderId="0" xfId="0" applyFont="1" applyFill="1" applyAlignment="1"/>
    <xf numFmtId="14" fontId="0" fillId="2" borderId="0" xfId="0" applyNumberFormat="1" applyFill="1">
      <alignment vertical="center"/>
    </xf>
    <xf numFmtId="0" fontId="39" fillId="2" borderId="62" xfId="0" applyFont="1" applyFill="1" applyBorder="1" applyAlignment="1">
      <alignment horizontal="center" vertical="center"/>
    </xf>
    <xf numFmtId="0" fontId="0" fillId="0" borderId="49" xfId="0" applyBorder="1" applyAlignment="1"/>
    <xf numFmtId="0" fontId="0" fillId="0" borderId="63" xfId="0" applyBorder="1" applyAlignment="1"/>
    <xf numFmtId="0" fontId="39" fillId="2" borderId="20" xfId="0" applyFont="1" applyFill="1" applyBorder="1" applyAlignment="1">
      <alignment horizontal="center" vertical="center"/>
    </xf>
    <xf numFmtId="180" fontId="39" fillId="2" borderId="20" xfId="1" applyNumberFormat="1" applyFont="1" applyFill="1" applyBorder="1" applyAlignment="1">
      <alignment horizontal="center"/>
    </xf>
    <xf numFmtId="40" fontId="16" fillId="0" borderId="16" xfId="1" applyNumberFormat="1" applyFont="1" applyBorder="1">
      <alignment vertical="center"/>
    </xf>
    <xf numFmtId="200" fontId="0" fillId="0" borderId="0" xfId="0" applyNumberFormat="1" applyAlignment="1"/>
    <xf numFmtId="202" fontId="0" fillId="0" borderId="0" xfId="0" applyNumberFormat="1" applyAlignment="1"/>
    <xf numFmtId="203" fontId="0" fillId="0" borderId="0" xfId="0" applyNumberFormat="1" applyAlignment="1"/>
    <xf numFmtId="180" fontId="0" fillId="0" borderId="0" xfId="1" applyNumberFormat="1" applyFont="1" applyAlignment="1"/>
    <xf numFmtId="0" fontId="12" fillId="4" borderId="0" xfId="2" applyFont="1" applyFill="1"/>
    <xf numFmtId="0" fontId="9" fillId="4" borderId="2" xfId="4" applyFont="1" applyFill="1" applyBorder="1" applyAlignment="1">
      <alignment horizontal="centerContinuous" vertical="center"/>
    </xf>
    <xf numFmtId="0" fontId="12" fillId="4" borderId="0" xfId="2" applyFont="1" applyFill="1" applyAlignment="1">
      <alignment horizontal="center"/>
    </xf>
    <xf numFmtId="0" fontId="9" fillId="4" borderId="2" xfId="4" applyFont="1" applyFill="1" applyBorder="1" applyAlignment="1">
      <alignment horizontal="left" vertical="center"/>
    </xf>
    <xf numFmtId="0" fontId="9" fillId="2" borderId="2" xfId="4" applyFont="1" applyFill="1" applyBorder="1" applyAlignment="1">
      <alignment horizontal="left" vertical="center"/>
    </xf>
    <xf numFmtId="184" fontId="0" fillId="0" borderId="0" xfId="1" applyNumberFormat="1" applyFont="1" applyAlignment="1"/>
    <xf numFmtId="38" fontId="0" fillId="0" borderId="0" xfId="1" applyFont="1" applyAlignment="1"/>
    <xf numFmtId="0" fontId="12" fillId="7" borderId="0" xfId="2" applyFont="1" applyFill="1"/>
    <xf numFmtId="0" fontId="12" fillId="7" borderId="0" xfId="2" quotePrefix="1" applyFont="1" applyFill="1" applyAlignment="1">
      <alignment horizontal="center"/>
    </xf>
    <xf numFmtId="0" fontId="12" fillId="4" borderId="0" xfId="2" quotePrefix="1" applyFont="1" applyFill="1" applyAlignment="1">
      <alignment horizontal="center"/>
    </xf>
    <xf numFmtId="0" fontId="9" fillId="7" borderId="2" xfId="4" applyFont="1" applyFill="1" applyBorder="1" applyAlignment="1">
      <alignment horizontal="left" vertical="center"/>
    </xf>
    <xf numFmtId="0" fontId="12" fillId="7" borderId="0" xfId="2" applyFont="1" applyFill="1" applyAlignment="1">
      <alignment horizontal="center"/>
    </xf>
    <xf numFmtId="180" fontId="0" fillId="0" borderId="1" xfId="1" applyNumberFormat="1" applyFont="1" applyBorder="1" applyAlignment="1"/>
    <xf numFmtId="38" fontId="0" fillId="0" borderId="1" xfId="1" applyFont="1" applyBorder="1" applyAlignment="1"/>
    <xf numFmtId="184" fontId="0" fillId="0" borderId="1" xfId="1" applyNumberFormat="1" applyFont="1" applyBorder="1" applyAlignment="1"/>
    <xf numFmtId="180" fontId="0" fillId="0" borderId="0" xfId="1" applyNumberFormat="1" applyFont="1" applyBorder="1" applyAlignment="1"/>
    <xf numFmtId="38" fontId="0" fillId="0" borderId="0" xfId="1" applyFont="1" applyBorder="1" applyAlignment="1"/>
    <xf numFmtId="184" fontId="0" fillId="0" borderId="0" xfId="1" applyNumberFormat="1" applyFont="1" applyBorder="1" applyAlignment="1"/>
    <xf numFmtId="180" fontId="0" fillId="0" borderId="2" xfId="1" applyNumberFormat="1" applyFont="1" applyBorder="1" applyAlignment="1"/>
    <xf numFmtId="38" fontId="0" fillId="0" borderId="2" xfId="1" applyFont="1" applyBorder="1" applyAlignment="1"/>
    <xf numFmtId="184" fontId="0" fillId="0" borderId="2" xfId="1" applyNumberFormat="1" applyFont="1" applyBorder="1" applyAlignment="1"/>
    <xf numFmtId="0" fontId="9" fillId="0" borderId="17" xfId="2" applyFont="1" applyBorder="1" applyAlignment="1">
      <alignment horizontal="center"/>
    </xf>
    <xf numFmtId="0" fontId="12" fillId="4" borderId="10" xfId="2" applyFont="1" applyFill="1" applyBorder="1" applyAlignment="1">
      <alignment horizontal="center"/>
    </xf>
    <xf numFmtId="0" fontId="12" fillId="4" borderId="2" xfId="2" applyFont="1" applyFill="1" applyBorder="1"/>
    <xf numFmtId="0" fontId="12" fillId="4" borderId="1" xfId="2" applyFont="1" applyFill="1" applyBorder="1" applyAlignment="1">
      <alignment horizontal="center"/>
    </xf>
    <xf numFmtId="0" fontId="12" fillId="7" borderId="0" xfId="2" quotePrefix="1" applyFont="1" applyFill="1" applyAlignment="1">
      <alignment horizontal="left"/>
    </xf>
    <xf numFmtId="202" fontId="0" fillId="7" borderId="0" xfId="0" applyNumberFormat="1" applyFill="1" applyAlignment="1"/>
    <xf numFmtId="180" fontId="0" fillId="7" borderId="0" xfId="1" applyNumberFormat="1" applyFont="1" applyFill="1" applyBorder="1" applyAlignment="1"/>
    <xf numFmtId="180" fontId="0" fillId="7" borderId="2" xfId="1" applyNumberFormat="1" applyFont="1" applyFill="1" applyBorder="1" applyAlignment="1"/>
    <xf numFmtId="180" fontId="0" fillId="7" borderId="1" xfId="1" applyNumberFormat="1" applyFont="1" applyFill="1" applyBorder="1" applyAlignment="1"/>
    <xf numFmtId="0" fontId="0" fillId="4" borderId="1" xfId="0" applyFill="1" applyBorder="1" applyAlignment="1"/>
    <xf numFmtId="0" fontId="0" fillId="4" borderId="2" xfId="0" applyFill="1" applyBorder="1" applyAlignment="1"/>
    <xf numFmtId="0" fontId="9" fillId="4" borderId="17" xfId="4" applyFont="1" applyFill="1" applyBorder="1" applyAlignment="1">
      <alignment horizontal="centerContinuous" vertical="center"/>
    </xf>
    <xf numFmtId="0" fontId="0" fillId="4" borderId="36" xfId="0" applyFill="1" applyBorder="1" applyAlignment="1"/>
    <xf numFmtId="0" fontId="0" fillId="4" borderId="10" xfId="0" applyFill="1" applyBorder="1" applyAlignment="1"/>
    <xf numFmtId="0" fontId="0" fillId="4" borderId="17" xfId="0" applyFill="1" applyBorder="1" applyAlignment="1"/>
    <xf numFmtId="0" fontId="6" fillId="4" borderId="0" xfId="2" applyFont="1" applyFill="1"/>
    <xf numFmtId="0" fontId="11" fillId="2" borderId="2" xfId="2" applyFont="1" applyFill="1" applyBorder="1"/>
    <xf numFmtId="0" fontId="9" fillId="2" borderId="2" xfId="2" applyFont="1" applyFill="1" applyBorder="1"/>
    <xf numFmtId="189" fontId="55" fillId="4" borderId="0" xfId="0" applyNumberFormat="1" applyFont="1" applyFill="1" applyAlignment="1">
      <alignment vertical="center" shrinkToFit="1"/>
    </xf>
    <xf numFmtId="189" fontId="55" fillId="4" borderId="2" xfId="0" applyNumberFormat="1" applyFont="1" applyFill="1" applyBorder="1" applyAlignment="1">
      <alignment vertical="center" shrinkToFit="1"/>
    </xf>
    <xf numFmtId="176" fontId="55" fillId="4" borderId="48" xfId="1" applyNumberFormat="1" applyFont="1" applyFill="1" applyBorder="1">
      <alignment vertical="center"/>
    </xf>
    <xf numFmtId="189" fontId="55" fillId="6" borderId="0" xfId="0" applyNumberFormat="1" applyFont="1" applyFill="1" applyAlignment="1">
      <alignment vertical="center" shrinkToFit="1"/>
    </xf>
    <xf numFmtId="189" fontId="55" fillId="6" borderId="2" xfId="0" applyNumberFormat="1" applyFont="1" applyFill="1" applyBorder="1" applyAlignment="1">
      <alignment vertical="center" shrinkToFit="1"/>
    </xf>
    <xf numFmtId="189" fontId="55" fillId="6" borderId="1" xfId="0" applyNumberFormat="1" applyFont="1" applyFill="1" applyBorder="1" applyAlignment="1">
      <alignment vertical="center" shrinkToFit="1"/>
    </xf>
    <xf numFmtId="0" fontId="16" fillId="4" borderId="16" xfId="0" applyFont="1" applyFill="1" applyBorder="1" applyAlignment="1">
      <alignment horizontal="center" vertical="center"/>
    </xf>
    <xf numFmtId="177" fontId="0" fillId="0" borderId="0" xfId="1" applyNumberFormat="1" applyFont="1" applyAlignment="1"/>
    <xf numFmtId="0" fontId="25" fillId="2" borderId="20" xfId="0" applyFont="1" applyFill="1" applyBorder="1" applyAlignment="1">
      <alignment vertical="center" wrapText="1"/>
    </xf>
    <xf numFmtId="0" fontId="16" fillId="0" borderId="1" xfId="0" applyFont="1" applyBorder="1">
      <alignment vertical="center"/>
    </xf>
    <xf numFmtId="40" fontId="16" fillId="0" borderId="9" xfId="1" applyNumberFormat="1" applyFont="1" applyBorder="1">
      <alignment vertical="center"/>
    </xf>
    <xf numFmtId="0" fontId="16" fillId="0" borderId="9" xfId="0" applyFont="1" applyBorder="1">
      <alignment vertical="center"/>
    </xf>
    <xf numFmtId="0" fontId="39" fillId="0" borderId="67" xfId="0" applyFont="1" applyBorder="1">
      <alignment vertical="center"/>
    </xf>
    <xf numFmtId="0" fontId="16" fillId="0" borderId="22" xfId="0" applyFont="1" applyBorder="1">
      <alignment vertical="center"/>
    </xf>
    <xf numFmtId="0" fontId="16" fillId="0" borderId="49" xfId="0" applyFont="1" applyBorder="1">
      <alignment vertical="center"/>
    </xf>
    <xf numFmtId="0" fontId="16" fillId="0" borderId="60" xfId="0" applyFont="1" applyBorder="1">
      <alignment vertical="center"/>
    </xf>
    <xf numFmtId="0" fontId="0" fillId="0" borderId="53" xfId="0" applyBorder="1" applyAlignment="1"/>
    <xf numFmtId="178" fontId="16" fillId="2" borderId="3" xfId="0" applyNumberFormat="1" applyFont="1" applyFill="1" applyBorder="1" applyAlignment="1"/>
    <xf numFmtId="180" fontId="16" fillId="2" borderId="42" xfId="1" applyNumberFormat="1" applyFont="1" applyFill="1" applyBorder="1" applyAlignment="1"/>
    <xf numFmtId="0" fontId="39" fillId="2" borderId="47" xfId="0" applyFont="1" applyFill="1" applyBorder="1" applyAlignment="1">
      <alignment horizontal="center" vertical="center"/>
    </xf>
    <xf numFmtId="0" fontId="39" fillId="2" borderId="29" xfId="0" applyFont="1" applyFill="1" applyBorder="1" applyAlignment="1"/>
    <xf numFmtId="0" fontId="16" fillId="0" borderId="34" xfId="0" applyFont="1" applyBorder="1">
      <alignment vertical="center"/>
    </xf>
    <xf numFmtId="0" fontId="16" fillId="0" borderId="33" xfId="0" applyFont="1" applyBorder="1">
      <alignment vertical="center"/>
    </xf>
    <xf numFmtId="0" fontId="16" fillId="0" borderId="51" xfId="0" applyFont="1" applyBorder="1">
      <alignment vertical="center"/>
    </xf>
    <xf numFmtId="0" fontId="16" fillId="2" borderId="23" xfId="0" applyFont="1" applyFill="1" applyBorder="1">
      <alignment vertical="center"/>
    </xf>
    <xf numFmtId="0" fontId="16" fillId="2" borderId="57" xfId="0" applyFont="1" applyFill="1" applyBorder="1">
      <alignment vertical="center"/>
    </xf>
    <xf numFmtId="0" fontId="16" fillId="4" borderId="23" xfId="0" applyFont="1" applyFill="1" applyBorder="1" applyAlignment="1">
      <alignment horizontal="center" vertical="center"/>
    </xf>
    <xf numFmtId="0" fontId="16" fillId="4" borderId="57" xfId="0" applyFont="1" applyFill="1" applyBorder="1" applyAlignment="1">
      <alignment horizontal="center" vertical="center"/>
    </xf>
    <xf numFmtId="0" fontId="16" fillId="4" borderId="23" xfId="0" applyFont="1" applyFill="1" applyBorder="1">
      <alignment vertical="center"/>
    </xf>
    <xf numFmtId="0" fontId="16" fillId="4" borderId="55" xfId="0" applyFont="1" applyFill="1" applyBorder="1" applyAlignment="1">
      <alignment horizontal="center" vertical="center"/>
    </xf>
    <xf numFmtId="0" fontId="16" fillId="4" borderId="42" xfId="0" applyFont="1" applyFill="1" applyBorder="1" applyAlignment="1">
      <alignment horizontal="center" vertical="center"/>
    </xf>
    <xf numFmtId="40" fontId="16" fillId="0" borderId="58" xfId="1" applyNumberFormat="1" applyFont="1" applyBorder="1">
      <alignment vertical="center"/>
    </xf>
    <xf numFmtId="0" fontId="16" fillId="0" borderId="23" xfId="0" applyFont="1" applyBorder="1">
      <alignment vertical="center"/>
    </xf>
    <xf numFmtId="0" fontId="16" fillId="0" borderId="25" xfId="0" applyFont="1" applyBorder="1">
      <alignment vertical="center"/>
    </xf>
    <xf numFmtId="178" fontId="39" fillId="2" borderId="24" xfId="0" applyNumberFormat="1" applyFont="1" applyFill="1" applyBorder="1" applyAlignment="1"/>
    <xf numFmtId="40" fontId="16" fillId="4" borderId="2" xfId="1" applyNumberFormat="1" applyFont="1" applyFill="1" applyBorder="1">
      <alignment vertical="center"/>
    </xf>
    <xf numFmtId="40" fontId="16" fillId="4" borderId="10" xfId="1" applyNumberFormat="1" applyFont="1" applyFill="1" applyBorder="1">
      <alignment vertical="center"/>
    </xf>
    <xf numFmtId="180" fontId="0" fillId="7" borderId="0" xfId="1" applyNumberFormat="1" applyFont="1" applyFill="1" applyBorder="1">
      <alignment vertical="center"/>
    </xf>
    <xf numFmtId="180" fontId="0" fillId="7" borderId="2" xfId="1" applyNumberFormat="1" applyFont="1" applyFill="1" applyBorder="1">
      <alignment vertical="center"/>
    </xf>
    <xf numFmtId="180" fontId="0" fillId="0" borderId="1" xfId="1" applyNumberFormat="1" applyFont="1" applyBorder="1">
      <alignment vertical="center"/>
    </xf>
    <xf numFmtId="180" fontId="0" fillId="0" borderId="0" xfId="1" applyNumberFormat="1" applyFont="1" applyBorder="1">
      <alignment vertical="center"/>
    </xf>
    <xf numFmtId="180" fontId="0" fillId="0" borderId="2" xfId="1" applyNumberFormat="1" applyFont="1" applyBorder="1">
      <alignment vertical="center"/>
    </xf>
    <xf numFmtId="180" fontId="9" fillId="0" borderId="0" xfId="1" applyNumberFormat="1" applyFont="1" applyBorder="1">
      <alignment vertical="center"/>
    </xf>
    <xf numFmtId="180" fontId="54" fillId="0" borderId="1" xfId="1" applyNumberFormat="1" applyFont="1" applyBorder="1">
      <alignment vertical="center"/>
    </xf>
    <xf numFmtId="180" fontId="54" fillId="0" borderId="0" xfId="1" applyNumberFormat="1" applyFont="1" applyBorder="1">
      <alignment vertical="center"/>
    </xf>
    <xf numFmtId="180" fontId="54" fillId="0" borderId="2" xfId="1" applyNumberFormat="1" applyFont="1" applyBorder="1">
      <alignment vertical="center"/>
    </xf>
    <xf numFmtId="180" fontId="0" fillId="0" borderId="0" xfId="1" applyNumberFormat="1" applyFont="1">
      <alignment vertical="center"/>
    </xf>
    <xf numFmtId="180" fontId="0" fillId="0" borderId="0" xfId="0" applyNumberFormat="1">
      <alignment vertical="center"/>
    </xf>
    <xf numFmtId="180" fontId="0" fillId="0" borderId="1" xfId="0" applyNumberFormat="1" applyBorder="1">
      <alignment vertical="center"/>
    </xf>
    <xf numFmtId="180" fontId="0" fillId="0" borderId="2" xfId="0" applyNumberFormat="1" applyBorder="1">
      <alignment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14" fontId="54" fillId="4" borderId="34" xfId="0" applyNumberFormat="1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70" xfId="0" applyFont="1" applyFill="1" applyBorder="1" applyAlignment="1">
      <alignment horizontal="center" vertical="center" textRotation="255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  <xf numFmtId="0" fontId="55" fillId="0" borderId="70" xfId="0" applyFont="1" applyBorder="1" applyAlignment="1">
      <alignment horizontal="center" vertical="center" textRotation="255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 sz="1200"/>
              <a:t>兵庫</a:t>
            </a:r>
            <a:r>
              <a:rPr lang="en-US" altLang="ja-JP" sz="1200"/>
              <a:t>CLI</a:t>
            </a:r>
            <a:r>
              <a:rPr lang="ja-JP" altLang="en-US" sz="1200"/>
              <a:t>簡易版基調判断の推移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9308384405419837E-2"/>
          <c:y val="0.1112976827623015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基調判断!$B$2</c:f>
              <c:strCache>
                <c:ptCount val="1"/>
                <c:pt idx="0">
                  <c:v>兵庫CLI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基調判断!$A$5:$A$96</c:f>
              <c:numCache>
                <c:formatCode>yyyy\-mm</c:formatCode>
                <c:ptCount val="92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  <c:pt idx="89">
                  <c:v>45870</c:v>
                </c:pt>
                <c:pt idx="90">
                  <c:v>45901</c:v>
                </c:pt>
                <c:pt idx="91">
                  <c:v>45931</c:v>
                </c:pt>
              </c:numCache>
            </c:numRef>
          </c:cat>
          <c:val>
            <c:numRef>
              <c:f>基調判断!$B$5:$B$96</c:f>
              <c:numCache>
                <c:formatCode>0.00</c:formatCode>
                <c:ptCount val="92"/>
                <c:pt idx="0">
                  <c:v>101.15009925500387</c:v>
                </c:pt>
                <c:pt idx="1">
                  <c:v>101.29229090782839</c:v>
                </c:pt>
                <c:pt idx="2">
                  <c:v>101.47856240307181</c:v>
                </c:pt>
                <c:pt idx="3">
                  <c:v>101.63597736107343</c:v>
                </c:pt>
                <c:pt idx="4">
                  <c:v>101.69755113691951</c:v>
                </c:pt>
                <c:pt idx="5">
                  <c:v>101.65923594505219</c:v>
                </c:pt>
                <c:pt idx="6">
                  <c:v>101.54075500811373</c:v>
                </c:pt>
                <c:pt idx="7">
                  <c:v>101.38619228674861</c:v>
                </c:pt>
                <c:pt idx="8">
                  <c:v>101.2112598881486</c:v>
                </c:pt>
                <c:pt idx="9">
                  <c:v>101.01747038766861</c:v>
                </c:pt>
                <c:pt idx="10">
                  <c:v>100.81726836741545</c:v>
                </c:pt>
                <c:pt idx="11">
                  <c:v>100.66659072300922</c:v>
                </c:pt>
                <c:pt idx="12">
                  <c:v>100.52822349910878</c:v>
                </c:pt>
                <c:pt idx="13">
                  <c:v>100.45924425132888</c:v>
                </c:pt>
                <c:pt idx="14">
                  <c:v>100.41190433651389</c:v>
                </c:pt>
                <c:pt idx="15">
                  <c:v>100.38576537468821</c:v>
                </c:pt>
                <c:pt idx="16">
                  <c:v>100.32455177400489</c:v>
                </c:pt>
                <c:pt idx="17">
                  <c:v>100.19034740815151</c:v>
                </c:pt>
                <c:pt idx="18">
                  <c:v>99.968839379440809</c:v>
                </c:pt>
                <c:pt idx="19">
                  <c:v>99.599837288969482</c:v>
                </c:pt>
                <c:pt idx="20">
                  <c:v>99.183136587892321</c:v>
                </c:pt>
                <c:pt idx="21">
                  <c:v>98.720031507580075</c:v>
                </c:pt>
                <c:pt idx="22">
                  <c:v>98.153853251357063</c:v>
                </c:pt>
                <c:pt idx="23">
                  <c:v>97.476934687490044</c:v>
                </c:pt>
                <c:pt idx="24">
                  <c:v>96.805366402543385</c:v>
                </c:pt>
                <c:pt idx="25">
                  <c:v>96.199291998140922</c:v>
                </c:pt>
                <c:pt idx="26">
                  <c:v>95.829334080589078</c:v>
                </c:pt>
                <c:pt idx="27">
                  <c:v>95.762641454976318</c:v>
                </c:pt>
                <c:pt idx="28">
                  <c:v>96.013692126581205</c:v>
                </c:pt>
                <c:pt idx="29">
                  <c:v>96.528923611022407</c:v>
                </c:pt>
                <c:pt idx="30">
                  <c:v>97.215801907183803</c:v>
                </c:pt>
                <c:pt idx="31">
                  <c:v>97.905475738027107</c:v>
                </c:pt>
                <c:pt idx="32">
                  <c:v>98.552692935417696</c:v>
                </c:pt>
                <c:pt idx="33">
                  <c:v>99.132068092791911</c:v>
                </c:pt>
                <c:pt idx="34">
                  <c:v>99.630591109318047</c:v>
                </c:pt>
                <c:pt idx="35">
                  <c:v>100.0638181297</c:v>
                </c:pt>
                <c:pt idx="36">
                  <c:v>100.40928911889455</c:v>
                </c:pt>
                <c:pt idx="37">
                  <c:v>100.65301077412846</c:v>
                </c:pt>
                <c:pt idx="38">
                  <c:v>100.78588425561597</c:v>
                </c:pt>
                <c:pt idx="39">
                  <c:v>100.81447216855311</c:v>
                </c:pt>
                <c:pt idx="40">
                  <c:v>100.76703521171537</c:v>
                </c:pt>
                <c:pt idx="41">
                  <c:v>100.67325060352579</c:v>
                </c:pt>
                <c:pt idx="42">
                  <c:v>100.56963385733093</c:v>
                </c:pt>
                <c:pt idx="43">
                  <c:v>100.52028760751233</c:v>
                </c:pt>
                <c:pt idx="44">
                  <c:v>100.52116620161738</c:v>
                </c:pt>
                <c:pt idx="45">
                  <c:v>100.5583840231713</c:v>
                </c:pt>
                <c:pt idx="46">
                  <c:v>100.64903808895235</c:v>
                </c:pt>
                <c:pt idx="47">
                  <c:v>100.83699509398969</c:v>
                </c:pt>
                <c:pt idx="48">
                  <c:v>101.08877296353437</c:v>
                </c:pt>
                <c:pt idx="49">
                  <c:v>101.31791674156607</c:v>
                </c:pt>
                <c:pt idx="50">
                  <c:v>101.47553614039295</c:v>
                </c:pt>
                <c:pt idx="51">
                  <c:v>101.5961716134854</c:v>
                </c:pt>
                <c:pt idx="52">
                  <c:v>101.64091799101733</c:v>
                </c:pt>
                <c:pt idx="53">
                  <c:v>101.62448123252558</c:v>
                </c:pt>
                <c:pt idx="54">
                  <c:v>101.54980199324321</c:v>
                </c:pt>
                <c:pt idx="55">
                  <c:v>101.45467525398743</c:v>
                </c:pt>
                <c:pt idx="56">
                  <c:v>101.29625523502007</c:v>
                </c:pt>
                <c:pt idx="57">
                  <c:v>101.07311489739453</c:v>
                </c:pt>
                <c:pt idx="58">
                  <c:v>100.83304855736343</c:v>
                </c:pt>
                <c:pt idx="59">
                  <c:v>100.61825674397882</c:v>
                </c:pt>
                <c:pt idx="60">
                  <c:v>100.4953362863844</c:v>
                </c:pt>
                <c:pt idx="61">
                  <c:v>100.43987582306683</c:v>
                </c:pt>
                <c:pt idx="62">
                  <c:v>100.40833426869077</c:v>
                </c:pt>
                <c:pt idx="63">
                  <c:v>100.3696167401196</c:v>
                </c:pt>
                <c:pt idx="64">
                  <c:v>100.31831702530519</c:v>
                </c:pt>
                <c:pt idx="65">
                  <c:v>100.17932381929788</c:v>
                </c:pt>
                <c:pt idx="66">
                  <c:v>99.939537477484848</c:v>
                </c:pt>
                <c:pt idx="67">
                  <c:v>99.61305056968844</c:v>
                </c:pt>
                <c:pt idx="68">
                  <c:v>99.204553235204159</c:v>
                </c:pt>
                <c:pt idx="69">
                  <c:v>98.849985046868284</c:v>
                </c:pt>
                <c:pt idx="70">
                  <c:v>98.599667839613559</c:v>
                </c:pt>
                <c:pt idx="71">
                  <c:v>98.559194720579768</c:v>
                </c:pt>
                <c:pt idx="72">
                  <c:v>98.699280993552534</c:v>
                </c:pt>
                <c:pt idx="73">
                  <c:v>98.981697536428982</c:v>
                </c:pt>
                <c:pt idx="74">
                  <c:v>99.326176591735404</c:v>
                </c:pt>
                <c:pt idx="75">
                  <c:v>99.645973837356465</c:v>
                </c:pt>
                <c:pt idx="76">
                  <c:v>99.888771396973638</c:v>
                </c:pt>
                <c:pt idx="77">
                  <c:v>100.02153037618025</c:v>
                </c:pt>
                <c:pt idx="78">
                  <c:v>100.08695458877982</c:v>
                </c:pt>
                <c:pt idx="79">
                  <c:v>99.983777962698952</c:v>
                </c:pt>
                <c:pt idx="80">
                  <c:v>99.897344895450289</c:v>
                </c:pt>
                <c:pt idx="81">
                  <c:v>99.873257970496454</c:v>
                </c:pt>
                <c:pt idx="82">
                  <c:v>99.884344035760122</c:v>
                </c:pt>
                <c:pt idx="83">
                  <c:v>99.857065994440532</c:v>
                </c:pt>
                <c:pt idx="84">
                  <c:v>99.760036456830278</c:v>
                </c:pt>
                <c:pt idx="85">
                  <c:v>99.638463633964349</c:v>
                </c:pt>
                <c:pt idx="86">
                  <c:v>99.630882296881467</c:v>
                </c:pt>
                <c:pt idx="87">
                  <c:v>99.687782163107087</c:v>
                </c:pt>
                <c:pt idx="88">
                  <c:v>99.760802546529163</c:v>
                </c:pt>
                <c:pt idx="89">
                  <c:v>99.848048002290852</c:v>
                </c:pt>
                <c:pt idx="90">
                  <c:v>99.970529569082743</c:v>
                </c:pt>
                <c:pt idx="91">
                  <c:v>100.079260042806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基調判断!$F$5:$F$96</c:f>
              <c:numCache>
                <c:formatCode>#,##0_);[Red]\(#,##0\)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-1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-1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/>
              <a:t>兵庫</a:t>
            </a:r>
            <a:r>
              <a:rPr lang="en-US" altLang="ja-JP"/>
              <a:t>CLI</a:t>
            </a:r>
            <a:r>
              <a:rPr lang="ja-JP" altLang="en-US"/>
              <a:t>簡易版景気判断の推移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965745195406573E-2"/>
          <c:y val="0.1112975846533282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基調判断!$B$2</c:f>
              <c:strCache>
                <c:ptCount val="1"/>
                <c:pt idx="0">
                  <c:v>兵庫CLI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基調判断!$A$5:$A$97</c:f>
              <c:numCache>
                <c:formatCode>yyyy\-mm</c:formatCode>
                <c:ptCount val="9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  <c:pt idx="89">
                  <c:v>45870</c:v>
                </c:pt>
                <c:pt idx="90">
                  <c:v>45901</c:v>
                </c:pt>
                <c:pt idx="91">
                  <c:v>45931</c:v>
                </c:pt>
                <c:pt idx="92">
                  <c:v>45962</c:v>
                </c:pt>
              </c:numCache>
            </c:numRef>
          </c:cat>
          <c:val>
            <c:numRef>
              <c:f>基調判断!$B$5:$B$97</c:f>
              <c:numCache>
                <c:formatCode>0.00</c:formatCode>
                <c:ptCount val="93"/>
                <c:pt idx="0">
                  <c:v>101.15009925500387</c:v>
                </c:pt>
                <c:pt idx="1">
                  <c:v>101.29229090782839</c:v>
                </c:pt>
                <c:pt idx="2">
                  <c:v>101.47856240307181</c:v>
                </c:pt>
                <c:pt idx="3">
                  <c:v>101.63597736107343</c:v>
                </c:pt>
                <c:pt idx="4">
                  <c:v>101.69755113691951</c:v>
                </c:pt>
                <c:pt idx="5">
                  <c:v>101.65923594505219</c:v>
                </c:pt>
                <c:pt idx="6">
                  <c:v>101.54075500811373</c:v>
                </c:pt>
                <c:pt idx="7">
                  <c:v>101.38619228674861</c:v>
                </c:pt>
                <c:pt idx="8">
                  <c:v>101.2112598881486</c:v>
                </c:pt>
                <c:pt idx="9">
                  <c:v>101.01747038766861</c:v>
                </c:pt>
                <c:pt idx="10">
                  <c:v>100.81726836741545</c:v>
                </c:pt>
                <c:pt idx="11">
                  <c:v>100.66659072300922</c:v>
                </c:pt>
                <c:pt idx="12">
                  <c:v>100.52822349910878</c:v>
                </c:pt>
                <c:pt idx="13">
                  <c:v>100.45924425132888</c:v>
                </c:pt>
                <c:pt idx="14">
                  <c:v>100.41190433651389</c:v>
                </c:pt>
                <c:pt idx="15">
                  <c:v>100.38576537468821</c:v>
                </c:pt>
                <c:pt idx="16">
                  <c:v>100.32455177400489</c:v>
                </c:pt>
                <c:pt idx="17">
                  <c:v>100.19034740815151</c:v>
                </c:pt>
                <c:pt idx="18">
                  <c:v>99.968839379440809</c:v>
                </c:pt>
                <c:pt idx="19">
                  <c:v>99.599837288969482</c:v>
                </c:pt>
                <c:pt idx="20">
                  <c:v>99.183136587892321</c:v>
                </c:pt>
                <c:pt idx="21">
                  <c:v>98.720031507580075</c:v>
                </c:pt>
                <c:pt idx="22">
                  <c:v>98.153853251357063</c:v>
                </c:pt>
                <c:pt idx="23">
                  <c:v>97.476934687490044</c:v>
                </c:pt>
                <c:pt idx="24">
                  <c:v>96.805366402543385</c:v>
                </c:pt>
                <c:pt idx="25">
                  <c:v>96.199291998140922</c:v>
                </c:pt>
                <c:pt idx="26">
                  <c:v>95.829334080589078</c:v>
                </c:pt>
                <c:pt idx="27">
                  <c:v>95.762641454976318</c:v>
                </c:pt>
                <c:pt idx="28">
                  <c:v>96.013692126581205</c:v>
                </c:pt>
                <c:pt idx="29">
                  <c:v>96.528923611022407</c:v>
                </c:pt>
                <c:pt idx="30">
                  <c:v>97.215801907183803</c:v>
                </c:pt>
                <c:pt idx="31">
                  <c:v>97.905475738027107</c:v>
                </c:pt>
                <c:pt idx="32">
                  <c:v>98.552692935417696</c:v>
                </c:pt>
                <c:pt idx="33">
                  <c:v>99.132068092791911</c:v>
                </c:pt>
                <c:pt idx="34">
                  <c:v>99.630591109318047</c:v>
                </c:pt>
                <c:pt idx="35">
                  <c:v>100.0638181297</c:v>
                </c:pt>
                <c:pt idx="36">
                  <c:v>100.40928911889455</c:v>
                </c:pt>
                <c:pt idx="37">
                  <c:v>100.65301077412846</c:v>
                </c:pt>
                <c:pt idx="38">
                  <c:v>100.78588425561597</c:v>
                </c:pt>
                <c:pt idx="39">
                  <c:v>100.81447216855311</c:v>
                </c:pt>
                <c:pt idx="40">
                  <c:v>100.76703521171537</c:v>
                </c:pt>
                <c:pt idx="41">
                  <c:v>100.67325060352579</c:v>
                </c:pt>
                <c:pt idx="42">
                  <c:v>100.56963385733093</c:v>
                </c:pt>
                <c:pt idx="43">
                  <c:v>100.52028760751233</c:v>
                </c:pt>
                <c:pt idx="44">
                  <c:v>100.52116620161738</c:v>
                </c:pt>
                <c:pt idx="45">
                  <c:v>100.5583840231713</c:v>
                </c:pt>
                <c:pt idx="46">
                  <c:v>100.64903808895235</c:v>
                </c:pt>
                <c:pt idx="47">
                  <c:v>100.83699509398969</c:v>
                </c:pt>
                <c:pt idx="48">
                  <c:v>101.08877296353437</c:v>
                </c:pt>
                <c:pt idx="49">
                  <c:v>101.31791674156607</c:v>
                </c:pt>
                <c:pt idx="50">
                  <c:v>101.47553614039295</c:v>
                </c:pt>
                <c:pt idx="51">
                  <c:v>101.5961716134854</c:v>
                </c:pt>
                <c:pt idx="52">
                  <c:v>101.64091799101733</c:v>
                </c:pt>
                <c:pt idx="53">
                  <c:v>101.62448123252558</c:v>
                </c:pt>
                <c:pt idx="54">
                  <c:v>101.54980199324321</c:v>
                </c:pt>
                <c:pt idx="55">
                  <c:v>101.45467525398743</c:v>
                </c:pt>
                <c:pt idx="56">
                  <c:v>101.29625523502007</c:v>
                </c:pt>
                <c:pt idx="57">
                  <c:v>101.07311489739453</c:v>
                </c:pt>
                <c:pt idx="58">
                  <c:v>100.83304855736343</c:v>
                </c:pt>
                <c:pt idx="59">
                  <c:v>100.61825674397882</c:v>
                </c:pt>
                <c:pt idx="60">
                  <c:v>100.4953362863844</c:v>
                </c:pt>
                <c:pt idx="61">
                  <c:v>100.43987582306683</c:v>
                </c:pt>
                <c:pt idx="62">
                  <c:v>100.40833426869077</c:v>
                </c:pt>
                <c:pt idx="63">
                  <c:v>100.3696167401196</c:v>
                </c:pt>
                <c:pt idx="64">
                  <c:v>100.31831702530519</c:v>
                </c:pt>
                <c:pt idx="65">
                  <c:v>100.17932381929788</c:v>
                </c:pt>
                <c:pt idx="66">
                  <c:v>99.939537477484848</c:v>
                </c:pt>
                <c:pt idx="67">
                  <c:v>99.61305056968844</c:v>
                </c:pt>
                <c:pt idx="68">
                  <c:v>99.204553235204159</c:v>
                </c:pt>
                <c:pt idx="69">
                  <c:v>98.849985046868284</c:v>
                </c:pt>
                <c:pt idx="70">
                  <c:v>98.599667839613559</c:v>
                </c:pt>
                <c:pt idx="71">
                  <c:v>98.559194720579768</c:v>
                </c:pt>
                <c:pt idx="72">
                  <c:v>98.699280993552534</c:v>
                </c:pt>
                <c:pt idx="73">
                  <c:v>98.981697536428982</c:v>
                </c:pt>
                <c:pt idx="74">
                  <c:v>99.326176591735404</c:v>
                </c:pt>
                <c:pt idx="75">
                  <c:v>99.645973837356465</c:v>
                </c:pt>
                <c:pt idx="76">
                  <c:v>99.888771396973638</c:v>
                </c:pt>
                <c:pt idx="77">
                  <c:v>100.02153037618025</c:v>
                </c:pt>
                <c:pt idx="78">
                  <c:v>100.08695458877982</c:v>
                </c:pt>
                <c:pt idx="79">
                  <c:v>99.983777962698952</c:v>
                </c:pt>
                <c:pt idx="80">
                  <c:v>99.897344895450289</c:v>
                </c:pt>
                <c:pt idx="81">
                  <c:v>99.873257970496454</c:v>
                </c:pt>
                <c:pt idx="82">
                  <c:v>99.884344035760122</c:v>
                </c:pt>
                <c:pt idx="83">
                  <c:v>99.857065994440532</c:v>
                </c:pt>
                <c:pt idx="84">
                  <c:v>99.760036456830278</c:v>
                </c:pt>
                <c:pt idx="85">
                  <c:v>99.638463633964349</c:v>
                </c:pt>
                <c:pt idx="86">
                  <c:v>99.630882296881467</c:v>
                </c:pt>
                <c:pt idx="87">
                  <c:v>99.687782163107087</c:v>
                </c:pt>
                <c:pt idx="88">
                  <c:v>99.760802546529163</c:v>
                </c:pt>
                <c:pt idx="89">
                  <c:v>99.848048002290852</c:v>
                </c:pt>
                <c:pt idx="90">
                  <c:v>99.970529569082743</c:v>
                </c:pt>
                <c:pt idx="91">
                  <c:v>100.079260042806</c:v>
                </c:pt>
                <c:pt idx="92">
                  <c:v>100.17425593818754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8-454E-8F2D-5487717D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基調判断!$F$5:$F$97</c:f>
              <c:numCache>
                <c:formatCode>#,##0_);[Red]\(#,##0\)</c:formatCode>
                <c:ptCount val="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-1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-1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8-454E-8F2D-5487717D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'1_CLI概況'!$K$4:$K$88</c:f>
              <c:strCache>
                <c:ptCount val="85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</c:strCache>
            </c:strRef>
          </c:cat>
          <c:val>
            <c:numRef>
              <c:f>'1_CLI概況'!$L$4:$L$87</c:f>
              <c:numCache>
                <c:formatCode>#,##0.00_);[Red]\(#,##0.00\)</c:formatCode>
                <c:ptCount val="84"/>
                <c:pt idx="0">
                  <c:v>100.81726836741545</c:v>
                </c:pt>
                <c:pt idx="1">
                  <c:v>100.66659072300922</c:v>
                </c:pt>
                <c:pt idx="2">
                  <c:v>100.52822349910878</c:v>
                </c:pt>
                <c:pt idx="3">
                  <c:v>100.45924425132888</c:v>
                </c:pt>
                <c:pt idx="4">
                  <c:v>100.41190433651389</c:v>
                </c:pt>
                <c:pt idx="5">
                  <c:v>100.38576537468821</c:v>
                </c:pt>
                <c:pt idx="6">
                  <c:v>100.32455177400489</c:v>
                </c:pt>
                <c:pt idx="7">
                  <c:v>100.19034740815151</c:v>
                </c:pt>
                <c:pt idx="8">
                  <c:v>99.968839379440809</c:v>
                </c:pt>
                <c:pt idx="9">
                  <c:v>99.599837288969482</c:v>
                </c:pt>
                <c:pt idx="10">
                  <c:v>99.183136587892321</c:v>
                </c:pt>
                <c:pt idx="11">
                  <c:v>98.720031507580075</c:v>
                </c:pt>
                <c:pt idx="12">
                  <c:v>98.153853251357063</c:v>
                </c:pt>
                <c:pt idx="13">
                  <c:v>97.476934687490044</c:v>
                </c:pt>
                <c:pt idx="14">
                  <c:v>96.805366402543385</c:v>
                </c:pt>
                <c:pt idx="15">
                  <c:v>96.199291998140922</c:v>
                </c:pt>
                <c:pt idx="16">
                  <c:v>95.829334080589078</c:v>
                </c:pt>
                <c:pt idx="17">
                  <c:v>95.762641454976318</c:v>
                </c:pt>
                <c:pt idx="18">
                  <c:v>96.013692126581205</c:v>
                </c:pt>
                <c:pt idx="19">
                  <c:v>96.528923611022407</c:v>
                </c:pt>
                <c:pt idx="20">
                  <c:v>97.215801907183803</c:v>
                </c:pt>
                <c:pt idx="21">
                  <c:v>97.905475738027107</c:v>
                </c:pt>
                <c:pt idx="22">
                  <c:v>98.552692935417696</c:v>
                </c:pt>
                <c:pt idx="23">
                  <c:v>99.132068092791911</c:v>
                </c:pt>
                <c:pt idx="24">
                  <c:v>99.630591109318047</c:v>
                </c:pt>
                <c:pt idx="25">
                  <c:v>100.0638181297</c:v>
                </c:pt>
                <c:pt idx="26">
                  <c:v>100.40928911889455</c:v>
                </c:pt>
                <c:pt idx="27">
                  <c:v>100.65301077412846</c:v>
                </c:pt>
                <c:pt idx="28">
                  <c:v>100.78588425561597</c:v>
                </c:pt>
                <c:pt idx="29">
                  <c:v>100.81447216855311</c:v>
                </c:pt>
                <c:pt idx="30">
                  <c:v>100.76703521171537</c:v>
                </c:pt>
                <c:pt idx="31">
                  <c:v>100.67325060352579</c:v>
                </c:pt>
                <c:pt idx="32">
                  <c:v>100.56963385733093</c:v>
                </c:pt>
                <c:pt idx="33">
                  <c:v>100.52028760751233</c:v>
                </c:pt>
                <c:pt idx="34">
                  <c:v>100.52116620161738</c:v>
                </c:pt>
                <c:pt idx="35">
                  <c:v>100.5583840231713</c:v>
                </c:pt>
                <c:pt idx="36">
                  <c:v>100.64903808895235</c:v>
                </c:pt>
                <c:pt idx="37">
                  <c:v>100.83699509398969</c:v>
                </c:pt>
                <c:pt idx="38">
                  <c:v>101.08877296353437</c:v>
                </c:pt>
                <c:pt idx="39">
                  <c:v>101.31791674156607</c:v>
                </c:pt>
                <c:pt idx="40">
                  <c:v>101.47553614039295</c:v>
                </c:pt>
                <c:pt idx="41">
                  <c:v>101.5961716134854</c:v>
                </c:pt>
                <c:pt idx="42">
                  <c:v>101.64091799101733</c:v>
                </c:pt>
                <c:pt idx="43">
                  <c:v>101.62448123252558</c:v>
                </c:pt>
                <c:pt idx="44">
                  <c:v>101.54980199324321</c:v>
                </c:pt>
                <c:pt idx="45">
                  <c:v>101.45467525398743</c:v>
                </c:pt>
                <c:pt idx="46">
                  <c:v>101.29625523502007</c:v>
                </c:pt>
                <c:pt idx="47">
                  <c:v>101.07311489739453</c:v>
                </c:pt>
                <c:pt idx="48">
                  <c:v>100.83304855736343</c:v>
                </c:pt>
                <c:pt idx="49">
                  <c:v>100.61825674397882</c:v>
                </c:pt>
                <c:pt idx="50">
                  <c:v>100.4953362863844</c:v>
                </c:pt>
                <c:pt idx="51">
                  <c:v>100.43987582306683</c:v>
                </c:pt>
                <c:pt idx="52">
                  <c:v>100.40833426869077</c:v>
                </c:pt>
                <c:pt idx="53">
                  <c:v>100.3696167401196</c:v>
                </c:pt>
                <c:pt idx="54">
                  <c:v>100.31831702530519</c:v>
                </c:pt>
                <c:pt idx="55">
                  <c:v>100.17932381929788</c:v>
                </c:pt>
                <c:pt idx="56">
                  <c:v>99.939537477484848</c:v>
                </c:pt>
                <c:pt idx="57">
                  <c:v>99.61305056968844</c:v>
                </c:pt>
                <c:pt idx="58">
                  <c:v>99.204553235204159</c:v>
                </c:pt>
                <c:pt idx="59">
                  <c:v>98.849985046868284</c:v>
                </c:pt>
                <c:pt idx="60">
                  <c:v>98.599667839613559</c:v>
                </c:pt>
                <c:pt idx="61">
                  <c:v>98.559194720579768</c:v>
                </c:pt>
                <c:pt idx="62">
                  <c:v>98.699280993552534</c:v>
                </c:pt>
                <c:pt idx="63">
                  <c:v>98.981697536428982</c:v>
                </c:pt>
                <c:pt idx="64">
                  <c:v>99.326176591735404</c:v>
                </c:pt>
                <c:pt idx="65">
                  <c:v>99.645973837356465</c:v>
                </c:pt>
                <c:pt idx="66">
                  <c:v>99.888771396973638</c:v>
                </c:pt>
                <c:pt idx="67">
                  <c:v>100.02153037618025</c:v>
                </c:pt>
                <c:pt idx="68">
                  <c:v>100.08695458877982</c:v>
                </c:pt>
                <c:pt idx="69">
                  <c:v>99.983777962698952</c:v>
                </c:pt>
                <c:pt idx="70">
                  <c:v>99.897344895450289</c:v>
                </c:pt>
                <c:pt idx="71">
                  <c:v>99.873257970496454</c:v>
                </c:pt>
                <c:pt idx="72">
                  <c:v>99.884344035760122</c:v>
                </c:pt>
                <c:pt idx="73">
                  <c:v>99.857065994440532</c:v>
                </c:pt>
                <c:pt idx="74">
                  <c:v>99.760036456830278</c:v>
                </c:pt>
                <c:pt idx="75">
                  <c:v>99.638463633964349</c:v>
                </c:pt>
                <c:pt idx="76">
                  <c:v>99.630882296881467</c:v>
                </c:pt>
                <c:pt idx="77">
                  <c:v>99.687782163107087</c:v>
                </c:pt>
                <c:pt idx="78">
                  <c:v>99.760802546529163</c:v>
                </c:pt>
                <c:pt idx="79">
                  <c:v>99.848048002290852</c:v>
                </c:pt>
                <c:pt idx="80">
                  <c:v>99.970529569082743</c:v>
                </c:pt>
                <c:pt idx="81">
                  <c:v>100.079260042806</c:v>
                </c:pt>
                <c:pt idx="82">
                  <c:v>100.17425593818754</c:v>
                </c:pt>
                <c:pt idx="83">
                  <c:v>100.27354905138766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'1_CLI概況'!$K$4:$K$88</c:f>
              <c:strCache>
                <c:ptCount val="85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</c:strCache>
            </c:strRef>
          </c:cat>
          <c:val>
            <c:numRef>
              <c:f>'1_CLI概況'!$M$4:$M$88</c:f>
              <c:numCache>
                <c:formatCode>#,##0.00_);[Red]\(#,##0.00\)</c:formatCode>
                <c:ptCount val="85"/>
                <c:pt idx="0">
                  <c:v>100.31</c:v>
                </c:pt>
                <c:pt idx="1">
                  <c:v>100.23</c:v>
                </c:pt>
                <c:pt idx="2">
                  <c:v>100.15</c:v>
                </c:pt>
                <c:pt idx="3">
                  <c:v>100.07</c:v>
                </c:pt>
                <c:pt idx="4">
                  <c:v>99.98</c:v>
                </c:pt>
                <c:pt idx="5">
                  <c:v>99.89</c:v>
                </c:pt>
                <c:pt idx="6">
                  <c:v>99.79</c:v>
                </c:pt>
                <c:pt idx="7">
                  <c:v>99.69</c:v>
                </c:pt>
                <c:pt idx="8">
                  <c:v>99.58</c:v>
                </c:pt>
                <c:pt idx="9">
                  <c:v>99.44</c:v>
                </c:pt>
                <c:pt idx="10">
                  <c:v>99.29</c:v>
                </c:pt>
                <c:pt idx="11">
                  <c:v>99.1</c:v>
                </c:pt>
                <c:pt idx="12">
                  <c:v>98.87</c:v>
                </c:pt>
                <c:pt idx="13">
                  <c:v>98.6</c:v>
                </c:pt>
                <c:pt idx="14">
                  <c:v>97.98</c:v>
                </c:pt>
                <c:pt idx="15">
                  <c:v>97.33</c:v>
                </c:pt>
                <c:pt idx="16">
                  <c:v>96.86</c:v>
                </c:pt>
                <c:pt idx="17">
                  <c:v>97.05</c:v>
                </c:pt>
                <c:pt idx="18">
                  <c:v>97.72</c:v>
                </c:pt>
                <c:pt idx="19">
                  <c:v>98.22</c:v>
                </c:pt>
                <c:pt idx="20">
                  <c:v>98.54</c:v>
                </c:pt>
                <c:pt idx="21">
                  <c:v>98.82</c:v>
                </c:pt>
                <c:pt idx="22">
                  <c:v>99.11</c:v>
                </c:pt>
                <c:pt idx="23">
                  <c:v>99.4</c:v>
                </c:pt>
                <c:pt idx="24">
                  <c:v>99.68</c:v>
                </c:pt>
                <c:pt idx="25">
                  <c:v>99.95</c:v>
                </c:pt>
                <c:pt idx="26">
                  <c:v>100.19</c:v>
                </c:pt>
                <c:pt idx="27">
                  <c:v>100.41</c:v>
                </c:pt>
                <c:pt idx="28">
                  <c:v>100.56</c:v>
                </c:pt>
                <c:pt idx="29">
                  <c:v>100.65</c:v>
                </c:pt>
                <c:pt idx="30">
                  <c:v>100.68</c:v>
                </c:pt>
                <c:pt idx="31">
                  <c:v>100.68</c:v>
                </c:pt>
                <c:pt idx="32">
                  <c:v>100.66</c:v>
                </c:pt>
                <c:pt idx="33">
                  <c:v>100.65</c:v>
                </c:pt>
                <c:pt idx="34">
                  <c:v>100.65</c:v>
                </c:pt>
                <c:pt idx="35">
                  <c:v>100.67</c:v>
                </c:pt>
                <c:pt idx="36">
                  <c:v>100.67</c:v>
                </c:pt>
                <c:pt idx="37">
                  <c:v>100.65</c:v>
                </c:pt>
                <c:pt idx="38">
                  <c:v>100.62</c:v>
                </c:pt>
                <c:pt idx="39">
                  <c:v>100.57</c:v>
                </c:pt>
                <c:pt idx="40">
                  <c:v>100.51</c:v>
                </c:pt>
                <c:pt idx="41">
                  <c:v>100.46</c:v>
                </c:pt>
                <c:pt idx="42">
                  <c:v>100.4</c:v>
                </c:pt>
                <c:pt idx="43">
                  <c:v>100.34</c:v>
                </c:pt>
                <c:pt idx="44">
                  <c:v>100.27</c:v>
                </c:pt>
                <c:pt idx="45">
                  <c:v>100.21</c:v>
                </c:pt>
                <c:pt idx="46">
                  <c:v>100.16</c:v>
                </c:pt>
                <c:pt idx="47">
                  <c:v>100.12</c:v>
                </c:pt>
                <c:pt idx="48">
                  <c:v>100.09</c:v>
                </c:pt>
                <c:pt idx="49">
                  <c:v>100.07</c:v>
                </c:pt>
                <c:pt idx="50">
                  <c:v>100.06</c:v>
                </c:pt>
                <c:pt idx="51">
                  <c:v>100.05</c:v>
                </c:pt>
                <c:pt idx="52">
                  <c:v>100.04</c:v>
                </c:pt>
                <c:pt idx="53">
                  <c:v>100.04</c:v>
                </c:pt>
                <c:pt idx="54">
                  <c:v>100.04</c:v>
                </c:pt>
                <c:pt idx="55">
                  <c:v>100.05</c:v>
                </c:pt>
                <c:pt idx="56">
                  <c:v>100.04</c:v>
                </c:pt>
                <c:pt idx="57">
                  <c:v>100.03</c:v>
                </c:pt>
                <c:pt idx="58">
                  <c:v>100</c:v>
                </c:pt>
                <c:pt idx="59">
                  <c:v>99.99</c:v>
                </c:pt>
                <c:pt idx="60">
                  <c:v>99.99</c:v>
                </c:pt>
                <c:pt idx="61">
                  <c:v>100.02</c:v>
                </c:pt>
                <c:pt idx="62">
                  <c:v>100.06</c:v>
                </c:pt>
                <c:pt idx="63">
                  <c:v>100.08</c:v>
                </c:pt>
                <c:pt idx="64">
                  <c:v>100.1</c:v>
                </c:pt>
                <c:pt idx="65">
                  <c:v>100.09</c:v>
                </c:pt>
                <c:pt idx="66">
                  <c:v>100.05</c:v>
                </c:pt>
                <c:pt idx="67">
                  <c:v>100</c:v>
                </c:pt>
                <c:pt idx="68">
                  <c:v>99.95</c:v>
                </c:pt>
                <c:pt idx="69">
                  <c:v>99.89</c:v>
                </c:pt>
                <c:pt idx="70">
                  <c:v>99.84</c:v>
                </c:pt>
                <c:pt idx="71">
                  <c:v>99.8</c:v>
                </c:pt>
                <c:pt idx="72">
                  <c:v>99.75</c:v>
                </c:pt>
                <c:pt idx="73">
                  <c:v>99.71</c:v>
                </c:pt>
                <c:pt idx="74">
                  <c:v>99.66</c:v>
                </c:pt>
                <c:pt idx="75">
                  <c:v>99.64</c:v>
                </c:pt>
                <c:pt idx="76">
                  <c:v>99.66</c:v>
                </c:pt>
                <c:pt idx="77">
                  <c:v>99.72</c:v>
                </c:pt>
                <c:pt idx="78">
                  <c:v>99.83</c:v>
                </c:pt>
                <c:pt idx="79">
                  <c:v>99.95</c:v>
                </c:pt>
                <c:pt idx="80">
                  <c:v>100.09</c:v>
                </c:pt>
                <c:pt idx="81">
                  <c:v>100.21</c:v>
                </c:pt>
                <c:pt idx="82">
                  <c:v>100.32</c:v>
                </c:pt>
                <c:pt idx="83">
                  <c:v>100.41</c:v>
                </c:pt>
                <c:pt idx="84">
                  <c:v>100.5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'1_CLI概況'!$K$4:$K$88</c:f>
              <c:strCache>
                <c:ptCount val="85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</c:strCache>
            </c:strRef>
          </c:cat>
          <c:val>
            <c:numRef>
              <c:f>'1_CLI概況'!$N$4:$N$86</c:f>
              <c:numCache>
                <c:formatCode>#,##0.00_);[Red]\(#,##0.00\)</c:formatCode>
                <c:ptCount val="83"/>
                <c:pt idx="0">
                  <c:v>100.82702875358325</c:v>
                </c:pt>
                <c:pt idx="1">
                  <c:v>100.61323039165545</c:v>
                </c:pt>
                <c:pt idx="2">
                  <c:v>100.4350358947449</c:v>
                </c:pt>
                <c:pt idx="3">
                  <c:v>100.39565447403629</c:v>
                </c:pt>
                <c:pt idx="4">
                  <c:v>100.45361265895846</c:v>
                </c:pt>
                <c:pt idx="5">
                  <c:v>100.55622213123915</c:v>
                </c:pt>
                <c:pt idx="6">
                  <c:v>100.65127208407444</c:v>
                </c:pt>
                <c:pt idx="7">
                  <c:v>100.67005942832049</c:v>
                </c:pt>
                <c:pt idx="8">
                  <c:v>100.58332256162483</c:v>
                </c:pt>
                <c:pt idx="9">
                  <c:v>100.31576667695657</c:v>
                </c:pt>
                <c:pt idx="10">
                  <c:v>99.918857816561086</c:v>
                </c:pt>
                <c:pt idx="11">
                  <c:v>99.399281063467484</c:v>
                </c:pt>
                <c:pt idx="12">
                  <c:v>98.719709594635873</c:v>
                </c:pt>
                <c:pt idx="13">
                  <c:v>97.913589511268626</c:v>
                </c:pt>
                <c:pt idx="14">
                  <c:v>97.014941131679663</c:v>
                </c:pt>
                <c:pt idx="15">
                  <c:v>96.147022205808909</c:v>
                </c:pt>
                <c:pt idx="16">
                  <c:v>95.569786898891181</c:v>
                </c:pt>
                <c:pt idx="17">
                  <c:v>95.453077670491467</c:v>
                </c:pt>
                <c:pt idx="18">
                  <c:v>95.734318520120027</c:v>
                </c:pt>
                <c:pt idx="19">
                  <c:v>96.297379703240097</c:v>
                </c:pt>
                <c:pt idx="20">
                  <c:v>97.07739062202009</c:v>
                </c:pt>
                <c:pt idx="21">
                  <c:v>97.910412181257882</c:v>
                </c:pt>
                <c:pt idx="22">
                  <c:v>98.721506937428316</c:v>
                </c:pt>
                <c:pt idx="23">
                  <c:v>99.500075734154223</c:v>
                </c:pt>
                <c:pt idx="24">
                  <c:v>100.19226458404316</c:v>
                </c:pt>
                <c:pt idx="25">
                  <c:v>100.72225672046335</c:v>
                </c:pt>
                <c:pt idx="26">
                  <c:v>101.09593002189058</c:v>
                </c:pt>
                <c:pt idx="27">
                  <c:v>101.29272901401472</c:v>
                </c:pt>
                <c:pt idx="28">
                  <c:v>101.32023095311234</c:v>
                </c:pt>
                <c:pt idx="29">
                  <c:v>101.20223631245133</c:v>
                </c:pt>
                <c:pt idx="30">
                  <c:v>100.98453199050236</c:v>
                </c:pt>
                <c:pt idx="31">
                  <c:v>100.76840657886319</c:v>
                </c:pt>
                <c:pt idx="32">
                  <c:v>100.63431392380713</c:v>
                </c:pt>
                <c:pt idx="33">
                  <c:v>100.64484796459334</c:v>
                </c:pt>
                <c:pt idx="34">
                  <c:v>100.78202466540564</c:v>
                </c:pt>
                <c:pt idx="35">
                  <c:v>100.9620672535136</c:v>
                </c:pt>
                <c:pt idx="36">
                  <c:v>101.17243467853434</c:v>
                </c:pt>
                <c:pt idx="37">
                  <c:v>101.35450157907442</c:v>
                </c:pt>
                <c:pt idx="38">
                  <c:v>101.52860437575114</c:v>
                </c:pt>
                <c:pt idx="39">
                  <c:v>101.64142084492298</c:v>
                </c:pt>
                <c:pt idx="40">
                  <c:v>101.67434136460228</c:v>
                </c:pt>
                <c:pt idx="41">
                  <c:v>101.66598948554342</c:v>
                </c:pt>
                <c:pt idx="42">
                  <c:v>101.59827010189022</c:v>
                </c:pt>
                <c:pt idx="43">
                  <c:v>101.46990157785083</c:v>
                </c:pt>
                <c:pt idx="44">
                  <c:v>101.24510564097258</c:v>
                </c:pt>
                <c:pt idx="45">
                  <c:v>100.96701996798807</c:v>
                </c:pt>
                <c:pt idx="46">
                  <c:v>100.68508446728643</c:v>
                </c:pt>
                <c:pt idx="47">
                  <c:v>100.41532217529961</c:v>
                </c:pt>
                <c:pt idx="48">
                  <c:v>100.21235612225853</c:v>
                </c:pt>
                <c:pt idx="49">
                  <c:v>100.08936480237446</c:v>
                </c:pt>
                <c:pt idx="50">
                  <c:v>100.02102610387729</c:v>
                </c:pt>
                <c:pt idx="51">
                  <c:v>99.984039394450292</c:v>
                </c:pt>
                <c:pt idx="52">
                  <c:v>99.963180645271308</c:v>
                </c:pt>
                <c:pt idx="53">
                  <c:v>99.958067812155093</c:v>
                </c:pt>
                <c:pt idx="54">
                  <c:v>99.953815247134571</c:v>
                </c:pt>
                <c:pt idx="55">
                  <c:v>99.920185676008884</c:v>
                </c:pt>
                <c:pt idx="56">
                  <c:v>99.812337817464027</c:v>
                </c:pt>
                <c:pt idx="57">
                  <c:v>99.667331129280271</c:v>
                </c:pt>
                <c:pt idx="58">
                  <c:v>99.503853157033433</c:v>
                </c:pt>
                <c:pt idx="59">
                  <c:v>99.341940741798325</c:v>
                </c:pt>
                <c:pt idx="60">
                  <c:v>99.20863851905338</c:v>
                </c:pt>
                <c:pt idx="61">
                  <c:v>99.218986214667552</c:v>
                </c:pt>
                <c:pt idx="62">
                  <c:v>99.379440667804346</c:v>
                </c:pt>
                <c:pt idx="63">
                  <c:v>99.660972749369179</c:v>
                </c:pt>
                <c:pt idx="64">
                  <c:v>99.972555100609398</c:v>
                </c:pt>
                <c:pt idx="65">
                  <c:v>100.20203281023116</c:v>
                </c:pt>
                <c:pt idx="66">
                  <c:v>100.3618643369043</c:v>
                </c:pt>
                <c:pt idx="67">
                  <c:v>100.35307022115562</c:v>
                </c:pt>
                <c:pt idx="68">
                  <c:v>100.29474763260725</c:v>
                </c:pt>
                <c:pt idx="69">
                  <c:v>100.20689515371305</c:v>
                </c:pt>
                <c:pt idx="70">
                  <c:v>100.11265951950324</c:v>
                </c:pt>
                <c:pt idx="71">
                  <c:v>100.04358476084731</c:v>
                </c:pt>
                <c:pt idx="72">
                  <c:v>99.962993043770894</c:v>
                </c:pt>
                <c:pt idx="73">
                  <c:v>99.883318801436559</c:v>
                </c:pt>
                <c:pt idx="74">
                  <c:v>99.833264084988429</c:v>
                </c:pt>
                <c:pt idx="75">
                  <c:v>99.86914196801574</c:v>
                </c:pt>
                <c:pt idx="76">
                  <c:v>99.957785201780936</c:v>
                </c:pt>
                <c:pt idx="77">
                  <c:v>99.969055775119116</c:v>
                </c:pt>
                <c:pt idx="78">
                  <c:v>99.866919022090812</c:v>
                </c:pt>
                <c:pt idx="79">
                  <c:v>99.679354292236525</c:v>
                </c:pt>
                <c:pt idx="80">
                  <c:v>99.577064538178576</c:v>
                </c:pt>
                <c:pt idx="81">
                  <c:v>99.530014414728527</c:v>
                </c:pt>
                <c:pt idx="82">
                  <c:v>99.526196421973637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'10_2大阪'!$M$4:$M$98</c:f>
              <c:numCache>
                <c:formatCode>0.00</c:formatCode>
                <c:ptCount val="95"/>
                <c:pt idx="0">
                  <c:v>99.075596024409634</c:v>
                </c:pt>
                <c:pt idx="1">
                  <c:v>99.574961250378024</c:v>
                </c:pt>
                <c:pt idx="2">
                  <c:v>100.00667076710744</c:v>
                </c:pt>
                <c:pt idx="3">
                  <c:v>100.32287335430368</c:v>
                </c:pt>
                <c:pt idx="4">
                  <c:v>100.51566239213751</c:v>
                </c:pt>
                <c:pt idx="5">
                  <c:v>100.57696482066869</c:v>
                </c:pt>
                <c:pt idx="6">
                  <c:v>100.63992150495174</c:v>
                </c:pt>
                <c:pt idx="7">
                  <c:v>100.73342561803018</c:v>
                </c:pt>
                <c:pt idx="8">
                  <c:v>100.84676983528817</c:v>
                </c:pt>
                <c:pt idx="9">
                  <c:v>101.01414397719293</c:v>
                </c:pt>
                <c:pt idx="10">
                  <c:v>101.03449025277897</c:v>
                </c:pt>
                <c:pt idx="11">
                  <c:v>100.86205993888086</c:v>
                </c:pt>
                <c:pt idx="12">
                  <c:v>100.63182485892798</c:v>
                </c:pt>
                <c:pt idx="13">
                  <c:v>100.42567311403266</c:v>
                </c:pt>
                <c:pt idx="14">
                  <c:v>100.28307610188455</c:v>
                </c:pt>
                <c:pt idx="15">
                  <c:v>100.33412413774361</c:v>
                </c:pt>
                <c:pt idx="16">
                  <c:v>100.56828675070145</c:v>
                </c:pt>
                <c:pt idx="17">
                  <c:v>100.88240562191241</c:v>
                </c:pt>
                <c:pt idx="18">
                  <c:v>101.16797345692181</c:v>
                </c:pt>
                <c:pt idx="19">
                  <c:v>101.30328098919806</c:v>
                </c:pt>
                <c:pt idx="20">
                  <c:v>101.23472700328149</c:v>
                </c:pt>
                <c:pt idx="21">
                  <c:v>100.89070281395968</c:v>
                </c:pt>
                <c:pt idx="22">
                  <c:v>100.34989851276251</c:v>
                </c:pt>
                <c:pt idx="23">
                  <c:v>99.639247328665974</c:v>
                </c:pt>
                <c:pt idx="24">
                  <c:v>98.728553439394659</c:v>
                </c:pt>
                <c:pt idx="25">
                  <c:v>97.684584911459993</c:v>
                </c:pt>
                <c:pt idx="26">
                  <c:v>96.566320755371322</c:v>
                </c:pt>
                <c:pt idx="27">
                  <c:v>95.518938484244075</c:v>
                </c:pt>
                <c:pt idx="28">
                  <c:v>94.856896239828288</c:v>
                </c:pt>
                <c:pt idx="29">
                  <c:v>94.78511290918037</c:v>
                </c:pt>
                <c:pt idx="30">
                  <c:v>95.199060462673032</c:v>
                </c:pt>
                <c:pt idx="31">
                  <c:v>95.932847969611018</c:v>
                </c:pt>
                <c:pt idx="32">
                  <c:v>96.922298217571125</c:v>
                </c:pt>
                <c:pt idx="33">
                  <c:v>97.97739802469728</c:v>
                </c:pt>
                <c:pt idx="34">
                  <c:v>99.002090588653999</c:v>
                </c:pt>
                <c:pt idx="35">
                  <c:v>99.987608248380582</c:v>
                </c:pt>
                <c:pt idx="36">
                  <c:v>100.87423029637236</c:v>
                </c:pt>
                <c:pt idx="37">
                  <c:v>101.51801354659689</c:v>
                </c:pt>
                <c:pt idx="38">
                  <c:v>101.91461220172997</c:v>
                </c:pt>
                <c:pt idx="39">
                  <c:v>102.04764962107838</c:v>
                </c:pt>
                <c:pt idx="40">
                  <c:v>101.94386346299063</c:v>
                </c:pt>
                <c:pt idx="41">
                  <c:v>101.65507049282354</c:v>
                </c:pt>
                <c:pt idx="42">
                  <c:v>101.26648354117862</c:v>
                </c:pt>
                <c:pt idx="43">
                  <c:v>100.92015420639012</c:v>
                </c:pt>
                <c:pt idx="44">
                  <c:v>100.70038893804453</c:v>
                </c:pt>
                <c:pt idx="45">
                  <c:v>100.67110441397554</c:v>
                </c:pt>
                <c:pt idx="46">
                  <c:v>100.79200702445159</c:v>
                </c:pt>
                <c:pt idx="47">
                  <c:v>100.9311126767673</c:v>
                </c:pt>
                <c:pt idx="48">
                  <c:v>101.06466839436975</c:v>
                </c:pt>
                <c:pt idx="49">
                  <c:v>101.13521919056845</c:v>
                </c:pt>
                <c:pt idx="50">
                  <c:v>101.19549137737343</c:v>
                </c:pt>
                <c:pt idx="51">
                  <c:v>101.20638364443114</c:v>
                </c:pt>
                <c:pt idx="52">
                  <c:v>101.15690157932437</c:v>
                </c:pt>
                <c:pt idx="53">
                  <c:v>101.1048139290034</c:v>
                </c:pt>
                <c:pt idx="54">
                  <c:v>101.0501247709974</c:v>
                </c:pt>
                <c:pt idx="55">
                  <c:v>100.98300143929765</c:v>
                </c:pt>
                <c:pt idx="56">
                  <c:v>100.84603353088482</c:v>
                </c:pt>
                <c:pt idx="57">
                  <c:v>100.66928922848648</c:v>
                </c:pt>
                <c:pt idx="58">
                  <c:v>100.50318644521074</c:v>
                </c:pt>
                <c:pt idx="59">
                  <c:v>100.35488009153229</c:v>
                </c:pt>
                <c:pt idx="60">
                  <c:v>100.27683001918768</c:v>
                </c:pt>
                <c:pt idx="61">
                  <c:v>100.25885722684195</c:v>
                </c:pt>
                <c:pt idx="62">
                  <c:v>100.26886561695979</c:v>
                </c:pt>
                <c:pt idx="63">
                  <c:v>100.29384836157398</c:v>
                </c:pt>
                <c:pt idx="64">
                  <c:v>100.32900807721319</c:v>
                </c:pt>
                <c:pt idx="65">
                  <c:v>100.37424118507144</c:v>
                </c:pt>
                <c:pt idx="66">
                  <c:v>100.39902296494243</c:v>
                </c:pt>
                <c:pt idx="67">
                  <c:v>100.35924108822313</c:v>
                </c:pt>
                <c:pt idx="68">
                  <c:v>100.21979033264428</c:v>
                </c:pt>
                <c:pt idx="69">
                  <c:v>100.04281893962487</c:v>
                </c:pt>
                <c:pt idx="70">
                  <c:v>99.871406085723564</c:v>
                </c:pt>
                <c:pt idx="71">
                  <c:v>99.717563638243689</c:v>
                </c:pt>
                <c:pt idx="72">
                  <c:v>99.589201890416732</c:v>
                </c:pt>
                <c:pt idx="73">
                  <c:v>99.602404881188207</c:v>
                </c:pt>
                <c:pt idx="74">
                  <c:v>99.749531765026418</c:v>
                </c:pt>
                <c:pt idx="75">
                  <c:v>100.00889227483276</c:v>
                </c:pt>
                <c:pt idx="76">
                  <c:v>100.31644417658408</c:v>
                </c:pt>
                <c:pt idx="77">
                  <c:v>100.56000556904456</c:v>
                </c:pt>
                <c:pt idx="78">
                  <c:v>100.73046303347448</c:v>
                </c:pt>
                <c:pt idx="79">
                  <c:v>100.69959424727509</c:v>
                </c:pt>
                <c:pt idx="80">
                  <c:v>100.60104692290662</c:v>
                </c:pt>
                <c:pt idx="81">
                  <c:v>100.42256533896922</c:v>
                </c:pt>
                <c:pt idx="82">
                  <c:v>100.20882475808527</c:v>
                </c:pt>
                <c:pt idx="83">
                  <c:v>99.997990710853358</c:v>
                </c:pt>
                <c:pt idx="84">
                  <c:v>99.766719419135839</c:v>
                </c:pt>
                <c:pt idx="85">
                  <c:v>99.557646910378196</c:v>
                </c:pt>
                <c:pt idx="86">
                  <c:v>99.398661670123545</c:v>
                </c:pt>
                <c:pt idx="87">
                  <c:v>99.337487242011079</c:v>
                </c:pt>
                <c:pt idx="88">
                  <c:v>99.369346712317409</c:v>
                </c:pt>
                <c:pt idx="89">
                  <c:v>99.3441887986409</c:v>
                </c:pt>
                <c:pt idx="90">
                  <c:v>99.202399596311309</c:v>
                </c:pt>
                <c:pt idx="91">
                  <c:v>99.020921331341995</c:v>
                </c:pt>
                <c:pt idx="92">
                  <c:v>99.020696123513645</c:v>
                </c:pt>
                <c:pt idx="93">
                  <c:v>99.147377470197426</c:v>
                </c:pt>
                <c:pt idx="94">
                  <c:v>99.354940900057954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'10_2大阪'!$N$4:$N$98</c:f>
              <c:numCache>
                <c:formatCode>#,##0.00_);[Red]\(#,##0.00\)</c:formatCode>
                <c:ptCount val="95"/>
                <c:pt idx="0">
                  <c:v>98.622807403551334</c:v>
                </c:pt>
                <c:pt idx="1">
                  <c:v>98.911047464380161</c:v>
                </c:pt>
                <c:pt idx="2">
                  <c:v>99.186848723141665</c:v>
                </c:pt>
                <c:pt idx="3">
                  <c:v>99.416796742887385</c:v>
                </c:pt>
                <c:pt idx="4">
                  <c:v>99.599271131188232</c:v>
                </c:pt>
                <c:pt idx="5">
                  <c:v>99.7566723152311</c:v>
                </c:pt>
                <c:pt idx="6">
                  <c:v>99.947219877783155</c:v>
                </c:pt>
                <c:pt idx="7">
                  <c:v>100.21207426935037</c:v>
                </c:pt>
                <c:pt idx="8">
                  <c:v>100.5547112277256</c:v>
                </c:pt>
                <c:pt idx="9">
                  <c:v>100.96169118882449</c:v>
                </c:pt>
                <c:pt idx="10">
                  <c:v>101.32240055347455</c:v>
                </c:pt>
                <c:pt idx="11">
                  <c:v>101.55658107216766</c:v>
                </c:pt>
                <c:pt idx="12">
                  <c:v>101.70084579553188</c:v>
                </c:pt>
                <c:pt idx="13">
                  <c:v>101.80064149840956</c:v>
                </c:pt>
                <c:pt idx="14">
                  <c:v>101.89716428568948</c:v>
                </c:pt>
                <c:pt idx="15">
                  <c:v>102.01862643451567</c:v>
                </c:pt>
                <c:pt idx="16">
                  <c:v>102.17955894410264</c:v>
                </c:pt>
                <c:pt idx="17">
                  <c:v>102.32740221547149</c:v>
                </c:pt>
                <c:pt idx="18">
                  <c:v>102.43660777895462</c:v>
                </c:pt>
                <c:pt idx="19">
                  <c:v>102.48953002758745</c:v>
                </c:pt>
                <c:pt idx="20">
                  <c:v>102.46849585415079</c:v>
                </c:pt>
                <c:pt idx="21">
                  <c:v>102.3734016463951</c:v>
                </c:pt>
                <c:pt idx="22">
                  <c:v>102.18857055352363</c:v>
                </c:pt>
                <c:pt idx="23">
                  <c:v>101.87055518523805</c:v>
                </c:pt>
                <c:pt idx="24">
                  <c:v>101.30612428601403</c:v>
                </c:pt>
                <c:pt idx="25">
                  <c:v>100.50821190139102</c:v>
                </c:pt>
                <c:pt idx="26">
                  <c:v>99.477807992196276</c:v>
                </c:pt>
                <c:pt idx="27">
                  <c:v>98.326125666783838</c:v>
                </c:pt>
                <c:pt idx="28">
                  <c:v>97.273502796646341</c:v>
                </c:pt>
                <c:pt idx="29">
                  <c:v>96.509922325162179</c:v>
                </c:pt>
                <c:pt idx="30">
                  <c:v>96.118132439293547</c:v>
                </c:pt>
                <c:pt idx="31">
                  <c:v>96.063390472377279</c:v>
                </c:pt>
                <c:pt idx="32">
                  <c:v>96.272500467131863</c:v>
                </c:pt>
                <c:pt idx="33">
                  <c:v>96.627904358438357</c:v>
                </c:pt>
                <c:pt idx="34">
                  <c:v>97.025741641086327</c:v>
                </c:pt>
                <c:pt idx="35">
                  <c:v>97.472352412914773</c:v>
                </c:pt>
                <c:pt idx="36">
                  <c:v>97.931761748560945</c:v>
                </c:pt>
                <c:pt idx="37">
                  <c:v>98.320115589570861</c:v>
                </c:pt>
                <c:pt idx="38">
                  <c:v>98.645891105236686</c:v>
                </c:pt>
                <c:pt idx="39">
                  <c:v>98.92047910710474</c:v>
                </c:pt>
                <c:pt idx="40">
                  <c:v>99.140063781570021</c:v>
                </c:pt>
                <c:pt idx="41">
                  <c:v>99.301050313058681</c:v>
                </c:pt>
                <c:pt idx="42">
                  <c:v>99.405117917050987</c:v>
                </c:pt>
                <c:pt idx="43">
                  <c:v>99.494014045298698</c:v>
                </c:pt>
                <c:pt idx="44">
                  <c:v>99.616440938622503</c:v>
                </c:pt>
                <c:pt idx="45">
                  <c:v>99.73904736752705</c:v>
                </c:pt>
                <c:pt idx="46">
                  <c:v>99.833876899130615</c:v>
                </c:pt>
                <c:pt idx="47">
                  <c:v>99.86330744883702</c:v>
                </c:pt>
                <c:pt idx="48">
                  <c:v>99.847092719892785</c:v>
                </c:pt>
                <c:pt idx="49">
                  <c:v>99.808965200037463</c:v>
                </c:pt>
                <c:pt idx="50">
                  <c:v>99.772467967898862</c:v>
                </c:pt>
                <c:pt idx="51">
                  <c:v>99.752969902626759</c:v>
                </c:pt>
                <c:pt idx="52">
                  <c:v>99.794852216161871</c:v>
                </c:pt>
                <c:pt idx="53">
                  <c:v>99.946345754586687</c:v>
                </c:pt>
                <c:pt idx="54">
                  <c:v>100.12061920293294</c:v>
                </c:pt>
                <c:pt idx="55">
                  <c:v>100.25800290603965</c:v>
                </c:pt>
                <c:pt idx="56">
                  <c:v>100.33935443001131</c:v>
                </c:pt>
                <c:pt idx="57">
                  <c:v>100.38604373105268</c:v>
                </c:pt>
                <c:pt idx="58">
                  <c:v>100.38717191964398</c:v>
                </c:pt>
                <c:pt idx="59">
                  <c:v>100.33825291915829</c:v>
                </c:pt>
                <c:pt idx="60">
                  <c:v>100.2685977849312</c:v>
                </c:pt>
                <c:pt idx="61">
                  <c:v>100.23534549174099</c:v>
                </c:pt>
                <c:pt idx="62">
                  <c:v>100.27305702570581</c:v>
                </c:pt>
                <c:pt idx="63">
                  <c:v>100.36092693778996</c:v>
                </c:pt>
                <c:pt idx="64">
                  <c:v>100.47998110688467</c:v>
                </c:pt>
                <c:pt idx="65">
                  <c:v>100.62679158898426</c:v>
                </c:pt>
                <c:pt idx="66">
                  <c:v>100.80202971819693</c:v>
                </c:pt>
                <c:pt idx="67">
                  <c:v>100.96567872436697</c:v>
                </c:pt>
                <c:pt idx="68">
                  <c:v>101.09617748271644</c:v>
                </c:pt>
                <c:pt idx="69">
                  <c:v>101.14601927350441</c:v>
                </c:pt>
                <c:pt idx="70">
                  <c:v>101.14836336064954</c:v>
                </c:pt>
                <c:pt idx="71">
                  <c:v>101.13200314171453</c:v>
                </c:pt>
                <c:pt idx="72">
                  <c:v>101.07861421698915</c:v>
                </c:pt>
                <c:pt idx="73">
                  <c:v>100.98583593251114</c:v>
                </c:pt>
                <c:pt idx="74">
                  <c:v>100.8507678880305</c:v>
                </c:pt>
                <c:pt idx="75">
                  <c:v>100.68271013756556</c:v>
                </c:pt>
                <c:pt idx="76">
                  <c:v>100.50717047185027</c:v>
                </c:pt>
                <c:pt idx="77">
                  <c:v>100.32880831320951</c:v>
                </c:pt>
                <c:pt idx="78">
                  <c:v>100.13768590979466</c:v>
                </c:pt>
                <c:pt idx="79">
                  <c:v>99.921377968185737</c:v>
                </c:pt>
                <c:pt idx="80">
                  <c:v>99.754678820592773</c:v>
                </c:pt>
                <c:pt idx="81">
                  <c:v>99.629770656844585</c:v>
                </c:pt>
                <c:pt idx="82">
                  <c:v>99.5369612667171</c:v>
                </c:pt>
                <c:pt idx="83">
                  <c:v>99.492326419164669</c:v>
                </c:pt>
                <c:pt idx="84">
                  <c:v>99.491469587684506</c:v>
                </c:pt>
                <c:pt idx="85">
                  <c:v>99.553670924617776</c:v>
                </c:pt>
                <c:pt idx="86">
                  <c:v>99.668076885335225</c:v>
                </c:pt>
                <c:pt idx="87">
                  <c:v>99.789358373890963</c:v>
                </c:pt>
                <c:pt idx="88">
                  <c:v>99.92040484399854</c:v>
                </c:pt>
                <c:pt idx="89">
                  <c:v>100.01645390140936</c:v>
                </c:pt>
                <c:pt idx="90">
                  <c:v>100.02788833082045</c:v>
                </c:pt>
                <c:pt idx="91">
                  <c:v>100.00995924259563</c:v>
                </c:pt>
                <c:pt idx="92">
                  <c:v>100.04621505067871</c:v>
                </c:pt>
                <c:pt idx="93">
                  <c:v>100.11003190110151</c:v>
                </c:pt>
                <c:pt idx="94">
                  <c:v>100.18024723889984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'10_3京都'!$M$4:$M$98</c:f>
              <c:numCache>
                <c:formatCode>0.00</c:formatCode>
                <c:ptCount val="95"/>
                <c:pt idx="0">
                  <c:v>99.906886055940873</c:v>
                </c:pt>
                <c:pt idx="1">
                  <c:v>100.35556076829201</c:v>
                </c:pt>
                <c:pt idx="2">
                  <c:v>100.78263619135957</c:v>
                </c:pt>
                <c:pt idx="3">
                  <c:v>101.13023903939947</c:v>
                </c:pt>
                <c:pt idx="4">
                  <c:v>101.36201171751195</c:v>
                </c:pt>
                <c:pt idx="5">
                  <c:v>101.4743255841492</c:v>
                </c:pt>
                <c:pt idx="6">
                  <c:v>101.53918269937952</c:v>
                </c:pt>
                <c:pt idx="7">
                  <c:v>101.5548871659477</c:v>
                </c:pt>
                <c:pt idx="8">
                  <c:v>101.53256775597242</c:v>
                </c:pt>
                <c:pt idx="9">
                  <c:v>101.54020126487239</c:v>
                </c:pt>
                <c:pt idx="10">
                  <c:v>101.46918911102968</c:v>
                </c:pt>
                <c:pt idx="11">
                  <c:v>101.30764485166685</c:v>
                </c:pt>
                <c:pt idx="12">
                  <c:v>101.14529481516271</c:v>
                </c:pt>
                <c:pt idx="13">
                  <c:v>101.01726893776875</c:v>
                </c:pt>
                <c:pt idx="14">
                  <c:v>100.92548616331676</c:v>
                </c:pt>
                <c:pt idx="15">
                  <c:v>100.93335709653265</c:v>
                </c:pt>
                <c:pt idx="16">
                  <c:v>100.94682149528542</c:v>
                </c:pt>
                <c:pt idx="17">
                  <c:v>100.95247900715776</c:v>
                </c:pt>
                <c:pt idx="18">
                  <c:v>100.91428037799641</c:v>
                </c:pt>
                <c:pt idx="19">
                  <c:v>100.78977091539834</c:v>
                </c:pt>
                <c:pt idx="20">
                  <c:v>100.60909236440102</c:v>
                </c:pt>
                <c:pt idx="21">
                  <c:v>100.32233169093672</c:v>
                </c:pt>
                <c:pt idx="22">
                  <c:v>99.98104651196337</c:v>
                </c:pt>
                <c:pt idx="23">
                  <c:v>99.591649754672602</c:v>
                </c:pt>
                <c:pt idx="24">
                  <c:v>99.086902417216933</c:v>
                </c:pt>
                <c:pt idx="25">
                  <c:v>98.405828379376288</c:v>
                </c:pt>
                <c:pt idx="26">
                  <c:v>97.49954959681159</c:v>
                </c:pt>
                <c:pt idx="27">
                  <c:v>96.524985220459797</c:v>
                </c:pt>
                <c:pt idx="28">
                  <c:v>95.735531727144561</c:v>
                </c:pt>
                <c:pt idx="29">
                  <c:v>95.340216410726867</c:v>
                </c:pt>
                <c:pt idx="30">
                  <c:v>95.377023110663927</c:v>
                </c:pt>
                <c:pt idx="31">
                  <c:v>95.770698749764748</c:v>
                </c:pt>
                <c:pt idx="32">
                  <c:v>96.421368169131881</c:v>
                </c:pt>
                <c:pt idx="33">
                  <c:v>97.157822212699202</c:v>
                </c:pt>
                <c:pt idx="34">
                  <c:v>97.902452705975065</c:v>
                </c:pt>
                <c:pt idx="35">
                  <c:v>98.6305528931656</c:v>
                </c:pt>
                <c:pt idx="36">
                  <c:v>99.259826477240154</c:v>
                </c:pt>
                <c:pt idx="37">
                  <c:v>99.77570611751193</c:v>
                </c:pt>
                <c:pt idx="38">
                  <c:v>100.20114642612756</c:v>
                </c:pt>
                <c:pt idx="39">
                  <c:v>100.52615508514509</c:v>
                </c:pt>
                <c:pt idx="40">
                  <c:v>100.7151656297105</c:v>
                </c:pt>
                <c:pt idx="41">
                  <c:v>100.73870563206368</c:v>
                </c:pt>
                <c:pt idx="42">
                  <c:v>100.60501076425042</c:v>
                </c:pt>
                <c:pt idx="43">
                  <c:v>100.39803068671331</c:v>
                </c:pt>
                <c:pt idx="44">
                  <c:v>100.21353767886521</c:v>
                </c:pt>
                <c:pt idx="45">
                  <c:v>100.13728201265926</c:v>
                </c:pt>
                <c:pt idx="46">
                  <c:v>100.19241105005233</c:v>
                </c:pt>
                <c:pt idx="47">
                  <c:v>100.32272457449683</c:v>
                </c:pt>
                <c:pt idx="48">
                  <c:v>100.52751969378414</c:v>
                </c:pt>
                <c:pt idx="49">
                  <c:v>100.74621837239386</c:v>
                </c:pt>
                <c:pt idx="50">
                  <c:v>100.96122952931262</c:v>
                </c:pt>
                <c:pt idx="51">
                  <c:v>101.0931871873576</c:v>
                </c:pt>
                <c:pt idx="52">
                  <c:v>101.14091492443337</c:v>
                </c:pt>
                <c:pt idx="53">
                  <c:v>101.14954445782696</c:v>
                </c:pt>
                <c:pt idx="54">
                  <c:v>101.11307616589625</c:v>
                </c:pt>
                <c:pt idx="55">
                  <c:v>101.04683484722581</c:v>
                </c:pt>
                <c:pt idx="56">
                  <c:v>100.90464596344589</c:v>
                </c:pt>
                <c:pt idx="57">
                  <c:v>100.73081112450639</c:v>
                </c:pt>
                <c:pt idx="58">
                  <c:v>100.51817596088048</c:v>
                </c:pt>
                <c:pt idx="59">
                  <c:v>100.29881134807046</c:v>
                </c:pt>
                <c:pt idx="60">
                  <c:v>100.12830635571939</c:v>
                </c:pt>
                <c:pt idx="61">
                  <c:v>100.02358979683181</c:v>
                </c:pt>
                <c:pt idx="62">
                  <c:v>99.960811251699369</c:v>
                </c:pt>
                <c:pt idx="63">
                  <c:v>99.918186578001709</c:v>
                </c:pt>
                <c:pt idx="64">
                  <c:v>99.837288161552848</c:v>
                </c:pt>
                <c:pt idx="65">
                  <c:v>99.772210338872156</c:v>
                </c:pt>
                <c:pt idx="66">
                  <c:v>99.753225371417003</c:v>
                </c:pt>
                <c:pt idx="67">
                  <c:v>99.719407406583485</c:v>
                </c:pt>
                <c:pt idx="68">
                  <c:v>99.614692031892886</c:v>
                </c:pt>
                <c:pt idx="69">
                  <c:v>99.42008806071</c:v>
                </c:pt>
                <c:pt idx="70">
                  <c:v>99.120492600935123</c:v>
                </c:pt>
                <c:pt idx="71">
                  <c:v>98.780248856167859</c:v>
                </c:pt>
                <c:pt idx="72">
                  <c:v>98.501150976132777</c:v>
                </c:pt>
                <c:pt idx="73">
                  <c:v>98.462480504537041</c:v>
                </c:pt>
                <c:pt idx="74">
                  <c:v>98.683507524779472</c:v>
                </c:pt>
                <c:pt idx="75">
                  <c:v>99.120687059572958</c:v>
                </c:pt>
                <c:pt idx="76">
                  <c:v>99.612525368747697</c:v>
                </c:pt>
                <c:pt idx="77">
                  <c:v>100.01145316280598</c:v>
                </c:pt>
                <c:pt idx="78">
                  <c:v>100.34324404111454</c:v>
                </c:pt>
                <c:pt idx="79">
                  <c:v>100.52110340010334</c:v>
                </c:pt>
                <c:pt idx="80">
                  <c:v>100.6299450932985</c:v>
                </c:pt>
                <c:pt idx="81">
                  <c:v>100.68667747538875</c:v>
                </c:pt>
                <c:pt idx="82">
                  <c:v>100.67548388877182</c:v>
                </c:pt>
                <c:pt idx="83">
                  <c:v>100.63411251560971</c:v>
                </c:pt>
                <c:pt idx="84">
                  <c:v>100.58440324654339</c:v>
                </c:pt>
                <c:pt idx="85">
                  <c:v>100.53838181702332</c:v>
                </c:pt>
                <c:pt idx="86">
                  <c:v>100.55321330067052</c:v>
                </c:pt>
                <c:pt idx="87">
                  <c:v>100.70336211704871</c:v>
                </c:pt>
                <c:pt idx="88">
                  <c:v>100.9140008273754</c:v>
                </c:pt>
                <c:pt idx="89">
                  <c:v>101.03577233919468</c:v>
                </c:pt>
                <c:pt idx="90">
                  <c:v>101.03164596842325</c:v>
                </c:pt>
                <c:pt idx="91">
                  <c:v>100.8281064129965</c:v>
                </c:pt>
                <c:pt idx="92">
                  <c:v>100.55180460445111</c:v>
                </c:pt>
                <c:pt idx="93">
                  <c:v>100.21962550787262</c:v>
                </c:pt>
                <c:pt idx="94">
                  <c:v>99.85495139793089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'10_3京都'!$N$4:$N$97</c:f>
              <c:numCache>
                <c:formatCode>#,##0.00_);[Red]\(#,##0.00\)</c:formatCode>
                <c:ptCount val="94"/>
                <c:pt idx="0">
                  <c:v>100.35718471960787</c:v>
                </c:pt>
                <c:pt idx="1">
                  <c:v>100.62569067004912</c:v>
                </c:pt>
                <c:pt idx="2">
                  <c:v>100.88638467084292</c:v>
                </c:pt>
                <c:pt idx="3">
                  <c:v>101.10167075070717</c:v>
                </c:pt>
                <c:pt idx="4">
                  <c:v>101.25835923011296</c:v>
                </c:pt>
                <c:pt idx="5">
                  <c:v>101.34759938917068</c:v>
                </c:pt>
                <c:pt idx="6">
                  <c:v>101.381009951308</c:v>
                </c:pt>
                <c:pt idx="7">
                  <c:v>101.3715360594215</c:v>
                </c:pt>
                <c:pt idx="8">
                  <c:v>101.31267865119874</c:v>
                </c:pt>
                <c:pt idx="9">
                  <c:v>101.22022086434642</c:v>
                </c:pt>
                <c:pt idx="10">
                  <c:v>101.10839122396585</c:v>
                </c:pt>
                <c:pt idx="11">
                  <c:v>101.00386677210093</c:v>
                </c:pt>
                <c:pt idx="12">
                  <c:v>100.93995066101107</c:v>
                </c:pt>
                <c:pt idx="13">
                  <c:v>100.93952195039309</c:v>
                </c:pt>
                <c:pt idx="14">
                  <c:v>100.99573932146718</c:v>
                </c:pt>
                <c:pt idx="15">
                  <c:v>101.09765617655847</c:v>
                </c:pt>
                <c:pt idx="16">
                  <c:v>101.21743896942669</c:v>
                </c:pt>
                <c:pt idx="17">
                  <c:v>101.31886323848852</c:v>
                </c:pt>
                <c:pt idx="18">
                  <c:v>101.36418583912518</c:v>
                </c:pt>
                <c:pt idx="19">
                  <c:v>101.3285868111271</c:v>
                </c:pt>
                <c:pt idx="20">
                  <c:v>101.21487067658099</c:v>
                </c:pt>
                <c:pt idx="21">
                  <c:v>101.0168752063457</c:v>
                </c:pt>
                <c:pt idx="22">
                  <c:v>100.75566129063844</c:v>
                </c:pt>
                <c:pt idx="23">
                  <c:v>100.4373450878242</c:v>
                </c:pt>
                <c:pt idx="24">
                  <c:v>100.02421337443742</c:v>
                </c:pt>
                <c:pt idx="25">
                  <c:v>99.493578019586622</c:v>
                </c:pt>
                <c:pt idx="26">
                  <c:v>98.85457813890433</c:v>
                </c:pt>
                <c:pt idx="27">
                  <c:v>98.157015507378077</c:v>
                </c:pt>
                <c:pt idx="28">
                  <c:v>97.486956519318042</c:v>
                </c:pt>
                <c:pt idx="29">
                  <c:v>96.948145114777773</c:v>
                </c:pt>
                <c:pt idx="30">
                  <c:v>96.595538529166305</c:v>
                </c:pt>
                <c:pt idx="31">
                  <c:v>96.454539950789339</c:v>
                </c:pt>
                <c:pt idx="32">
                  <c:v>96.495045235770959</c:v>
                </c:pt>
                <c:pt idx="33">
                  <c:v>96.67345897423111</c:v>
                </c:pt>
                <c:pt idx="34">
                  <c:v>96.936908483677158</c:v>
                </c:pt>
                <c:pt idx="35">
                  <c:v>97.248507479481177</c:v>
                </c:pt>
                <c:pt idx="36">
                  <c:v>97.579316659241698</c:v>
                </c:pt>
                <c:pt idx="37">
                  <c:v>97.902900676190498</c:v>
                </c:pt>
                <c:pt idx="38">
                  <c:v>98.204987687614889</c:v>
                </c:pt>
                <c:pt idx="39">
                  <c:v>98.478185106832015</c:v>
                </c:pt>
                <c:pt idx="40">
                  <c:v>98.687986499174585</c:v>
                </c:pt>
                <c:pt idx="41">
                  <c:v>98.820427566232965</c:v>
                </c:pt>
                <c:pt idx="42">
                  <c:v>98.874490701893777</c:v>
                </c:pt>
                <c:pt idx="43">
                  <c:v>98.876561433113665</c:v>
                </c:pt>
                <c:pt idx="44">
                  <c:v>98.874597356669298</c:v>
                </c:pt>
                <c:pt idx="45">
                  <c:v>98.905509870885922</c:v>
                </c:pt>
                <c:pt idx="46">
                  <c:v>98.991320044238535</c:v>
                </c:pt>
                <c:pt idx="47">
                  <c:v>99.132573461057376</c:v>
                </c:pt>
                <c:pt idx="48">
                  <c:v>99.332457827829657</c:v>
                </c:pt>
                <c:pt idx="49">
                  <c:v>99.571441710651342</c:v>
                </c:pt>
                <c:pt idx="50">
                  <c:v>99.825872906836508</c:v>
                </c:pt>
                <c:pt idx="51">
                  <c:v>100.08323446530237</c:v>
                </c:pt>
                <c:pt idx="52">
                  <c:v>100.31144126474096</c:v>
                </c:pt>
                <c:pt idx="53">
                  <c:v>100.55298577438039</c:v>
                </c:pt>
                <c:pt idx="54">
                  <c:v>100.79041050791949</c:v>
                </c:pt>
                <c:pt idx="55">
                  <c:v>100.99760851797403</c:v>
                </c:pt>
                <c:pt idx="56">
                  <c:v>101.15096388792311</c:v>
                </c:pt>
                <c:pt idx="57">
                  <c:v>101.2428661146119</c:v>
                </c:pt>
                <c:pt idx="58">
                  <c:v>101.27232837288253</c:v>
                </c:pt>
                <c:pt idx="59">
                  <c:v>101.25760624039826</c:v>
                </c:pt>
                <c:pt idx="60">
                  <c:v>101.22057518639785</c:v>
                </c:pt>
                <c:pt idx="61">
                  <c:v>101.1891187926787</c:v>
                </c:pt>
                <c:pt idx="62">
                  <c:v>101.15311651482372</c:v>
                </c:pt>
                <c:pt idx="63">
                  <c:v>101.11287822143915</c:v>
                </c:pt>
                <c:pt idx="64">
                  <c:v>101.04993787747063</c:v>
                </c:pt>
                <c:pt idx="65">
                  <c:v>100.9630214055215</c:v>
                </c:pt>
                <c:pt idx="66">
                  <c:v>100.85126933221692</c:v>
                </c:pt>
                <c:pt idx="67">
                  <c:v>100.72516032515804</c:v>
                </c:pt>
                <c:pt idx="68">
                  <c:v>100.5825069322985</c:v>
                </c:pt>
                <c:pt idx="69">
                  <c:v>100.42903454788734</c:v>
                </c:pt>
                <c:pt idx="70">
                  <c:v>100.2621785897408</c:v>
                </c:pt>
                <c:pt idx="71">
                  <c:v>100.0938397999241</c:v>
                </c:pt>
                <c:pt idx="72">
                  <c:v>99.957519280406174</c:v>
                </c:pt>
                <c:pt idx="73">
                  <c:v>99.899978430810478</c:v>
                </c:pt>
                <c:pt idx="74">
                  <c:v>99.906847629670722</c:v>
                </c:pt>
                <c:pt idx="75">
                  <c:v>99.945090812841315</c:v>
                </c:pt>
                <c:pt idx="76">
                  <c:v>99.988277367637878</c:v>
                </c:pt>
                <c:pt idx="77">
                  <c:v>100.02733021085113</c:v>
                </c:pt>
                <c:pt idx="78">
                  <c:v>100.06644972756099</c:v>
                </c:pt>
                <c:pt idx="79">
                  <c:v>100.10892340596725</c:v>
                </c:pt>
                <c:pt idx="80">
                  <c:v>100.17476389660747</c:v>
                </c:pt>
                <c:pt idx="81">
                  <c:v>100.23831620853676</c:v>
                </c:pt>
                <c:pt idx="82">
                  <c:v>100.27943842168537</c:v>
                </c:pt>
                <c:pt idx="83">
                  <c:v>100.30044813627623</c:v>
                </c:pt>
                <c:pt idx="84">
                  <c:v>100.31245127458327</c:v>
                </c:pt>
                <c:pt idx="85">
                  <c:v>100.33893438720064</c:v>
                </c:pt>
                <c:pt idx="86">
                  <c:v>100.37912392961981</c:v>
                </c:pt>
                <c:pt idx="87">
                  <c:v>100.43706367097481</c:v>
                </c:pt>
                <c:pt idx="88">
                  <c:v>100.49180902108418</c:v>
                </c:pt>
                <c:pt idx="89">
                  <c:v>100.51094953363776</c:v>
                </c:pt>
                <c:pt idx="90">
                  <c:v>100.4602335756756</c:v>
                </c:pt>
                <c:pt idx="91">
                  <c:v>100.32094782115132</c:v>
                </c:pt>
                <c:pt idx="92">
                  <c:v>100.13523255064041</c:v>
                </c:pt>
                <c:pt idx="93">
                  <c:v>99.867612797165208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'10_4滋賀'!$M$4:$M$98</c:f>
              <c:numCache>
                <c:formatCode>0.00</c:formatCode>
                <c:ptCount val="95"/>
                <c:pt idx="0">
                  <c:v>99.562221278462872</c:v>
                </c:pt>
                <c:pt idx="1">
                  <c:v>99.960862923023313</c:v>
                </c:pt>
                <c:pt idx="2">
                  <c:v>100.32063635952849</c:v>
                </c:pt>
                <c:pt idx="3">
                  <c:v>100.6161738067491</c:v>
                </c:pt>
                <c:pt idx="4">
                  <c:v>100.87726875919141</c:v>
                </c:pt>
                <c:pt idx="5">
                  <c:v>101.06774438930005</c:v>
                </c:pt>
                <c:pt idx="6">
                  <c:v>101.25830170326458</c:v>
                </c:pt>
                <c:pt idx="7">
                  <c:v>101.44889775003777</c:v>
                </c:pt>
                <c:pt idx="8">
                  <c:v>101.60619652529755</c:v>
                </c:pt>
                <c:pt idx="9">
                  <c:v>101.72757536295228</c:v>
                </c:pt>
                <c:pt idx="10">
                  <c:v>101.70153087738115</c:v>
                </c:pt>
                <c:pt idx="11">
                  <c:v>101.53067330856537</c:v>
                </c:pt>
                <c:pt idx="12">
                  <c:v>101.27780767823842</c:v>
                </c:pt>
                <c:pt idx="13">
                  <c:v>100.98240295103072</c:v>
                </c:pt>
                <c:pt idx="14">
                  <c:v>100.6996361382036</c:v>
                </c:pt>
                <c:pt idx="15">
                  <c:v>100.5159983121783</c:v>
                </c:pt>
                <c:pt idx="16">
                  <c:v>100.38860927382957</c:v>
                </c:pt>
                <c:pt idx="17">
                  <c:v>100.31518697805596</c:v>
                </c:pt>
                <c:pt idx="18">
                  <c:v>100.24964439933234</c:v>
                </c:pt>
                <c:pt idx="19">
                  <c:v>100.14857085248518</c:v>
                </c:pt>
                <c:pt idx="20">
                  <c:v>100.02789614688278</c:v>
                </c:pt>
                <c:pt idx="21">
                  <c:v>99.776988394122128</c:v>
                </c:pt>
                <c:pt idx="22">
                  <c:v>99.438344433109648</c:v>
                </c:pt>
                <c:pt idx="23">
                  <c:v>99.047655745954671</c:v>
                </c:pt>
                <c:pt idx="24">
                  <c:v>98.577704348155649</c:v>
                </c:pt>
                <c:pt idx="25">
                  <c:v>98.014879520029737</c:v>
                </c:pt>
                <c:pt idx="26">
                  <c:v>97.35930426821389</c:v>
                </c:pt>
                <c:pt idx="27">
                  <c:v>96.715319083099388</c:v>
                </c:pt>
                <c:pt idx="28">
                  <c:v>96.28482680899522</c:v>
                </c:pt>
                <c:pt idx="29">
                  <c:v>96.180823639706077</c:v>
                </c:pt>
                <c:pt idx="30">
                  <c:v>96.369918436383443</c:v>
                </c:pt>
                <c:pt idx="31">
                  <c:v>96.768397707432925</c:v>
                </c:pt>
                <c:pt idx="32">
                  <c:v>97.35111137323932</c:v>
                </c:pt>
                <c:pt idx="33">
                  <c:v>98.01018957178637</c:v>
                </c:pt>
                <c:pt idx="34">
                  <c:v>98.644082616029024</c:v>
                </c:pt>
                <c:pt idx="35">
                  <c:v>99.230868487549017</c:v>
                </c:pt>
                <c:pt idx="36">
                  <c:v>99.754075436645351</c:v>
                </c:pt>
                <c:pt idx="37">
                  <c:v>100.16351433235639</c:v>
                </c:pt>
                <c:pt idx="38">
                  <c:v>100.46614207854142</c:v>
                </c:pt>
                <c:pt idx="39">
                  <c:v>100.66563460089537</c:v>
                </c:pt>
                <c:pt idx="40">
                  <c:v>100.72381559586546</c:v>
                </c:pt>
                <c:pt idx="41">
                  <c:v>100.63765779583127</c:v>
                </c:pt>
                <c:pt idx="42">
                  <c:v>100.43572971991416</c:v>
                </c:pt>
                <c:pt idx="43">
                  <c:v>100.20375737828</c:v>
                </c:pt>
                <c:pt idx="44">
                  <c:v>100.0717980133894</c:v>
                </c:pt>
                <c:pt idx="45">
                  <c:v>100.14389414439971</c:v>
                </c:pt>
                <c:pt idx="46">
                  <c:v>100.37641847153954</c:v>
                </c:pt>
                <c:pt idx="47">
                  <c:v>100.71873630183616</c:v>
                </c:pt>
                <c:pt idx="48">
                  <c:v>101.15464992210285</c:v>
                </c:pt>
                <c:pt idx="49">
                  <c:v>101.59001890313702</c:v>
                </c:pt>
                <c:pt idx="50">
                  <c:v>101.95024795985583</c:v>
                </c:pt>
                <c:pt idx="51">
                  <c:v>102.19268621328612</c:v>
                </c:pt>
                <c:pt idx="52">
                  <c:v>102.29845832481651</c:v>
                </c:pt>
                <c:pt idx="53">
                  <c:v>102.30262172087889</c:v>
                </c:pt>
                <c:pt idx="54">
                  <c:v>102.20874842072102</c:v>
                </c:pt>
                <c:pt idx="55">
                  <c:v>102.00164826960685</c:v>
                </c:pt>
                <c:pt idx="56">
                  <c:v>101.64610279019159</c:v>
                </c:pt>
                <c:pt idx="57">
                  <c:v>101.20413167186965</c:v>
                </c:pt>
                <c:pt idx="58">
                  <c:v>100.72663618306953</c:v>
                </c:pt>
                <c:pt idx="59">
                  <c:v>100.20546124537198</c:v>
                </c:pt>
                <c:pt idx="60">
                  <c:v>99.69775346172068</c:v>
                </c:pt>
                <c:pt idx="61">
                  <c:v>99.315441165852775</c:v>
                </c:pt>
                <c:pt idx="62">
                  <c:v>99.079935156979985</c:v>
                </c:pt>
                <c:pt idx="63">
                  <c:v>98.960705182616181</c:v>
                </c:pt>
                <c:pt idx="64">
                  <c:v>98.953827595370996</c:v>
                </c:pt>
                <c:pt idx="65">
                  <c:v>99.01140290546978</c:v>
                </c:pt>
                <c:pt idx="66">
                  <c:v>99.103338364872798</c:v>
                </c:pt>
                <c:pt idx="67">
                  <c:v>99.232543208910812</c:v>
                </c:pt>
                <c:pt idx="68">
                  <c:v>99.259252744986341</c:v>
                </c:pt>
                <c:pt idx="69">
                  <c:v>99.191678395245091</c:v>
                </c:pt>
                <c:pt idx="70">
                  <c:v>99.037811360371435</c:v>
                </c:pt>
                <c:pt idx="71">
                  <c:v>98.831443722098967</c:v>
                </c:pt>
                <c:pt idx="72">
                  <c:v>98.656979202072449</c:v>
                </c:pt>
                <c:pt idx="73">
                  <c:v>98.715600576333657</c:v>
                </c:pt>
                <c:pt idx="74">
                  <c:v>99.088895101928941</c:v>
                </c:pt>
                <c:pt idx="75">
                  <c:v>99.631489339622107</c:v>
                </c:pt>
                <c:pt idx="76">
                  <c:v>100.17398205611771</c:v>
                </c:pt>
                <c:pt idx="77">
                  <c:v>100.59931402507121</c:v>
                </c:pt>
                <c:pt idx="78">
                  <c:v>100.9179987790374</c:v>
                </c:pt>
                <c:pt idx="79">
                  <c:v>101.03012667719291</c:v>
                </c:pt>
                <c:pt idx="80">
                  <c:v>100.99419700664379</c:v>
                </c:pt>
                <c:pt idx="81">
                  <c:v>100.87731112517642</c:v>
                </c:pt>
                <c:pt idx="82">
                  <c:v>100.65218072300289</c:v>
                </c:pt>
                <c:pt idx="83">
                  <c:v>100.39781114895889</c:v>
                </c:pt>
                <c:pt idx="84">
                  <c:v>100.14698883130445</c:v>
                </c:pt>
                <c:pt idx="85">
                  <c:v>99.947951631046649</c:v>
                </c:pt>
                <c:pt idx="86">
                  <c:v>99.835182830874288</c:v>
                </c:pt>
                <c:pt idx="87">
                  <c:v>99.901193981691463</c:v>
                </c:pt>
                <c:pt idx="88">
                  <c:v>100.05782727567617</c:v>
                </c:pt>
                <c:pt idx="89">
                  <c:v>100.17215567211508</c:v>
                </c:pt>
                <c:pt idx="90">
                  <c:v>100.16192644001687</c:v>
                </c:pt>
                <c:pt idx="91">
                  <c:v>100.08343323288756</c:v>
                </c:pt>
                <c:pt idx="92">
                  <c:v>100.08010639445483</c:v>
                </c:pt>
                <c:pt idx="93">
                  <c:v>100.12162973494637</c:v>
                </c:pt>
                <c:pt idx="94">
                  <c:v>100.18374924713953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'10_4滋賀'!$N$4:$N$98</c:f>
              <c:numCache>
                <c:formatCode>#,##0.00_);[Red]\(#,##0.00\)</c:formatCode>
                <c:ptCount val="95"/>
                <c:pt idx="0">
                  <c:v>99.505216011967235</c:v>
                </c:pt>
                <c:pt idx="1">
                  <c:v>99.770452234704223</c:v>
                </c:pt>
                <c:pt idx="2">
                  <c:v>99.99883447798571</c:v>
                </c:pt>
                <c:pt idx="3">
                  <c:v>100.12629887700859</c:v>
                </c:pt>
                <c:pt idx="4">
                  <c:v>100.21633537079694</c:v>
                </c:pt>
                <c:pt idx="5">
                  <c:v>100.31628413553409</c:v>
                </c:pt>
                <c:pt idx="6">
                  <c:v>100.44460641539872</c:v>
                </c:pt>
                <c:pt idx="7">
                  <c:v>100.59060883190392</c:v>
                </c:pt>
                <c:pt idx="8">
                  <c:v>100.74487112325043</c:v>
                </c:pt>
                <c:pt idx="9">
                  <c:v>100.89342213964905</c:v>
                </c:pt>
                <c:pt idx="10">
                  <c:v>101.02529422999629</c:v>
                </c:pt>
                <c:pt idx="11">
                  <c:v>101.15800849359307</c:v>
                </c:pt>
                <c:pt idx="12">
                  <c:v>101.28590459216719</c:v>
                </c:pt>
                <c:pt idx="13">
                  <c:v>101.37655745203323</c:v>
                </c:pt>
                <c:pt idx="14">
                  <c:v>101.43890562812074</c:v>
                </c:pt>
                <c:pt idx="15">
                  <c:v>101.4753117903487</c:v>
                </c:pt>
                <c:pt idx="16">
                  <c:v>101.52940238241226</c:v>
                </c:pt>
                <c:pt idx="17">
                  <c:v>101.62546365872211</c:v>
                </c:pt>
                <c:pt idx="18">
                  <c:v>101.71235710052892</c:v>
                </c:pt>
                <c:pt idx="19">
                  <c:v>101.70519842563948</c:v>
                </c:pt>
                <c:pt idx="20">
                  <c:v>101.54661100716729</c:v>
                </c:pt>
                <c:pt idx="21">
                  <c:v>101.18670276546624</c:v>
                </c:pt>
                <c:pt idx="22">
                  <c:v>100.71679333137877</c:v>
                </c:pt>
                <c:pt idx="23">
                  <c:v>100.186385288965</c:v>
                </c:pt>
                <c:pt idx="24">
                  <c:v>99.577733368517514</c:v>
                </c:pt>
                <c:pt idx="25">
                  <c:v>98.891287593161266</c:v>
                </c:pt>
                <c:pt idx="26">
                  <c:v>98.11741533378499</c:v>
                </c:pt>
                <c:pt idx="27">
                  <c:v>97.355945861400926</c:v>
                </c:pt>
                <c:pt idx="28">
                  <c:v>96.704806515685235</c:v>
                </c:pt>
                <c:pt idx="29">
                  <c:v>96.265946789446446</c:v>
                </c:pt>
                <c:pt idx="30">
                  <c:v>96.134708293650959</c:v>
                </c:pt>
                <c:pt idx="31">
                  <c:v>96.295038775680652</c:v>
                </c:pt>
                <c:pt idx="32">
                  <c:v>96.7082153432128</c:v>
                </c:pt>
                <c:pt idx="33">
                  <c:v>97.206649997606377</c:v>
                </c:pt>
                <c:pt idx="34">
                  <c:v>97.605592117969763</c:v>
                </c:pt>
                <c:pt idx="35">
                  <c:v>97.938436713582362</c:v>
                </c:pt>
                <c:pt idx="36">
                  <c:v>98.258433773594689</c:v>
                </c:pt>
                <c:pt idx="37">
                  <c:v>98.566467008899224</c:v>
                </c:pt>
                <c:pt idx="38">
                  <c:v>98.866427748590183</c:v>
                </c:pt>
                <c:pt idx="39">
                  <c:v>99.176572015844201</c:v>
                </c:pt>
                <c:pt idx="40">
                  <c:v>99.474680646119481</c:v>
                </c:pt>
                <c:pt idx="41">
                  <c:v>99.746086155233769</c:v>
                </c:pt>
                <c:pt idx="42">
                  <c:v>99.934518736160683</c:v>
                </c:pt>
                <c:pt idx="43">
                  <c:v>100.00578163833217</c:v>
                </c:pt>
                <c:pt idx="44">
                  <c:v>100.09001201922092</c:v>
                </c:pt>
                <c:pt idx="45">
                  <c:v>100.26302899441532</c:v>
                </c:pt>
                <c:pt idx="46">
                  <c:v>100.51135719377874</c:v>
                </c:pt>
                <c:pt idx="47">
                  <c:v>100.78689931412733</c:v>
                </c:pt>
                <c:pt idx="48">
                  <c:v>101.04585795615927</c:v>
                </c:pt>
                <c:pt idx="49">
                  <c:v>101.2654752845668</c:v>
                </c:pt>
                <c:pt idx="50">
                  <c:v>101.43710604025632</c:v>
                </c:pt>
                <c:pt idx="51">
                  <c:v>101.5683077371944</c:v>
                </c:pt>
                <c:pt idx="52">
                  <c:v>101.64836534184992</c:v>
                </c:pt>
                <c:pt idx="53">
                  <c:v>101.71648902632641</c:v>
                </c:pt>
                <c:pt idx="54">
                  <c:v>101.73987364215292</c:v>
                </c:pt>
                <c:pt idx="55">
                  <c:v>101.67750820893728</c:v>
                </c:pt>
                <c:pt idx="56">
                  <c:v>101.51353199736693</c:v>
                </c:pt>
                <c:pt idx="57">
                  <c:v>101.27821186519431</c:v>
                </c:pt>
                <c:pt idx="58">
                  <c:v>101.06528173771699</c:v>
                </c:pt>
                <c:pt idx="59">
                  <c:v>100.82772857009051</c:v>
                </c:pt>
                <c:pt idx="60">
                  <c:v>100.53484385784411</c:v>
                </c:pt>
                <c:pt idx="61">
                  <c:v>100.37493672270649</c:v>
                </c:pt>
                <c:pt idx="62">
                  <c:v>100.37754066614217</c:v>
                </c:pt>
                <c:pt idx="63">
                  <c:v>100.46599232236404</c:v>
                </c:pt>
                <c:pt idx="64">
                  <c:v>100.59121017386343</c:v>
                </c:pt>
                <c:pt idx="65">
                  <c:v>100.66823876518747</c:v>
                </c:pt>
                <c:pt idx="66">
                  <c:v>100.67507161341398</c:v>
                </c:pt>
                <c:pt idx="67">
                  <c:v>100.71615692521488</c:v>
                </c:pt>
                <c:pt idx="68">
                  <c:v>100.65866816443547</c:v>
                </c:pt>
                <c:pt idx="69">
                  <c:v>100.50336157117208</c:v>
                </c:pt>
                <c:pt idx="70">
                  <c:v>100.29182898757861</c:v>
                </c:pt>
                <c:pt idx="71">
                  <c:v>99.969345394299268</c:v>
                </c:pt>
                <c:pt idx="72">
                  <c:v>99.542060696256925</c:v>
                </c:pt>
                <c:pt idx="73">
                  <c:v>99.120240609480774</c:v>
                </c:pt>
                <c:pt idx="74">
                  <c:v>98.857188241488657</c:v>
                </c:pt>
                <c:pt idx="75">
                  <c:v>98.774607577224003</c:v>
                </c:pt>
                <c:pt idx="76">
                  <c:v>98.824960683166239</c:v>
                </c:pt>
                <c:pt idx="77">
                  <c:v>98.992039468659115</c:v>
                </c:pt>
                <c:pt idx="78">
                  <c:v>99.257164350677755</c:v>
                </c:pt>
                <c:pt idx="79">
                  <c:v>99.553564067223547</c:v>
                </c:pt>
                <c:pt idx="80">
                  <c:v>99.831536294122301</c:v>
                </c:pt>
                <c:pt idx="81">
                  <c:v>100.08792816394796</c:v>
                </c:pt>
                <c:pt idx="82">
                  <c:v>100.1575444202727</c:v>
                </c:pt>
                <c:pt idx="83">
                  <c:v>100.09420923616642</c:v>
                </c:pt>
                <c:pt idx="84">
                  <c:v>99.96039683848565</c:v>
                </c:pt>
                <c:pt idx="85">
                  <c:v>99.826939350231498</c:v>
                </c:pt>
                <c:pt idx="86">
                  <c:v>99.660829914673272</c:v>
                </c:pt>
                <c:pt idx="87">
                  <c:v>99.599044471605126</c:v>
                </c:pt>
                <c:pt idx="88">
                  <c:v>99.622604465370102</c:v>
                </c:pt>
                <c:pt idx="89">
                  <c:v>99.662482430861672</c:v>
                </c:pt>
                <c:pt idx="90">
                  <c:v>99.636034372373246</c:v>
                </c:pt>
                <c:pt idx="91">
                  <c:v>99.709495260999986</c:v>
                </c:pt>
                <c:pt idx="92">
                  <c:v>100.00812709205127</c:v>
                </c:pt>
                <c:pt idx="93">
                  <c:v>100.47895526795163</c:v>
                </c:pt>
                <c:pt idx="94">
                  <c:v>101.07324644191759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'10_5奈良'!$M$4:$M$98</c:f>
              <c:numCache>
                <c:formatCode>0.00</c:formatCode>
                <c:ptCount val="95"/>
                <c:pt idx="0">
                  <c:v>98.900135055136474</c:v>
                </c:pt>
                <c:pt idx="1">
                  <c:v>99.271052373937252</c:v>
                </c:pt>
                <c:pt idx="2">
                  <c:v>99.624409506289297</c:v>
                </c:pt>
                <c:pt idx="3">
                  <c:v>99.942751008149017</c:v>
                </c:pt>
                <c:pt idx="4">
                  <c:v>100.22079074151384</c:v>
                </c:pt>
                <c:pt idx="5">
                  <c:v>100.3999798656841</c:v>
                </c:pt>
                <c:pt idx="6">
                  <c:v>100.57339301337799</c:v>
                </c:pt>
                <c:pt idx="7">
                  <c:v>100.74084947229495</c:v>
                </c:pt>
                <c:pt idx="8">
                  <c:v>100.89536174057231</c:v>
                </c:pt>
                <c:pt idx="9">
                  <c:v>101.1008294266172</c:v>
                </c:pt>
                <c:pt idx="10">
                  <c:v>101.22505154906248</c:v>
                </c:pt>
                <c:pt idx="11">
                  <c:v>101.23123880776613</c:v>
                </c:pt>
                <c:pt idx="12">
                  <c:v>101.14789439558213</c:v>
                </c:pt>
                <c:pt idx="13">
                  <c:v>101.03569940149752</c:v>
                </c:pt>
                <c:pt idx="14">
                  <c:v>100.9189874339299</c:v>
                </c:pt>
                <c:pt idx="15">
                  <c:v>100.887891512206</c:v>
                </c:pt>
                <c:pt idx="16">
                  <c:v>100.84408069436738</c:v>
                </c:pt>
                <c:pt idx="17">
                  <c:v>100.7526239257012</c:v>
                </c:pt>
                <c:pt idx="18">
                  <c:v>100.64333176654091</c:v>
                </c:pt>
                <c:pt idx="19">
                  <c:v>100.51139825452003</c:v>
                </c:pt>
                <c:pt idx="20">
                  <c:v>100.36197469103529</c:v>
                </c:pt>
                <c:pt idx="21">
                  <c:v>100.12533101644973</c:v>
                </c:pt>
                <c:pt idx="22">
                  <c:v>99.850080542073812</c:v>
                </c:pt>
                <c:pt idx="23">
                  <c:v>99.509142137753457</c:v>
                </c:pt>
                <c:pt idx="24">
                  <c:v>99.063220587557311</c:v>
                </c:pt>
                <c:pt idx="25">
                  <c:v>98.523649374043444</c:v>
                </c:pt>
                <c:pt idx="26">
                  <c:v>97.884341340149888</c:v>
                </c:pt>
                <c:pt idx="27">
                  <c:v>97.220104183401688</c:v>
                </c:pt>
                <c:pt idx="28">
                  <c:v>96.734882720289875</c:v>
                </c:pt>
                <c:pt idx="29">
                  <c:v>96.535855828600063</c:v>
                </c:pt>
                <c:pt idx="30">
                  <c:v>96.586498441425249</c:v>
                </c:pt>
                <c:pt idx="31">
                  <c:v>96.825131324769401</c:v>
                </c:pt>
                <c:pt idx="32">
                  <c:v>97.19798499187948</c:v>
                </c:pt>
                <c:pt idx="33">
                  <c:v>97.663141471948549</c:v>
                </c:pt>
                <c:pt idx="34">
                  <c:v>98.174947050819014</c:v>
                </c:pt>
                <c:pt idx="35">
                  <c:v>98.69610153143104</c:v>
                </c:pt>
                <c:pt idx="36">
                  <c:v>99.208512312634724</c:v>
                </c:pt>
                <c:pt idx="37">
                  <c:v>99.648005566080471</c:v>
                </c:pt>
                <c:pt idx="38">
                  <c:v>99.988906019825805</c:v>
                </c:pt>
                <c:pt idx="39">
                  <c:v>100.19730258235467</c:v>
                </c:pt>
                <c:pt idx="40">
                  <c:v>100.29784418622476</c:v>
                </c:pt>
                <c:pt idx="41">
                  <c:v>100.33539265489134</c:v>
                </c:pt>
                <c:pt idx="42">
                  <c:v>100.35078854056653</c:v>
                </c:pt>
                <c:pt idx="43">
                  <c:v>100.40053593562334</c:v>
                </c:pt>
                <c:pt idx="44">
                  <c:v>100.52677514059403</c:v>
                </c:pt>
                <c:pt idx="45">
                  <c:v>100.73804926827363</c:v>
                </c:pt>
                <c:pt idx="46">
                  <c:v>101.00500614471106</c:v>
                </c:pt>
                <c:pt idx="47">
                  <c:v>101.2868875316052</c:v>
                </c:pt>
                <c:pt idx="48">
                  <c:v>101.59463864847881</c:v>
                </c:pt>
                <c:pt idx="49">
                  <c:v>101.91058360470794</c:v>
                </c:pt>
                <c:pt idx="50">
                  <c:v>102.26255081807241</c:v>
                </c:pt>
                <c:pt idx="51">
                  <c:v>102.54665262984328</c:v>
                </c:pt>
                <c:pt idx="52">
                  <c:v>102.67871493896338</c:v>
                </c:pt>
                <c:pt idx="53">
                  <c:v>102.69354749306433</c:v>
                </c:pt>
                <c:pt idx="54">
                  <c:v>102.60665845789984</c:v>
                </c:pt>
                <c:pt idx="55">
                  <c:v>102.41116808472401</c:v>
                </c:pt>
                <c:pt idx="56">
                  <c:v>102.0907626238687</c:v>
                </c:pt>
                <c:pt idx="57">
                  <c:v>101.69944072396341</c:v>
                </c:pt>
                <c:pt idx="58">
                  <c:v>101.31435818046775</c:v>
                </c:pt>
                <c:pt idx="59">
                  <c:v>100.96448397731658</c:v>
                </c:pt>
                <c:pt idx="60">
                  <c:v>100.66491118650985</c:v>
                </c:pt>
                <c:pt idx="61">
                  <c:v>100.38385017106066</c:v>
                </c:pt>
                <c:pt idx="62">
                  <c:v>100.10767691563964</c:v>
                </c:pt>
                <c:pt idx="63">
                  <c:v>99.859328853315247</c:v>
                </c:pt>
                <c:pt idx="64">
                  <c:v>99.706560073426431</c:v>
                </c:pt>
                <c:pt idx="65">
                  <c:v>99.587374696459761</c:v>
                </c:pt>
                <c:pt idx="66">
                  <c:v>99.467622113932805</c:v>
                </c:pt>
                <c:pt idx="67">
                  <c:v>99.354144955547895</c:v>
                </c:pt>
                <c:pt idx="68">
                  <c:v>99.186962724435887</c:v>
                </c:pt>
                <c:pt idx="69">
                  <c:v>99.028072179306534</c:v>
                </c:pt>
                <c:pt idx="70">
                  <c:v>98.879298013113626</c:v>
                </c:pt>
                <c:pt idx="71">
                  <c:v>98.732997957663699</c:v>
                </c:pt>
                <c:pt idx="72">
                  <c:v>98.60766788744337</c:v>
                </c:pt>
                <c:pt idx="73">
                  <c:v>98.572578314393354</c:v>
                </c:pt>
                <c:pt idx="74">
                  <c:v>98.63081805732179</c:v>
                </c:pt>
                <c:pt idx="75">
                  <c:v>98.821617036157477</c:v>
                </c:pt>
                <c:pt idx="76">
                  <c:v>99.096904432339556</c:v>
                </c:pt>
                <c:pt idx="77">
                  <c:v>99.3923362211696</c:v>
                </c:pt>
                <c:pt idx="78">
                  <c:v>99.736107126870621</c:v>
                </c:pt>
                <c:pt idx="79">
                  <c:v>99.970165994089598</c:v>
                </c:pt>
                <c:pt idx="80">
                  <c:v>100.1369812112042</c:v>
                </c:pt>
                <c:pt idx="81">
                  <c:v>100.26374955841065</c:v>
                </c:pt>
                <c:pt idx="82">
                  <c:v>100.32782794293387</c:v>
                </c:pt>
                <c:pt idx="83">
                  <c:v>100.33830015837783</c:v>
                </c:pt>
                <c:pt idx="84">
                  <c:v>100.28846603515268</c:v>
                </c:pt>
                <c:pt idx="85">
                  <c:v>100.19977762282006</c:v>
                </c:pt>
                <c:pt idx="86">
                  <c:v>100.14517491846058</c:v>
                </c:pt>
                <c:pt idx="87">
                  <c:v>100.19709693730547</c:v>
                </c:pt>
                <c:pt idx="88">
                  <c:v>100.28766140985169</c:v>
                </c:pt>
                <c:pt idx="89">
                  <c:v>100.30550464396453</c:v>
                </c:pt>
                <c:pt idx="90">
                  <c:v>100.24797086094659</c:v>
                </c:pt>
                <c:pt idx="91">
                  <c:v>100.07620055242887</c:v>
                </c:pt>
                <c:pt idx="92">
                  <c:v>99.860579858174574</c:v>
                </c:pt>
                <c:pt idx="93">
                  <c:v>99.596930268501552</c:v>
                </c:pt>
                <c:pt idx="94">
                  <c:v>99.363079868142606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'10_5奈良'!$N$4:$N$98</c:f>
              <c:numCache>
                <c:formatCode>#,##0.00_);[Red]\(#,##0.00\)</c:formatCode>
                <c:ptCount val="95"/>
                <c:pt idx="0">
                  <c:v>98.757108274938929</c:v>
                </c:pt>
                <c:pt idx="1">
                  <c:v>99.186497036664832</c:v>
                </c:pt>
                <c:pt idx="2">
                  <c:v>99.612364361866042</c:v>
                </c:pt>
                <c:pt idx="3">
                  <c:v>100.00101648895624</c:v>
                </c:pt>
                <c:pt idx="4">
                  <c:v>100.33982204399756</c:v>
                </c:pt>
                <c:pt idx="5">
                  <c:v>100.62507959754365</c:v>
                </c:pt>
                <c:pt idx="6">
                  <c:v>100.87762552296124</c:v>
                </c:pt>
                <c:pt idx="7">
                  <c:v>101.08687379381661</c:v>
                </c:pt>
                <c:pt idx="8">
                  <c:v>101.26827542027381</c:v>
                </c:pt>
                <c:pt idx="9">
                  <c:v>101.45972073745577</c:v>
                </c:pt>
                <c:pt idx="10">
                  <c:v>101.62854042112616</c:v>
                </c:pt>
                <c:pt idx="11">
                  <c:v>101.77042648184404</c:v>
                </c:pt>
                <c:pt idx="12">
                  <c:v>101.90016791511171</c:v>
                </c:pt>
                <c:pt idx="13">
                  <c:v>102.01526847402923</c:v>
                </c:pt>
                <c:pt idx="14">
                  <c:v>102.10058669904222</c:v>
                </c:pt>
                <c:pt idx="15">
                  <c:v>102.18195607998845</c:v>
                </c:pt>
                <c:pt idx="16">
                  <c:v>102.2165268220254</c:v>
                </c:pt>
                <c:pt idx="17">
                  <c:v>102.16636072153683</c:v>
                </c:pt>
                <c:pt idx="18">
                  <c:v>102.03555793535038</c:v>
                </c:pt>
                <c:pt idx="19">
                  <c:v>101.82970005824548</c:v>
                </c:pt>
                <c:pt idx="20">
                  <c:v>101.61954360655683</c:v>
                </c:pt>
                <c:pt idx="21">
                  <c:v>101.42353977404318</c:v>
                </c:pt>
                <c:pt idx="22">
                  <c:v>101.22621585257114</c:v>
                </c:pt>
                <c:pt idx="23">
                  <c:v>100.97499212424198</c:v>
                </c:pt>
                <c:pt idx="24">
                  <c:v>100.6129939766796</c:v>
                </c:pt>
                <c:pt idx="25">
                  <c:v>100.09312773195656</c:v>
                </c:pt>
                <c:pt idx="26">
                  <c:v>99.441583001804958</c:v>
                </c:pt>
                <c:pt idx="27">
                  <c:v>98.730115102090863</c:v>
                </c:pt>
                <c:pt idx="28">
                  <c:v>98.029052997860148</c:v>
                </c:pt>
                <c:pt idx="29">
                  <c:v>97.428864980518213</c:v>
                </c:pt>
                <c:pt idx="30">
                  <c:v>96.986348724990719</c:v>
                </c:pt>
                <c:pt idx="31">
                  <c:v>96.711227989704923</c:v>
                </c:pt>
                <c:pt idx="32">
                  <c:v>96.581338893244322</c:v>
                </c:pt>
                <c:pt idx="33">
                  <c:v>96.57376249798854</c:v>
                </c:pt>
                <c:pt idx="34">
                  <c:v>96.681019931415122</c:v>
                </c:pt>
                <c:pt idx="35">
                  <c:v>96.896411434557422</c:v>
                </c:pt>
                <c:pt idx="36">
                  <c:v>97.20565497984812</c:v>
                </c:pt>
                <c:pt idx="37">
                  <c:v>97.577378296874002</c:v>
                </c:pt>
                <c:pt idx="38">
                  <c:v>97.998223388478124</c:v>
                </c:pt>
                <c:pt idx="39">
                  <c:v>98.404274387737075</c:v>
                </c:pt>
                <c:pt idx="40">
                  <c:v>98.717121747891099</c:v>
                </c:pt>
                <c:pt idx="41">
                  <c:v>98.930536296878628</c:v>
                </c:pt>
                <c:pt idx="42">
                  <c:v>99.032390434915527</c:v>
                </c:pt>
                <c:pt idx="43">
                  <c:v>99.071956000972946</c:v>
                </c:pt>
                <c:pt idx="44">
                  <c:v>99.143102019100809</c:v>
                </c:pt>
                <c:pt idx="45">
                  <c:v>99.272908458159975</c:v>
                </c:pt>
                <c:pt idx="46">
                  <c:v>99.446075989077997</c:v>
                </c:pt>
                <c:pt idx="47">
                  <c:v>99.633305079884295</c:v>
                </c:pt>
                <c:pt idx="48">
                  <c:v>99.854113068780009</c:v>
                </c:pt>
                <c:pt idx="49">
                  <c:v>100.09227132798526</c:v>
                </c:pt>
                <c:pt idx="50">
                  <c:v>100.33186900250161</c:v>
                </c:pt>
                <c:pt idx="51">
                  <c:v>100.53715058024659</c:v>
                </c:pt>
                <c:pt idx="52">
                  <c:v>100.68279114757527</c:v>
                </c:pt>
                <c:pt idx="53">
                  <c:v>100.75319963394475</c:v>
                </c:pt>
                <c:pt idx="54">
                  <c:v>100.73389783013434</c:v>
                </c:pt>
                <c:pt idx="55">
                  <c:v>100.64040078239779</c:v>
                </c:pt>
                <c:pt idx="56">
                  <c:v>100.48397039723618</c:v>
                </c:pt>
                <c:pt idx="57">
                  <c:v>100.27406353476366</c:v>
                </c:pt>
                <c:pt idx="58">
                  <c:v>100.05405972191262</c:v>
                </c:pt>
                <c:pt idx="59">
                  <c:v>99.849796495993047</c:v>
                </c:pt>
                <c:pt idx="60">
                  <c:v>99.693265596821149</c:v>
                </c:pt>
                <c:pt idx="61">
                  <c:v>99.611466836768429</c:v>
                </c:pt>
                <c:pt idx="62">
                  <c:v>99.632520650522281</c:v>
                </c:pt>
                <c:pt idx="63">
                  <c:v>99.734648686890182</c:v>
                </c:pt>
                <c:pt idx="64">
                  <c:v>99.879072007997493</c:v>
                </c:pt>
                <c:pt idx="65">
                  <c:v>100.01714979274981</c:v>
                </c:pt>
                <c:pt idx="66">
                  <c:v>100.13501848479264</c:v>
                </c:pt>
                <c:pt idx="67">
                  <c:v>100.21816225486015</c:v>
                </c:pt>
                <c:pt idx="68">
                  <c:v>100.2542404707534</c:v>
                </c:pt>
                <c:pt idx="69">
                  <c:v>100.24623845361488</c:v>
                </c:pt>
                <c:pt idx="70">
                  <c:v>100.18231316552476</c:v>
                </c:pt>
                <c:pt idx="71">
                  <c:v>100.05910982923088</c:v>
                </c:pt>
                <c:pt idx="72">
                  <c:v>99.878760326421741</c:v>
                </c:pt>
                <c:pt idx="73">
                  <c:v>99.715455326181754</c:v>
                </c:pt>
                <c:pt idx="74">
                  <c:v>99.612196989633148</c:v>
                </c:pt>
                <c:pt idx="75">
                  <c:v>99.591028028581846</c:v>
                </c:pt>
                <c:pt idx="76">
                  <c:v>99.649037462697692</c:v>
                </c:pt>
                <c:pt idx="77">
                  <c:v>99.775035735323357</c:v>
                </c:pt>
                <c:pt idx="78">
                  <c:v>99.974980479925435</c:v>
                </c:pt>
                <c:pt idx="79">
                  <c:v>100.22034589998039</c:v>
                </c:pt>
                <c:pt idx="80">
                  <c:v>100.4754831577845</c:v>
                </c:pt>
                <c:pt idx="81">
                  <c:v>100.67545704241894</c:v>
                </c:pt>
                <c:pt idx="82">
                  <c:v>100.78497897120656</c:v>
                </c:pt>
                <c:pt idx="83">
                  <c:v>100.83956244443509</c:v>
                </c:pt>
                <c:pt idx="84">
                  <c:v>100.86422844291204</c:v>
                </c:pt>
                <c:pt idx="85">
                  <c:v>100.88320162448171</c:v>
                </c:pt>
                <c:pt idx="86">
                  <c:v>100.93043041479518</c:v>
                </c:pt>
                <c:pt idx="87">
                  <c:v>100.9532557204127</c:v>
                </c:pt>
                <c:pt idx="88">
                  <c:v>100.8977954374344</c:v>
                </c:pt>
                <c:pt idx="89">
                  <c:v>100.79551341568927</c:v>
                </c:pt>
                <c:pt idx="90">
                  <c:v>100.65368247959043</c:v>
                </c:pt>
                <c:pt idx="91">
                  <c:v>100.50016248909651</c:v>
                </c:pt>
                <c:pt idx="92">
                  <c:v>100.3982637108752</c:v>
                </c:pt>
                <c:pt idx="93">
                  <c:v>100.29528714002507</c:v>
                </c:pt>
                <c:pt idx="94">
                  <c:v>100.18252691928456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'10_6和歌山'!$M$4:$M$98</c:f>
              <c:numCache>
                <c:formatCode>0.00</c:formatCode>
                <c:ptCount val="95"/>
                <c:pt idx="0">
                  <c:v>98.856994750175133</c:v>
                </c:pt>
                <c:pt idx="1">
                  <c:v>99.262500770962902</c:v>
                </c:pt>
                <c:pt idx="2">
                  <c:v>99.630403347322144</c:v>
                </c:pt>
                <c:pt idx="3">
                  <c:v>99.954360235931446</c:v>
                </c:pt>
                <c:pt idx="4">
                  <c:v>100.22001650135493</c:v>
                </c:pt>
                <c:pt idx="5">
                  <c:v>100.38411894125464</c:v>
                </c:pt>
                <c:pt idx="6">
                  <c:v>100.52254447195104</c:v>
                </c:pt>
                <c:pt idx="7">
                  <c:v>100.61425181588658</c:v>
                </c:pt>
                <c:pt idx="8">
                  <c:v>100.7052292529783</c:v>
                </c:pt>
                <c:pt idx="9">
                  <c:v>100.86155995639155</c:v>
                </c:pt>
                <c:pt idx="10">
                  <c:v>100.91775028051545</c:v>
                </c:pt>
                <c:pt idx="11">
                  <c:v>100.86436656839341</c:v>
                </c:pt>
                <c:pt idx="12">
                  <c:v>100.83617043094836</c:v>
                </c:pt>
                <c:pt idx="13">
                  <c:v>100.83476268459788</c:v>
                </c:pt>
                <c:pt idx="14">
                  <c:v>100.82310666518889</c:v>
                </c:pt>
                <c:pt idx="15">
                  <c:v>100.85982051874636</c:v>
                </c:pt>
                <c:pt idx="16">
                  <c:v>100.90304941340491</c:v>
                </c:pt>
                <c:pt idx="17">
                  <c:v>100.93459431170164</c:v>
                </c:pt>
                <c:pt idx="18">
                  <c:v>100.90652242673504</c:v>
                </c:pt>
                <c:pt idx="19">
                  <c:v>100.80053508018999</c:v>
                </c:pt>
                <c:pt idx="20">
                  <c:v>100.63063048005048</c:v>
                </c:pt>
                <c:pt idx="21">
                  <c:v>100.3662195547151</c:v>
                </c:pt>
                <c:pt idx="22">
                  <c:v>100.03361072453509</c:v>
                </c:pt>
                <c:pt idx="23">
                  <c:v>99.605941500263128</c:v>
                </c:pt>
                <c:pt idx="24">
                  <c:v>99.051004413890183</c:v>
                </c:pt>
                <c:pt idx="25">
                  <c:v>98.38781078531342</c:v>
                </c:pt>
                <c:pt idx="26">
                  <c:v>97.66139102513614</c:v>
                </c:pt>
                <c:pt idx="27">
                  <c:v>96.968038221188095</c:v>
                </c:pt>
                <c:pt idx="28">
                  <c:v>96.47650018473658</c:v>
                </c:pt>
                <c:pt idx="29">
                  <c:v>96.277466781143588</c:v>
                </c:pt>
                <c:pt idx="30">
                  <c:v>96.315263602753689</c:v>
                </c:pt>
                <c:pt idx="31">
                  <c:v>96.563645658164148</c:v>
                </c:pt>
                <c:pt idx="32">
                  <c:v>97.006000129785861</c:v>
                </c:pt>
                <c:pt idx="33">
                  <c:v>97.534777786655155</c:v>
                </c:pt>
                <c:pt idx="34">
                  <c:v>98.120749700997976</c:v>
                </c:pt>
                <c:pt idx="35">
                  <c:v>98.743786767387206</c:v>
                </c:pt>
                <c:pt idx="36">
                  <c:v>99.319033381213444</c:v>
                </c:pt>
                <c:pt idx="37">
                  <c:v>99.809751627545481</c:v>
                </c:pt>
                <c:pt idx="38">
                  <c:v>100.23544800207645</c:v>
                </c:pt>
                <c:pt idx="39">
                  <c:v>100.56579924665728</c:v>
                </c:pt>
                <c:pt idx="40">
                  <c:v>100.81711869609889</c:v>
                </c:pt>
                <c:pt idx="41">
                  <c:v>100.98157568944502</c:v>
                </c:pt>
                <c:pt idx="42">
                  <c:v>101.0701388624576</c:v>
                </c:pt>
                <c:pt idx="43">
                  <c:v>101.14430107897529</c:v>
                </c:pt>
                <c:pt idx="44">
                  <c:v>101.23611722210447</c:v>
                </c:pt>
                <c:pt idx="45">
                  <c:v>101.36800286634734</c:v>
                </c:pt>
                <c:pt idx="46">
                  <c:v>101.53207119256633</c:v>
                </c:pt>
                <c:pt idx="47">
                  <c:v>101.70450259618183</c:v>
                </c:pt>
                <c:pt idx="48">
                  <c:v>101.91445735200975</c:v>
                </c:pt>
                <c:pt idx="49">
                  <c:v>102.11712118582872</c:v>
                </c:pt>
                <c:pt idx="50">
                  <c:v>102.35731961537253</c:v>
                </c:pt>
                <c:pt idx="51">
                  <c:v>102.53519927491831</c:v>
                </c:pt>
                <c:pt idx="52">
                  <c:v>102.58077562469904</c:v>
                </c:pt>
                <c:pt idx="53">
                  <c:v>102.49994235036273</c:v>
                </c:pt>
                <c:pt idx="54">
                  <c:v>102.29491249316314</c:v>
                </c:pt>
                <c:pt idx="55">
                  <c:v>101.97616610717135</c:v>
                </c:pt>
                <c:pt idx="56">
                  <c:v>101.56987262649321</c:v>
                </c:pt>
                <c:pt idx="57">
                  <c:v>101.11064939632953</c:v>
                </c:pt>
                <c:pt idx="58">
                  <c:v>100.65649581238534</c:v>
                </c:pt>
                <c:pt idx="59">
                  <c:v>100.25234883240967</c:v>
                </c:pt>
                <c:pt idx="60">
                  <c:v>99.946826922176768</c:v>
                </c:pt>
                <c:pt idx="61">
                  <c:v>99.735731483501198</c:v>
                </c:pt>
                <c:pt idx="62">
                  <c:v>99.585749934149518</c:v>
                </c:pt>
                <c:pt idx="63">
                  <c:v>99.447413481745173</c:v>
                </c:pt>
                <c:pt idx="64">
                  <c:v>99.31866452668045</c:v>
                </c:pt>
                <c:pt idx="65">
                  <c:v>99.230445142603202</c:v>
                </c:pt>
                <c:pt idx="66">
                  <c:v>99.195537020481424</c:v>
                </c:pt>
                <c:pt idx="67">
                  <c:v>99.193102245798954</c:v>
                </c:pt>
                <c:pt idx="68">
                  <c:v>99.175983188467654</c:v>
                </c:pt>
                <c:pt idx="69">
                  <c:v>99.170636798354124</c:v>
                </c:pt>
                <c:pt idx="70">
                  <c:v>99.165093731830936</c:v>
                </c:pt>
                <c:pt idx="71">
                  <c:v>99.166321481764143</c:v>
                </c:pt>
                <c:pt idx="72">
                  <c:v>99.159739593890748</c:v>
                </c:pt>
                <c:pt idx="73">
                  <c:v>99.224423881549583</c:v>
                </c:pt>
                <c:pt idx="74">
                  <c:v>99.367635045487191</c:v>
                </c:pt>
                <c:pt idx="75">
                  <c:v>99.605044269261569</c:v>
                </c:pt>
                <c:pt idx="76">
                  <c:v>99.868485877360968</c:v>
                </c:pt>
                <c:pt idx="77">
                  <c:v>100.07283303612499</c:v>
                </c:pt>
                <c:pt idx="78">
                  <c:v>100.23786453095113</c:v>
                </c:pt>
                <c:pt idx="79">
                  <c:v>100.29424862963066</c:v>
                </c:pt>
                <c:pt idx="80">
                  <c:v>100.32133354364287</c:v>
                </c:pt>
                <c:pt idx="81">
                  <c:v>100.33512147997175</c:v>
                </c:pt>
                <c:pt idx="82">
                  <c:v>100.30992521294122</c:v>
                </c:pt>
                <c:pt idx="83">
                  <c:v>100.24466744943962</c:v>
                </c:pt>
                <c:pt idx="84">
                  <c:v>100.12871543588331</c:v>
                </c:pt>
                <c:pt idx="85">
                  <c:v>100.00942524980255</c:v>
                </c:pt>
                <c:pt idx="86">
                  <c:v>99.945598396589972</c:v>
                </c:pt>
                <c:pt idx="87">
                  <c:v>99.962938492605147</c:v>
                </c:pt>
                <c:pt idx="88">
                  <c:v>100.0066692280177</c:v>
                </c:pt>
                <c:pt idx="89">
                  <c:v>99.959209897778962</c:v>
                </c:pt>
                <c:pt idx="90">
                  <c:v>99.840673816278212</c:v>
                </c:pt>
                <c:pt idx="91">
                  <c:v>99.613323055932597</c:v>
                </c:pt>
                <c:pt idx="92">
                  <c:v>99.426187973785304</c:v>
                </c:pt>
                <c:pt idx="93">
                  <c:v>99.312719095106814</c:v>
                </c:pt>
                <c:pt idx="94">
                  <c:v>99.337093976252888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'10_6和歌山'!$N$4:$N$98</c:f>
              <c:numCache>
                <c:formatCode>#,##0.00_);[Red]\(#,##0.00\)</c:formatCode>
                <c:ptCount val="95"/>
                <c:pt idx="0">
                  <c:v>98.040584164845541</c:v>
                </c:pt>
                <c:pt idx="1">
                  <c:v>98.31130132540612</c:v>
                </c:pt>
                <c:pt idx="2">
                  <c:v>98.580130372086558</c:v>
                </c:pt>
                <c:pt idx="3">
                  <c:v>98.890474294386379</c:v>
                </c:pt>
                <c:pt idx="4">
                  <c:v>99.261301164758763</c:v>
                </c:pt>
                <c:pt idx="5">
                  <c:v>99.678573821046243</c:v>
                </c:pt>
                <c:pt idx="6">
                  <c:v>100.12641582722561</c:v>
                </c:pt>
                <c:pt idx="7">
                  <c:v>100.56853615487108</c:v>
                </c:pt>
                <c:pt idx="8">
                  <c:v>100.96513902198079</c:v>
                </c:pt>
                <c:pt idx="9">
                  <c:v>101.30446006623914</c:v>
                </c:pt>
                <c:pt idx="10">
                  <c:v>101.55294079529693</c:v>
                </c:pt>
                <c:pt idx="11">
                  <c:v>101.69884268232195</c:v>
                </c:pt>
                <c:pt idx="12">
                  <c:v>101.79905740208035</c:v>
                </c:pt>
                <c:pt idx="13">
                  <c:v>101.90947099968984</c:v>
                </c:pt>
                <c:pt idx="14">
                  <c:v>102.03431606596995</c:v>
                </c:pt>
                <c:pt idx="15">
                  <c:v>102.12910336837787</c:v>
                </c:pt>
                <c:pt idx="16">
                  <c:v>102.19558849039018</c:v>
                </c:pt>
                <c:pt idx="17">
                  <c:v>102.23872210316109</c:v>
                </c:pt>
                <c:pt idx="18">
                  <c:v>102.26887904295138</c:v>
                </c:pt>
                <c:pt idx="19">
                  <c:v>102.27467055790751</c:v>
                </c:pt>
                <c:pt idx="20">
                  <c:v>102.25745340401258</c:v>
                </c:pt>
                <c:pt idx="21">
                  <c:v>102.14625452071458</c:v>
                </c:pt>
                <c:pt idx="22">
                  <c:v>101.8913807283467</c:v>
                </c:pt>
                <c:pt idx="23">
                  <c:v>101.48931941527356</c:v>
                </c:pt>
                <c:pt idx="24">
                  <c:v>100.96230569174602</c:v>
                </c:pt>
                <c:pt idx="25">
                  <c:v>100.35452818432437</c:v>
                </c:pt>
                <c:pt idx="26">
                  <c:v>99.687119056364935</c:v>
                </c:pt>
                <c:pt idx="27">
                  <c:v>99.016516239181598</c:v>
                </c:pt>
                <c:pt idx="28">
                  <c:v>98.453786818167288</c:v>
                </c:pt>
                <c:pt idx="29">
                  <c:v>98.027513722661027</c:v>
                </c:pt>
                <c:pt idx="30">
                  <c:v>97.666900015163606</c:v>
                </c:pt>
                <c:pt idx="31">
                  <c:v>97.34581199123086</c:v>
                </c:pt>
                <c:pt idx="32">
                  <c:v>97.105548529690211</c:v>
                </c:pt>
                <c:pt idx="33">
                  <c:v>97.011466401488192</c:v>
                </c:pt>
                <c:pt idx="34">
                  <c:v>97.129037205379859</c:v>
                </c:pt>
                <c:pt idx="35">
                  <c:v>97.408141380756959</c:v>
                </c:pt>
                <c:pt idx="36">
                  <c:v>97.752839447322273</c:v>
                </c:pt>
                <c:pt idx="37">
                  <c:v>98.082513669388561</c:v>
                </c:pt>
                <c:pt idx="38">
                  <c:v>98.356139346097621</c:v>
                </c:pt>
                <c:pt idx="39">
                  <c:v>98.574730363497679</c:v>
                </c:pt>
                <c:pt idx="40">
                  <c:v>98.772673829156503</c:v>
                </c:pt>
                <c:pt idx="41">
                  <c:v>98.934376053604737</c:v>
                </c:pt>
                <c:pt idx="42">
                  <c:v>98.9935103411715</c:v>
                </c:pt>
                <c:pt idx="43">
                  <c:v>98.950346156836218</c:v>
                </c:pt>
                <c:pt idx="44">
                  <c:v>98.870049526722909</c:v>
                </c:pt>
                <c:pt idx="45">
                  <c:v>98.83488582324037</c:v>
                </c:pt>
                <c:pt idx="46">
                  <c:v>98.927461035896755</c:v>
                </c:pt>
                <c:pt idx="47">
                  <c:v>99.11755543256119</c:v>
                </c:pt>
                <c:pt idx="48">
                  <c:v>99.33853046909104</c:v>
                </c:pt>
                <c:pt idx="49">
                  <c:v>99.56542449967931</c:v>
                </c:pt>
                <c:pt idx="50">
                  <c:v>99.815730888342543</c:v>
                </c:pt>
                <c:pt idx="51">
                  <c:v>100.10247452268243</c:v>
                </c:pt>
                <c:pt idx="52">
                  <c:v>100.40088555368663</c:v>
                </c:pt>
                <c:pt idx="53">
                  <c:v>100.68168446363761</c:v>
                </c:pt>
                <c:pt idx="54">
                  <c:v>100.91508009375617</c:v>
                </c:pt>
                <c:pt idx="55">
                  <c:v>101.09411176737092</c:v>
                </c:pt>
                <c:pt idx="56">
                  <c:v>101.19667521058824</c:v>
                </c:pt>
                <c:pt idx="57">
                  <c:v>101.19778568045936</c:v>
                </c:pt>
                <c:pt idx="58">
                  <c:v>101.08385873665546</c:v>
                </c:pt>
                <c:pt idx="59">
                  <c:v>100.8579485606089</c:v>
                </c:pt>
                <c:pt idx="60">
                  <c:v>100.57310778705582</c:v>
                </c:pt>
                <c:pt idx="61">
                  <c:v>100.30455845302107</c:v>
                </c:pt>
                <c:pt idx="62">
                  <c:v>100.10782574406377</c:v>
                </c:pt>
                <c:pt idx="63">
                  <c:v>99.981795089163683</c:v>
                </c:pt>
                <c:pt idx="64">
                  <c:v>99.883443441705467</c:v>
                </c:pt>
                <c:pt idx="65">
                  <c:v>99.798175855597236</c:v>
                </c:pt>
                <c:pt idx="66">
                  <c:v>99.763063784622531</c:v>
                </c:pt>
                <c:pt idx="67">
                  <c:v>99.784039696724477</c:v>
                </c:pt>
                <c:pt idx="68">
                  <c:v>99.842543534573849</c:v>
                </c:pt>
                <c:pt idx="69">
                  <c:v>99.901495101440318</c:v>
                </c:pt>
                <c:pt idx="70">
                  <c:v>99.918909705014926</c:v>
                </c:pt>
                <c:pt idx="71">
                  <c:v>99.908968275126995</c:v>
                </c:pt>
                <c:pt idx="72">
                  <c:v>99.917866225418322</c:v>
                </c:pt>
                <c:pt idx="73">
                  <c:v>99.95832328268105</c:v>
                </c:pt>
                <c:pt idx="74">
                  <c:v>100.0393962292013</c:v>
                </c:pt>
                <c:pt idx="75">
                  <c:v>100.15629636144881</c:v>
                </c:pt>
                <c:pt idx="76">
                  <c:v>100.25325316667791</c:v>
                </c:pt>
                <c:pt idx="77">
                  <c:v>100.31518072601828</c:v>
                </c:pt>
                <c:pt idx="78">
                  <c:v>100.35149162170546</c:v>
                </c:pt>
                <c:pt idx="79">
                  <c:v>100.38288206271847</c:v>
                </c:pt>
                <c:pt idx="80">
                  <c:v>100.41309651659543</c:v>
                </c:pt>
                <c:pt idx="81">
                  <c:v>100.43348640999177</c:v>
                </c:pt>
                <c:pt idx="82">
                  <c:v>100.45395586084864</c:v>
                </c:pt>
                <c:pt idx="83">
                  <c:v>100.48536594752559</c:v>
                </c:pt>
                <c:pt idx="84">
                  <c:v>100.52550403272559</c:v>
                </c:pt>
                <c:pt idx="85">
                  <c:v>100.54970252099042</c:v>
                </c:pt>
                <c:pt idx="86">
                  <c:v>100.5503597089711</c:v>
                </c:pt>
                <c:pt idx="87">
                  <c:v>100.52289704583441</c:v>
                </c:pt>
                <c:pt idx="88">
                  <c:v>100.4777990588999</c:v>
                </c:pt>
                <c:pt idx="89">
                  <c:v>100.41057189194953</c:v>
                </c:pt>
                <c:pt idx="90">
                  <c:v>100.31513084733275</c:v>
                </c:pt>
                <c:pt idx="91">
                  <c:v>100.17886145430145</c:v>
                </c:pt>
                <c:pt idx="92">
                  <c:v>100.00138743979419</c:v>
                </c:pt>
                <c:pt idx="93">
                  <c:v>99.786351855083652</c:v>
                </c:pt>
                <c:pt idx="94">
                  <c:v>99.554050767623039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'10_7福井'!$M$4:$M$98</c:f>
              <c:numCache>
                <c:formatCode>0.00</c:formatCode>
                <c:ptCount val="95"/>
                <c:pt idx="0">
                  <c:v>98.730591624084184</c:v>
                </c:pt>
                <c:pt idx="1">
                  <c:v>99.474236935262041</c:v>
                </c:pt>
                <c:pt idx="2">
                  <c:v>100.17115055972046</c:v>
                </c:pt>
                <c:pt idx="3">
                  <c:v>100.7281768155889</c:v>
                </c:pt>
                <c:pt idx="4">
                  <c:v>101.12599599424288</c:v>
                </c:pt>
                <c:pt idx="5">
                  <c:v>101.3283227517319</c:v>
                </c:pt>
                <c:pt idx="6">
                  <c:v>101.41991953400614</c:v>
                </c:pt>
                <c:pt idx="7">
                  <c:v>101.42283980296624</c:v>
                </c:pt>
                <c:pt idx="8">
                  <c:v>101.35768668547487</c:v>
                </c:pt>
                <c:pt idx="9">
                  <c:v>101.2832835706778</c:v>
                </c:pt>
                <c:pt idx="10">
                  <c:v>101.10542122415491</c:v>
                </c:pt>
                <c:pt idx="11">
                  <c:v>100.83344193036034</c:v>
                </c:pt>
                <c:pt idx="12">
                  <c:v>100.53238263957149</c:v>
                </c:pt>
                <c:pt idx="13">
                  <c:v>100.24989667678066</c:v>
                </c:pt>
                <c:pt idx="14">
                  <c:v>100.00146662613773</c:v>
                </c:pt>
                <c:pt idx="15">
                  <c:v>99.864537718656777</c:v>
                </c:pt>
                <c:pt idx="16">
                  <c:v>99.801798024532161</c:v>
                </c:pt>
                <c:pt idx="17">
                  <c:v>99.749486533297826</c:v>
                </c:pt>
                <c:pt idx="18">
                  <c:v>99.732041274114337</c:v>
                </c:pt>
                <c:pt idx="19">
                  <c:v>99.714966178284826</c:v>
                </c:pt>
                <c:pt idx="20">
                  <c:v>99.691661098138852</c:v>
                </c:pt>
                <c:pt idx="21">
                  <c:v>99.584608950773855</c:v>
                </c:pt>
                <c:pt idx="22">
                  <c:v>99.424583683484002</c:v>
                </c:pt>
                <c:pt idx="23">
                  <c:v>99.175384343049629</c:v>
                </c:pt>
                <c:pt idx="24">
                  <c:v>98.763806792063519</c:v>
                </c:pt>
                <c:pt idx="25">
                  <c:v>98.228863441879682</c:v>
                </c:pt>
                <c:pt idx="26">
                  <c:v>97.609173155092961</c:v>
                </c:pt>
                <c:pt idx="27">
                  <c:v>96.959170558141437</c:v>
                </c:pt>
                <c:pt idx="28">
                  <c:v>96.475694457487236</c:v>
                </c:pt>
                <c:pt idx="29">
                  <c:v>96.296587402459039</c:v>
                </c:pt>
                <c:pt idx="30">
                  <c:v>96.418110986502967</c:v>
                </c:pt>
                <c:pt idx="31">
                  <c:v>96.799843222896527</c:v>
                </c:pt>
                <c:pt idx="32">
                  <c:v>97.418819965349584</c:v>
                </c:pt>
                <c:pt idx="33">
                  <c:v>98.1535369941613</c:v>
                </c:pt>
                <c:pt idx="34">
                  <c:v>98.921428656433136</c:v>
                </c:pt>
                <c:pt idx="35">
                  <c:v>99.694440520695906</c:v>
                </c:pt>
                <c:pt idx="36">
                  <c:v>100.40765876146857</c:v>
                </c:pt>
                <c:pt idx="37">
                  <c:v>101.01435266546734</c:v>
                </c:pt>
                <c:pt idx="38">
                  <c:v>101.48078259530024</c:v>
                </c:pt>
                <c:pt idx="39">
                  <c:v>101.77405482854375</c:v>
                </c:pt>
                <c:pt idx="40">
                  <c:v>101.90528109972419</c:v>
                </c:pt>
                <c:pt idx="41">
                  <c:v>101.91640328884135</c:v>
                </c:pt>
                <c:pt idx="42">
                  <c:v>101.82332986308512</c:v>
                </c:pt>
                <c:pt idx="43">
                  <c:v>101.68186363250886</c:v>
                </c:pt>
                <c:pt idx="44">
                  <c:v>101.55238384946216</c:v>
                </c:pt>
                <c:pt idx="45">
                  <c:v>101.48787477220768</c:v>
                </c:pt>
                <c:pt idx="46">
                  <c:v>101.49246518644871</c:v>
                </c:pt>
                <c:pt idx="47">
                  <c:v>101.54217789731254</c:v>
                </c:pt>
                <c:pt idx="48">
                  <c:v>101.62625992115292</c:v>
                </c:pt>
                <c:pt idx="49">
                  <c:v>101.67392372514833</c:v>
                </c:pt>
                <c:pt idx="50">
                  <c:v>101.72161272084588</c:v>
                </c:pt>
                <c:pt idx="51">
                  <c:v>101.74635383853048</c:v>
                </c:pt>
                <c:pt idx="52">
                  <c:v>101.72160712860907</c:v>
                </c:pt>
                <c:pt idx="53">
                  <c:v>101.61579812710069</c:v>
                </c:pt>
                <c:pt idx="54">
                  <c:v>101.41955597852865</c:v>
                </c:pt>
                <c:pt idx="55">
                  <c:v>101.12789459259723</c:v>
                </c:pt>
                <c:pt idx="56">
                  <c:v>100.73625242175028</c:v>
                </c:pt>
                <c:pt idx="57">
                  <c:v>100.32545038517335</c:v>
                </c:pt>
                <c:pt idx="58">
                  <c:v>99.969142307469141</c:v>
                </c:pt>
                <c:pt idx="59">
                  <c:v>99.668678255423742</c:v>
                </c:pt>
                <c:pt idx="60">
                  <c:v>99.443347497332425</c:v>
                </c:pt>
                <c:pt idx="61">
                  <c:v>99.270207734987437</c:v>
                </c:pt>
                <c:pt idx="62">
                  <c:v>99.149584840704023</c:v>
                </c:pt>
                <c:pt idx="63">
                  <c:v>99.100862727090686</c:v>
                </c:pt>
                <c:pt idx="64">
                  <c:v>99.092249902632844</c:v>
                </c:pt>
                <c:pt idx="65">
                  <c:v>99.121033686311179</c:v>
                </c:pt>
                <c:pt idx="66">
                  <c:v>99.181824803903211</c:v>
                </c:pt>
                <c:pt idx="67">
                  <c:v>99.246511812355848</c:v>
                </c:pt>
                <c:pt idx="68">
                  <c:v>99.258229094972606</c:v>
                </c:pt>
                <c:pt idx="69">
                  <c:v>99.243935139633052</c:v>
                </c:pt>
                <c:pt idx="70">
                  <c:v>99.194347495734561</c:v>
                </c:pt>
                <c:pt idx="71">
                  <c:v>99.112429713229474</c:v>
                </c:pt>
                <c:pt idx="72">
                  <c:v>99.036511801021391</c:v>
                </c:pt>
                <c:pt idx="73">
                  <c:v>99.077137553785988</c:v>
                </c:pt>
                <c:pt idx="74">
                  <c:v>99.227194928386908</c:v>
                </c:pt>
                <c:pt idx="75">
                  <c:v>99.50713027190578</c:v>
                </c:pt>
                <c:pt idx="76">
                  <c:v>99.825260226526225</c:v>
                </c:pt>
                <c:pt idx="77">
                  <c:v>100.05161846850453</c:v>
                </c:pt>
                <c:pt idx="78">
                  <c:v>100.22327777564263</c:v>
                </c:pt>
                <c:pt idx="79">
                  <c:v>100.27004334896392</c:v>
                </c:pt>
                <c:pt idx="80">
                  <c:v>100.2649075159043</c:v>
                </c:pt>
                <c:pt idx="81">
                  <c:v>100.25140881260324</c:v>
                </c:pt>
                <c:pt idx="82">
                  <c:v>100.23629203694109</c:v>
                </c:pt>
                <c:pt idx="83">
                  <c:v>100.23202383007882</c:v>
                </c:pt>
                <c:pt idx="84">
                  <c:v>100.2267457321858</c:v>
                </c:pt>
                <c:pt idx="85">
                  <c:v>100.22334056700197</c:v>
                </c:pt>
                <c:pt idx="86">
                  <c:v>100.26322794755657</c:v>
                </c:pt>
                <c:pt idx="87">
                  <c:v>100.36934984664252</c:v>
                </c:pt>
                <c:pt idx="88">
                  <c:v>100.47541453326376</c:v>
                </c:pt>
                <c:pt idx="89">
                  <c:v>100.49550172623255</c:v>
                </c:pt>
                <c:pt idx="90">
                  <c:v>100.39741483329563</c:v>
                </c:pt>
                <c:pt idx="91">
                  <c:v>100.16611093396038</c:v>
                </c:pt>
                <c:pt idx="92">
                  <c:v>99.926423378770792</c:v>
                </c:pt>
                <c:pt idx="93">
                  <c:v>99.698566325415769</c:v>
                </c:pt>
                <c:pt idx="94">
                  <c:v>99.466017985564605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'10_7福井'!$L$4:$L$98</c:f>
              <c:strCache>
                <c:ptCount val="95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</c:strCache>
            </c:strRef>
          </c:cat>
          <c:val>
            <c:numRef>
              <c:f>'10_7福井'!$N$5:$N$98</c:f>
              <c:numCache>
                <c:formatCode>#,##0.00_);[Red]\(#,##0.00\)</c:formatCode>
                <c:ptCount val="94"/>
                <c:pt idx="0">
                  <c:v>99.748859137988177</c:v>
                </c:pt>
                <c:pt idx="1">
                  <c:v>100.18000340910304</c:v>
                </c:pt>
                <c:pt idx="2">
                  <c:v>100.61915533123238</c:v>
                </c:pt>
                <c:pt idx="3">
                  <c:v>101.02532566763486</c:v>
                </c:pt>
                <c:pt idx="4">
                  <c:v>101.36533500713431</c:v>
                </c:pt>
                <c:pt idx="5">
                  <c:v>101.60099519728624</c:v>
                </c:pt>
                <c:pt idx="6">
                  <c:v>101.73462291943136</c:v>
                </c:pt>
                <c:pt idx="7">
                  <c:v>101.76936894301308</c:v>
                </c:pt>
                <c:pt idx="8">
                  <c:v>101.75191358425805</c:v>
                </c:pt>
                <c:pt idx="9">
                  <c:v>101.71721958716259</c:v>
                </c:pt>
                <c:pt idx="10">
                  <c:v>101.67247288279397</c:v>
                </c:pt>
                <c:pt idx="11">
                  <c:v>101.61565327133766</c:v>
                </c:pt>
                <c:pt idx="12">
                  <c:v>101.54507482614054</c:v>
                </c:pt>
                <c:pt idx="13">
                  <c:v>101.44616071180332</c:v>
                </c:pt>
                <c:pt idx="14">
                  <c:v>101.30676041362882</c:v>
                </c:pt>
                <c:pt idx="15">
                  <c:v>101.14281964909995</c:v>
                </c:pt>
                <c:pt idx="16">
                  <c:v>100.93268748617805</c:v>
                </c:pt>
                <c:pt idx="17">
                  <c:v>100.72981340545516</c:v>
                </c:pt>
                <c:pt idx="18">
                  <c:v>100.53897422510906</c:v>
                </c:pt>
                <c:pt idx="19">
                  <c:v>100.36101757368874</c:v>
                </c:pt>
                <c:pt idx="20">
                  <c:v>100.16713548909193</c:v>
                </c:pt>
                <c:pt idx="21">
                  <c:v>99.943568596911476</c:v>
                </c:pt>
                <c:pt idx="22">
                  <c:v>99.653921177842093</c:v>
                </c:pt>
                <c:pt idx="23">
                  <c:v>99.249242611377809</c:v>
                </c:pt>
                <c:pt idx="24">
                  <c:v>98.705869066095602</c:v>
                </c:pt>
                <c:pt idx="25">
                  <c:v>98.035796099874261</c:v>
                </c:pt>
                <c:pt idx="26">
                  <c:v>97.315300670726273</c:v>
                </c:pt>
                <c:pt idx="27">
                  <c:v>96.663430475983745</c:v>
                </c:pt>
                <c:pt idx="28">
                  <c:v>96.198475516353298</c:v>
                </c:pt>
                <c:pt idx="29">
                  <c:v>95.973568009372258</c:v>
                </c:pt>
                <c:pt idx="30">
                  <c:v>95.985780648299766</c:v>
                </c:pt>
                <c:pt idx="31">
                  <c:v>96.193099718006351</c:v>
                </c:pt>
                <c:pt idx="32">
                  <c:v>96.531874812654834</c:v>
                </c:pt>
                <c:pt idx="33">
                  <c:v>96.924516285911608</c:v>
                </c:pt>
                <c:pt idx="34">
                  <c:v>97.350142436460246</c:v>
                </c:pt>
                <c:pt idx="35">
                  <c:v>97.815647110918405</c:v>
                </c:pt>
                <c:pt idx="36">
                  <c:v>98.321829433123682</c:v>
                </c:pt>
                <c:pt idx="37">
                  <c:v>98.841915615033997</c:v>
                </c:pt>
                <c:pt idx="38">
                  <c:v>99.348293661553257</c:v>
                </c:pt>
                <c:pt idx="39">
                  <c:v>99.796808685565139</c:v>
                </c:pt>
                <c:pt idx="40">
                  <c:v>100.18130141814515</c:v>
                </c:pt>
                <c:pt idx="41">
                  <c:v>100.47607009267639</c:v>
                </c:pt>
                <c:pt idx="42">
                  <c:v>100.64711903224632</c:v>
                </c:pt>
                <c:pt idx="43">
                  <c:v>100.75005579701812</c:v>
                </c:pt>
                <c:pt idx="44">
                  <c:v>100.82459343141589</c:v>
                </c:pt>
                <c:pt idx="45">
                  <c:v>100.90086587468343</c:v>
                </c:pt>
                <c:pt idx="46">
                  <c:v>101.00116712585405</c:v>
                </c:pt>
                <c:pt idx="47">
                  <c:v>101.12137362858235</c:v>
                </c:pt>
                <c:pt idx="48">
                  <c:v>101.25198499064948</c:v>
                </c:pt>
                <c:pt idx="49">
                  <c:v>101.38155620605994</c:v>
                </c:pt>
                <c:pt idx="50">
                  <c:v>101.50082095224698</c:v>
                </c:pt>
                <c:pt idx="51">
                  <c:v>101.58581895337733</c:v>
                </c:pt>
                <c:pt idx="52">
                  <c:v>101.61835615346351</c:v>
                </c:pt>
                <c:pt idx="53">
                  <c:v>101.56807897539696</c:v>
                </c:pt>
                <c:pt idx="54">
                  <c:v>101.42522207423454</c:v>
                </c:pt>
                <c:pt idx="55">
                  <c:v>101.18429810501871</c:v>
                </c:pt>
                <c:pt idx="56">
                  <c:v>100.87826489169204</c:v>
                </c:pt>
                <c:pt idx="57">
                  <c:v>100.53340417883965</c:v>
                </c:pt>
                <c:pt idx="58">
                  <c:v>100.18085583353009</c:v>
                </c:pt>
                <c:pt idx="59">
                  <c:v>99.854643431605311</c:v>
                </c:pt>
                <c:pt idx="60">
                  <c:v>99.587918407836654</c:v>
                </c:pt>
                <c:pt idx="61">
                  <c:v>99.421758240465522</c:v>
                </c:pt>
                <c:pt idx="62">
                  <c:v>99.369102607034932</c:v>
                </c:pt>
                <c:pt idx="63">
                  <c:v>99.393425655603423</c:v>
                </c:pt>
                <c:pt idx="64">
                  <c:v>99.456993286550428</c:v>
                </c:pt>
                <c:pt idx="65">
                  <c:v>99.550083104854721</c:v>
                </c:pt>
                <c:pt idx="66">
                  <c:v>99.636694552024338</c:v>
                </c:pt>
                <c:pt idx="67">
                  <c:v>99.704695410661643</c:v>
                </c:pt>
                <c:pt idx="68">
                  <c:v>99.748725173737796</c:v>
                </c:pt>
                <c:pt idx="69">
                  <c:v>99.761017555569893</c:v>
                </c:pt>
                <c:pt idx="70">
                  <c:v>99.751646320182928</c:v>
                </c:pt>
                <c:pt idx="71">
                  <c:v>99.75090770593404</c:v>
                </c:pt>
                <c:pt idx="72">
                  <c:v>99.792620413020231</c:v>
                </c:pt>
                <c:pt idx="73">
                  <c:v>99.882157530494098</c:v>
                </c:pt>
                <c:pt idx="74">
                  <c:v>100.00282346519809</c:v>
                </c:pt>
                <c:pt idx="75">
                  <c:v>100.11989927312251</c:v>
                </c:pt>
                <c:pt idx="76">
                  <c:v>100.20152042311753</c:v>
                </c:pt>
                <c:pt idx="77">
                  <c:v>100.26328127977902</c:v>
                </c:pt>
                <c:pt idx="78">
                  <c:v>100.2967318725463</c:v>
                </c:pt>
                <c:pt idx="79">
                  <c:v>100.32417174880679</c:v>
                </c:pt>
                <c:pt idx="80">
                  <c:v>100.34078159662629</c:v>
                </c:pt>
                <c:pt idx="81">
                  <c:v>100.34559246637797</c:v>
                </c:pt>
                <c:pt idx="82">
                  <c:v>100.32779796831997</c:v>
                </c:pt>
                <c:pt idx="83">
                  <c:v>100.29604659512289</c:v>
                </c:pt>
                <c:pt idx="84">
                  <c:v>100.26724539299954</c:v>
                </c:pt>
                <c:pt idx="85">
                  <c:v>100.27210560661544</c:v>
                </c:pt>
                <c:pt idx="86">
                  <c:v>100.31414613563966</c:v>
                </c:pt>
                <c:pt idx="87">
                  <c:v>100.37720704650764</c:v>
                </c:pt>
                <c:pt idx="88">
                  <c:v>100.42570893178058</c:v>
                </c:pt>
                <c:pt idx="89">
                  <c:v>100.4240115542847</c:v>
                </c:pt>
                <c:pt idx="90">
                  <c:v>100.35587134566237</c:v>
                </c:pt>
                <c:pt idx="91">
                  <c:v>100.23786493375459</c:v>
                </c:pt>
                <c:pt idx="92">
                  <c:v>100.07347506802495</c:v>
                </c:pt>
                <c:pt idx="93">
                  <c:v>99.895684584816536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138226</xdr:colOff>
      <xdr:row>2</xdr:row>
      <xdr:rowOff>82271</xdr:rowOff>
    </xdr:from>
    <xdr:to>
      <xdr:col>14</xdr:col>
      <xdr:colOff>371698</xdr:colOff>
      <xdr:row>22</xdr:row>
      <xdr:rowOff>152821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EAE1FC-E503-4EE0-A138-9CFDE3F1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36626</xdr:colOff>
      <xdr:row>2</xdr:row>
      <xdr:rowOff>25121</xdr:rowOff>
    </xdr:from>
    <xdr:to>
      <xdr:col>14</xdr:col>
      <xdr:colOff>270098</xdr:colOff>
      <xdr:row>22</xdr:row>
      <xdr:rowOff>95671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5A19329-229C-4A96-9658-3C0634065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364196</xdr:colOff>
      <xdr:row>23</xdr:row>
      <xdr:rowOff>58089</xdr:rowOff>
    </xdr:from>
    <xdr:to>
      <xdr:col>15</xdr:col>
      <xdr:colOff>207305</xdr:colOff>
      <xdr:row>43</xdr:row>
      <xdr:rowOff>49862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7E4637-076D-2771-2DAD-41A85EEA6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196" y="4528489"/>
          <a:ext cx="7329759" cy="318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40</xdr:row>
      <xdr:rowOff>0</xdr:rowOff>
    </xdr:from>
    <xdr:to>
      <xdr:col>28</xdr:col>
      <xdr:colOff>203200</xdr:colOff>
      <xdr:row>55</xdr:row>
      <xdr:rowOff>127000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EAC3478-1954-642B-07AC-A0C7C429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6769100"/>
          <a:ext cx="4102100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57</xdr:row>
      <xdr:rowOff>0</xdr:rowOff>
    </xdr:from>
    <xdr:to>
      <xdr:col>29</xdr:col>
      <xdr:colOff>444500</xdr:colOff>
      <xdr:row>76</xdr:row>
      <xdr:rowOff>44450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FCA6780-9F00-981D-43ED-E9E287E02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575800"/>
          <a:ext cx="497205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30</xdr:col>
      <xdr:colOff>260350</xdr:colOff>
      <xdr:row>31</xdr:row>
      <xdr:rowOff>127000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B226E6C-0640-7485-1505-C458B2508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workbookViewId="0">
      <selection activeCell="P8" sqref="P8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832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806" t="s">
        <v>1493</v>
      </c>
      <c r="C16" s="2806"/>
      <c r="D16" s="2806"/>
      <c r="E16" s="2806"/>
      <c r="F16" s="2806"/>
      <c r="G16" s="2806"/>
      <c r="H16" s="38"/>
    </row>
    <row r="17" spans="1:8" ht="23.5">
      <c r="A17" s="38"/>
      <c r="B17" s="206"/>
      <c r="C17" s="38"/>
      <c r="D17" s="2180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807">
        <v>46080</v>
      </c>
      <c r="D35" s="2807"/>
      <c r="E35" s="2807"/>
      <c r="F35" s="2807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808" t="s">
        <v>431</v>
      </c>
      <c r="C44" s="2808"/>
      <c r="D44" s="2808"/>
      <c r="E44" s="2808"/>
      <c r="F44" s="2808"/>
      <c r="G44" s="2808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K18" sqref="K18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831" t="s">
        <v>144</v>
      </c>
      <c r="C2" s="2827"/>
      <c r="D2" s="2836" t="s">
        <v>142</v>
      </c>
      <c r="E2" s="2837"/>
      <c r="F2" s="2838"/>
      <c r="G2" s="2840" t="s">
        <v>143</v>
      </c>
      <c r="H2" s="2840"/>
      <c r="I2" s="2840"/>
      <c r="J2" s="2839" t="s">
        <v>277</v>
      </c>
      <c r="K2" s="2838"/>
      <c r="L2" s="12"/>
    </row>
    <row r="3" spans="1:23" ht="13.5" thickBot="1">
      <c r="A3" s="61"/>
      <c r="B3" s="2841"/>
      <c r="C3" s="2842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843" t="s">
        <v>370</v>
      </c>
      <c r="C12" s="2844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15" workbookViewId="0">
      <selection activeCell="O15" sqref="O15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846" t="s">
        <v>371</v>
      </c>
      <c r="C3" s="2847"/>
      <c r="D3" s="2848"/>
      <c r="E3" s="2848"/>
      <c r="F3" s="2852" t="s">
        <v>375</v>
      </c>
      <c r="G3" s="2848"/>
      <c r="H3" s="2853"/>
      <c r="I3" s="2854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849" t="s">
        <v>374</v>
      </c>
      <c r="C4" s="2850"/>
      <c r="D4" s="71" t="s">
        <v>103</v>
      </c>
      <c r="E4" s="72" t="s">
        <v>372</v>
      </c>
      <c r="F4" s="2851" t="s">
        <v>374</v>
      </c>
      <c r="G4" s="2850"/>
      <c r="H4" s="73" t="s">
        <v>103</v>
      </c>
      <c r="I4" s="2855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845" t="s">
        <v>376</v>
      </c>
      <c r="C19" s="2845"/>
      <c r="D19" s="2845"/>
      <c r="E19" s="2845"/>
      <c r="F19" s="2845"/>
      <c r="G19" s="2845"/>
      <c r="H19" s="2845"/>
      <c r="I19" s="2845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816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4" activePane="bottomRight" state="frozen"/>
      <selection pane="topRight" activeCell="C1" sqref="C1"/>
      <selection pane="bottomLeft" activeCell="A7" sqref="A7"/>
      <selection pane="bottomRight" activeCell="E56" sqref="E56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863</v>
      </c>
      <c r="B1" s="24"/>
      <c r="C1" s="24"/>
      <c r="D1" s="24"/>
      <c r="E1" s="24"/>
      <c r="F1" s="44"/>
      <c r="G1" s="24"/>
      <c r="H1" s="24"/>
      <c r="I1" s="23" t="s">
        <v>864</v>
      </c>
      <c r="J1" s="24"/>
      <c r="R1" s="24"/>
    </row>
    <row r="2" spans="1:18">
      <c r="A2" s="131" t="s">
        <v>26</v>
      </c>
      <c r="B2" s="140"/>
      <c r="C2" s="2858" t="s">
        <v>1424</v>
      </c>
      <c r="D2" s="2858"/>
      <c r="E2" s="2859"/>
      <c r="F2" s="2866" t="s">
        <v>865</v>
      </c>
      <c r="G2" s="132"/>
      <c r="H2" s="24"/>
      <c r="I2" s="131" t="s">
        <v>26</v>
      </c>
      <c r="J2" s="140"/>
      <c r="K2" s="2868" t="s">
        <v>855</v>
      </c>
      <c r="L2" s="2868"/>
      <c r="M2" s="2868"/>
      <c r="N2" s="2879" t="s">
        <v>1230</v>
      </c>
      <c r="O2" s="2858"/>
      <c r="P2" s="2880"/>
      <c r="Q2" s="2869" t="s">
        <v>865</v>
      </c>
      <c r="R2" s="1054"/>
    </row>
    <row r="3" spans="1:18">
      <c r="A3" s="85" t="s">
        <v>472</v>
      </c>
      <c r="B3" s="96"/>
      <c r="C3" s="2860" t="s">
        <v>866</v>
      </c>
      <c r="D3" s="2862" t="s">
        <v>865</v>
      </c>
      <c r="E3" s="2864" t="s">
        <v>867</v>
      </c>
      <c r="F3" s="2867"/>
      <c r="G3" s="133" t="s">
        <v>868</v>
      </c>
      <c r="H3" s="24"/>
      <c r="I3" s="85" t="s">
        <v>472</v>
      </c>
      <c r="J3" s="96"/>
      <c r="K3" s="2856" t="s">
        <v>866</v>
      </c>
      <c r="L3" s="2875" t="s">
        <v>865</v>
      </c>
      <c r="M3" s="2877" t="s">
        <v>867</v>
      </c>
      <c r="N3" s="2871" t="s">
        <v>866</v>
      </c>
      <c r="O3" s="2862" t="s">
        <v>865</v>
      </c>
      <c r="P3" s="2873" t="s">
        <v>867</v>
      </c>
      <c r="Q3" s="2870"/>
      <c r="R3" s="1055" t="s">
        <v>868</v>
      </c>
    </row>
    <row r="4" spans="1:18" ht="13.5" thickBot="1">
      <c r="A4" s="142" t="s">
        <v>97</v>
      </c>
      <c r="B4" s="102"/>
      <c r="C4" s="2861"/>
      <c r="D4" s="2863"/>
      <c r="E4" s="2865"/>
      <c r="F4" s="144" t="s">
        <v>869</v>
      </c>
      <c r="G4" s="143"/>
      <c r="H4" s="24"/>
      <c r="I4" s="142" t="s">
        <v>97</v>
      </c>
      <c r="J4" s="102"/>
      <c r="K4" s="2857"/>
      <c r="L4" s="2876"/>
      <c r="M4" s="2878"/>
      <c r="N4" s="2872"/>
      <c r="O4" s="2863"/>
      <c r="P4" s="2874"/>
      <c r="Q4" s="1700" t="s">
        <v>869</v>
      </c>
      <c r="R4" s="1056"/>
    </row>
    <row r="5" spans="1:18">
      <c r="A5" s="112" t="s">
        <v>19</v>
      </c>
      <c r="B5" s="120" t="s">
        <v>3</v>
      </c>
      <c r="C5" s="1771"/>
      <c r="D5" s="269"/>
      <c r="E5" s="5"/>
      <c r="F5" s="78"/>
      <c r="G5" s="135"/>
      <c r="H5" s="24"/>
      <c r="I5" s="95" t="s">
        <v>19</v>
      </c>
      <c r="J5" s="195" t="s">
        <v>3</v>
      </c>
      <c r="K5" s="1701">
        <v>91.3</v>
      </c>
      <c r="L5" s="1702">
        <v>97.4</v>
      </c>
      <c r="M5" s="1703">
        <v>101.5</v>
      </c>
      <c r="N5" s="1173">
        <v>101.1</v>
      </c>
      <c r="O5" s="1057">
        <v>116</v>
      </c>
      <c r="P5" s="1704">
        <v>106.9</v>
      </c>
      <c r="Q5" s="1177"/>
      <c r="R5" s="1058"/>
    </row>
    <row r="6" spans="1:18">
      <c r="A6" s="112">
        <v>1990</v>
      </c>
      <c r="B6" s="120" t="s">
        <v>4</v>
      </c>
      <c r="C6" s="1771"/>
      <c r="D6" s="269"/>
      <c r="E6" s="5"/>
      <c r="F6" s="78"/>
      <c r="G6" s="135"/>
      <c r="H6" s="24"/>
      <c r="I6" s="95">
        <v>1990</v>
      </c>
      <c r="J6" s="195" t="s">
        <v>4</v>
      </c>
      <c r="K6" s="1701">
        <v>91.8</v>
      </c>
      <c r="L6" s="1702">
        <v>97.8</v>
      </c>
      <c r="M6" s="1703">
        <v>101.8</v>
      </c>
      <c r="N6" s="1173">
        <v>100</v>
      </c>
      <c r="O6" s="1057">
        <v>115.7</v>
      </c>
      <c r="P6" s="1704">
        <v>107.5</v>
      </c>
      <c r="Q6" s="1177"/>
      <c r="R6" s="1058"/>
    </row>
    <row r="7" spans="1:18">
      <c r="A7" s="112"/>
      <c r="B7" s="120" t="s">
        <v>5</v>
      </c>
      <c r="C7" s="1771"/>
      <c r="D7" s="269"/>
      <c r="E7" s="5"/>
      <c r="F7" s="78"/>
      <c r="G7" s="135"/>
      <c r="H7" s="24"/>
      <c r="I7" s="95"/>
      <c r="J7" s="195" t="s">
        <v>5</v>
      </c>
      <c r="K7" s="1701">
        <v>91</v>
      </c>
      <c r="L7" s="1702">
        <v>97.6</v>
      </c>
      <c r="M7" s="1703">
        <v>101.9</v>
      </c>
      <c r="N7" s="1173">
        <v>98.6</v>
      </c>
      <c r="O7" s="1057">
        <v>115.5</v>
      </c>
      <c r="P7" s="1704">
        <v>107.7</v>
      </c>
      <c r="Q7" s="1177"/>
      <c r="R7" s="1058"/>
    </row>
    <row r="8" spans="1:18">
      <c r="A8" s="112"/>
      <c r="B8" s="120" t="s">
        <v>6</v>
      </c>
      <c r="C8" s="1771"/>
      <c r="D8" s="269"/>
      <c r="E8" s="5"/>
      <c r="F8" s="78"/>
      <c r="G8" s="135"/>
      <c r="H8" s="24"/>
      <c r="I8" s="95"/>
      <c r="J8" s="195" t="s">
        <v>6</v>
      </c>
      <c r="K8" s="1701">
        <v>91.7</v>
      </c>
      <c r="L8" s="1702">
        <v>98.3</v>
      </c>
      <c r="M8" s="1703">
        <v>101.9</v>
      </c>
      <c r="N8" s="1173">
        <v>99</v>
      </c>
      <c r="O8" s="1057">
        <v>117.1</v>
      </c>
      <c r="P8" s="1704">
        <v>108.3</v>
      </c>
      <c r="Q8" s="1177"/>
      <c r="R8" s="1058"/>
    </row>
    <row r="9" spans="1:18">
      <c r="A9" s="112"/>
      <c r="B9" s="120" t="s">
        <v>7</v>
      </c>
      <c r="C9" s="1771"/>
      <c r="D9" s="269"/>
      <c r="E9" s="5"/>
      <c r="F9" s="78"/>
      <c r="G9" s="135"/>
      <c r="H9" s="24"/>
      <c r="I9" s="95"/>
      <c r="J9" s="195" t="s">
        <v>7</v>
      </c>
      <c r="K9" s="1701">
        <v>93.1</v>
      </c>
      <c r="L9" s="1702">
        <v>99.7</v>
      </c>
      <c r="M9" s="1703">
        <v>102</v>
      </c>
      <c r="N9" s="1173">
        <v>98.3</v>
      </c>
      <c r="O9" s="1057">
        <v>116.4</v>
      </c>
      <c r="P9" s="1704">
        <v>108.4</v>
      </c>
      <c r="Q9" s="1177"/>
      <c r="R9" s="1058"/>
    </row>
    <row r="10" spans="1:18">
      <c r="A10" s="112"/>
      <c r="B10" s="120" t="s">
        <v>8</v>
      </c>
      <c r="C10" s="1771"/>
      <c r="D10" s="269"/>
      <c r="E10" s="5"/>
      <c r="F10" s="78"/>
      <c r="G10" s="135"/>
      <c r="H10" s="24"/>
      <c r="I10" s="95"/>
      <c r="J10" s="195" t="s">
        <v>8</v>
      </c>
      <c r="K10" s="1701">
        <v>92.2</v>
      </c>
      <c r="L10" s="1702">
        <v>100.5</v>
      </c>
      <c r="M10" s="1703">
        <v>102</v>
      </c>
      <c r="N10" s="1173">
        <v>98.2</v>
      </c>
      <c r="O10" s="1057">
        <v>116.1</v>
      </c>
      <c r="P10" s="1704">
        <v>109.5</v>
      </c>
      <c r="Q10" s="1177"/>
      <c r="R10" s="1058"/>
    </row>
    <row r="11" spans="1:18">
      <c r="A11" s="112"/>
      <c r="B11" s="120" t="s">
        <v>9</v>
      </c>
      <c r="C11" s="1771"/>
      <c r="D11" s="269"/>
      <c r="E11" s="5"/>
      <c r="F11" s="78"/>
      <c r="G11" s="135"/>
      <c r="H11" s="24"/>
      <c r="I11" s="95"/>
      <c r="J11" s="195" t="s">
        <v>9</v>
      </c>
      <c r="K11" s="1701">
        <v>91.3</v>
      </c>
      <c r="L11" s="1702">
        <v>100.8</v>
      </c>
      <c r="M11" s="1703">
        <v>101.6</v>
      </c>
      <c r="N11" s="1173">
        <v>97.6</v>
      </c>
      <c r="O11" s="1057">
        <v>116</v>
      </c>
      <c r="P11" s="1704">
        <v>109.2</v>
      </c>
      <c r="Q11" s="1177"/>
      <c r="R11" s="1058"/>
    </row>
    <row r="12" spans="1:18">
      <c r="A12" s="112"/>
      <c r="B12" s="120" t="s">
        <v>10</v>
      </c>
      <c r="C12" s="1771"/>
      <c r="D12" s="269"/>
      <c r="E12" s="5"/>
      <c r="F12" s="78"/>
      <c r="G12" s="135"/>
      <c r="H12" s="24"/>
      <c r="I12" s="95"/>
      <c r="J12" s="195" t="s">
        <v>10</v>
      </c>
      <c r="K12" s="1701">
        <v>90.3</v>
      </c>
      <c r="L12" s="1702">
        <v>100.5</v>
      </c>
      <c r="M12" s="1703">
        <v>102.2</v>
      </c>
      <c r="N12" s="1173">
        <v>96.6</v>
      </c>
      <c r="O12" s="1057">
        <v>115.6</v>
      </c>
      <c r="P12" s="1704">
        <v>109.4</v>
      </c>
      <c r="Q12" s="1177"/>
      <c r="R12" s="1058"/>
    </row>
    <row r="13" spans="1:18">
      <c r="A13" s="112"/>
      <c r="B13" s="120" t="s">
        <v>11</v>
      </c>
      <c r="C13" s="1771"/>
      <c r="D13" s="269"/>
      <c r="E13" s="5"/>
      <c r="F13" s="78"/>
      <c r="G13" s="135"/>
      <c r="H13" s="24"/>
      <c r="I13" s="95"/>
      <c r="J13" s="195" t="s">
        <v>11</v>
      </c>
      <c r="K13" s="1701">
        <v>88.9</v>
      </c>
      <c r="L13" s="1702">
        <v>100.2</v>
      </c>
      <c r="M13" s="1703">
        <v>102.4</v>
      </c>
      <c r="N13" s="1173">
        <v>95.7</v>
      </c>
      <c r="O13" s="1057">
        <v>114.5</v>
      </c>
      <c r="P13" s="1704">
        <v>109.3</v>
      </c>
      <c r="Q13" s="1177"/>
      <c r="R13" s="1058"/>
    </row>
    <row r="14" spans="1:18">
      <c r="A14" s="112"/>
      <c r="B14" s="120" t="s">
        <v>12</v>
      </c>
      <c r="C14" s="1771"/>
      <c r="D14" s="269"/>
      <c r="E14" s="5"/>
      <c r="F14" s="78"/>
      <c r="G14" s="135"/>
      <c r="H14" s="24"/>
      <c r="I14" s="95"/>
      <c r="J14" s="195" t="s">
        <v>12</v>
      </c>
      <c r="K14" s="1701">
        <v>89.3</v>
      </c>
      <c r="L14" s="1702">
        <v>101.6</v>
      </c>
      <c r="M14" s="1703">
        <v>102.9</v>
      </c>
      <c r="N14" s="1173">
        <v>95.1</v>
      </c>
      <c r="O14" s="1057">
        <v>113.7</v>
      </c>
      <c r="P14" s="1704">
        <v>109.7</v>
      </c>
      <c r="Q14" s="1177"/>
      <c r="R14" s="1058"/>
    </row>
    <row r="15" spans="1:18">
      <c r="A15" s="112"/>
      <c r="B15" s="120" t="s">
        <v>13</v>
      </c>
      <c r="C15" s="1771"/>
      <c r="D15" s="269"/>
      <c r="E15" s="5"/>
      <c r="F15" s="78"/>
      <c r="G15" s="135"/>
      <c r="H15" s="24"/>
      <c r="I15" s="95"/>
      <c r="J15" s="195" t="s">
        <v>13</v>
      </c>
      <c r="K15" s="1701">
        <v>88.6</v>
      </c>
      <c r="L15" s="1702">
        <v>101</v>
      </c>
      <c r="M15" s="1703">
        <v>103</v>
      </c>
      <c r="N15" s="1173">
        <v>94.4</v>
      </c>
      <c r="O15" s="1057">
        <v>115</v>
      </c>
      <c r="P15" s="1704">
        <v>110.4</v>
      </c>
      <c r="Q15" s="1177"/>
      <c r="R15" s="1058"/>
    </row>
    <row r="16" spans="1:18">
      <c r="A16" s="113"/>
      <c r="B16" s="121" t="s">
        <v>14</v>
      </c>
      <c r="C16" s="1772"/>
      <c r="D16" s="270"/>
      <c r="E16" s="7"/>
      <c r="F16" s="79"/>
      <c r="G16" s="136"/>
      <c r="H16" s="24"/>
      <c r="I16" s="100"/>
      <c r="J16" s="197" t="s">
        <v>14</v>
      </c>
      <c r="K16" s="1705">
        <v>88.5</v>
      </c>
      <c r="L16" s="1706">
        <v>100.8</v>
      </c>
      <c r="M16" s="1707">
        <v>104</v>
      </c>
      <c r="N16" s="1173">
        <v>93</v>
      </c>
      <c r="O16" s="1057">
        <v>112.9</v>
      </c>
      <c r="P16" s="1704">
        <v>110.7</v>
      </c>
      <c r="Q16" s="1177"/>
      <c r="R16" s="1060"/>
    </row>
    <row r="17" spans="1:18">
      <c r="A17" s="111" t="s">
        <v>20</v>
      </c>
      <c r="B17" s="119" t="s">
        <v>3</v>
      </c>
      <c r="C17" s="1773"/>
      <c r="D17" s="271"/>
      <c r="E17" s="6"/>
      <c r="F17" s="77"/>
      <c r="G17" s="134"/>
      <c r="H17" s="24"/>
      <c r="I17" s="98" t="s">
        <v>20</v>
      </c>
      <c r="J17" s="196" t="s">
        <v>3</v>
      </c>
      <c r="K17" s="1701">
        <v>87.9</v>
      </c>
      <c r="L17" s="1702">
        <v>100.7</v>
      </c>
      <c r="M17" s="1703">
        <v>103.8</v>
      </c>
      <c r="N17" s="1175">
        <v>92.6</v>
      </c>
      <c r="O17" s="1062">
        <v>114.3</v>
      </c>
      <c r="P17" s="1708">
        <v>110.1</v>
      </c>
      <c r="Q17" s="1178"/>
      <c r="R17" s="1061"/>
    </row>
    <row r="18" spans="1:18">
      <c r="A18" s="112">
        <v>1991</v>
      </c>
      <c r="B18" s="120" t="s">
        <v>4</v>
      </c>
      <c r="C18" s="1771"/>
      <c r="D18" s="269"/>
      <c r="E18" s="5"/>
      <c r="F18" s="78"/>
      <c r="G18" s="135"/>
      <c r="H18" s="24"/>
      <c r="I18" s="95">
        <v>1991</v>
      </c>
      <c r="J18" s="195" t="s">
        <v>4</v>
      </c>
      <c r="K18" s="1701">
        <v>86.9</v>
      </c>
      <c r="L18" s="1702">
        <v>100.3</v>
      </c>
      <c r="M18" s="1703">
        <v>103.9</v>
      </c>
      <c r="N18" s="1173">
        <v>91.7</v>
      </c>
      <c r="O18" s="1057">
        <v>112.8</v>
      </c>
      <c r="P18" s="1704">
        <v>109.2</v>
      </c>
      <c r="Q18" s="1177"/>
      <c r="R18" s="1058" t="s">
        <v>870</v>
      </c>
    </row>
    <row r="19" spans="1:18">
      <c r="A19" s="137"/>
      <c r="B19" s="141" t="s">
        <v>5</v>
      </c>
      <c r="C19" s="1774"/>
      <c r="D19" s="272"/>
      <c r="E19" s="60"/>
      <c r="F19" s="80"/>
      <c r="G19" s="138" t="s">
        <v>870</v>
      </c>
      <c r="H19" s="24"/>
      <c r="I19" s="95"/>
      <c r="J19" s="195" t="s">
        <v>5</v>
      </c>
      <c r="K19" s="1701">
        <v>86.1</v>
      </c>
      <c r="L19" s="1702">
        <v>99.4</v>
      </c>
      <c r="M19" s="1703">
        <v>104.1</v>
      </c>
      <c r="N19" s="1173">
        <v>90.8</v>
      </c>
      <c r="O19" s="1057">
        <v>111.7</v>
      </c>
      <c r="P19" s="1704">
        <v>109.1</v>
      </c>
      <c r="Q19" s="1177"/>
      <c r="R19" s="1058"/>
    </row>
    <row r="20" spans="1:18">
      <c r="A20" s="112"/>
      <c r="B20" s="120" t="s">
        <v>6</v>
      </c>
      <c r="C20" s="1771"/>
      <c r="D20" s="269"/>
      <c r="E20" s="5"/>
      <c r="F20" s="78"/>
      <c r="G20" s="135"/>
      <c r="H20" s="24"/>
      <c r="I20" s="95"/>
      <c r="J20" s="195" t="s">
        <v>6</v>
      </c>
      <c r="K20" s="1701">
        <v>85.4</v>
      </c>
      <c r="L20" s="1702">
        <v>98.6</v>
      </c>
      <c r="M20" s="1703">
        <v>104.4</v>
      </c>
      <c r="N20" s="1173">
        <v>90.8</v>
      </c>
      <c r="O20" s="1057">
        <v>111</v>
      </c>
      <c r="P20" s="1704">
        <v>108.8</v>
      </c>
      <c r="Q20" s="1177"/>
      <c r="R20" s="1058"/>
    </row>
    <row r="21" spans="1:18">
      <c r="A21" s="112"/>
      <c r="B21" s="120" t="s">
        <v>7</v>
      </c>
      <c r="C21" s="1771"/>
      <c r="D21" s="269"/>
      <c r="E21" s="5"/>
      <c r="F21" s="78"/>
      <c r="G21" s="135"/>
      <c r="H21" s="24"/>
      <c r="I21" s="95"/>
      <c r="J21" s="195" t="s">
        <v>7</v>
      </c>
      <c r="K21" s="1701">
        <v>84.7</v>
      </c>
      <c r="L21" s="1702">
        <v>99.7</v>
      </c>
      <c r="M21" s="1703">
        <v>105</v>
      </c>
      <c r="N21" s="1173">
        <v>89.6</v>
      </c>
      <c r="O21" s="1057">
        <v>111.4</v>
      </c>
      <c r="P21" s="1704">
        <v>108.9</v>
      </c>
      <c r="Q21" s="1177"/>
      <c r="R21" s="1058"/>
    </row>
    <row r="22" spans="1:18">
      <c r="A22" s="112"/>
      <c r="B22" s="120" t="s">
        <v>8</v>
      </c>
      <c r="C22" s="1771"/>
      <c r="D22" s="269"/>
      <c r="E22" s="5"/>
      <c r="F22" s="78"/>
      <c r="G22" s="135"/>
      <c r="H22" s="24"/>
      <c r="I22" s="95"/>
      <c r="J22" s="195" t="s">
        <v>8</v>
      </c>
      <c r="K22" s="1701">
        <v>83.4</v>
      </c>
      <c r="L22" s="1702">
        <v>98</v>
      </c>
      <c r="M22" s="1703">
        <v>105.4</v>
      </c>
      <c r="N22" s="1173">
        <v>88.4</v>
      </c>
      <c r="O22" s="1057">
        <v>109.4</v>
      </c>
      <c r="P22" s="1704">
        <v>108</v>
      </c>
      <c r="Q22" s="1177"/>
      <c r="R22" s="1058"/>
    </row>
    <row r="23" spans="1:18">
      <c r="A23" s="112"/>
      <c r="B23" s="120" t="s">
        <v>9</v>
      </c>
      <c r="C23" s="1771"/>
      <c r="D23" s="269"/>
      <c r="E23" s="5"/>
      <c r="F23" s="78"/>
      <c r="G23" s="135"/>
      <c r="H23" s="24"/>
      <c r="I23" s="95"/>
      <c r="J23" s="195" t="s">
        <v>9</v>
      </c>
      <c r="K23" s="1701">
        <v>83</v>
      </c>
      <c r="L23" s="1702">
        <v>99.1</v>
      </c>
      <c r="M23" s="1703">
        <v>104.8</v>
      </c>
      <c r="N23" s="1173">
        <v>88.1</v>
      </c>
      <c r="O23" s="1057">
        <v>108.1</v>
      </c>
      <c r="P23" s="1704">
        <v>107.4</v>
      </c>
      <c r="Q23" s="1177"/>
      <c r="R23" s="1058"/>
    </row>
    <row r="24" spans="1:18">
      <c r="A24" s="112"/>
      <c r="B24" s="120" t="s">
        <v>10</v>
      </c>
      <c r="C24" s="1771"/>
      <c r="D24" s="269"/>
      <c r="E24" s="5"/>
      <c r="F24" s="78"/>
      <c r="G24" s="135"/>
      <c r="H24" s="24"/>
      <c r="I24" s="95"/>
      <c r="J24" s="195" t="s">
        <v>10</v>
      </c>
      <c r="K24" s="1701">
        <v>82.2</v>
      </c>
      <c r="L24" s="1702">
        <v>97.8</v>
      </c>
      <c r="M24" s="1703">
        <v>103.9</v>
      </c>
      <c r="N24" s="1173">
        <v>87.5</v>
      </c>
      <c r="O24" s="1057">
        <v>107.8</v>
      </c>
      <c r="P24" s="1704">
        <v>107.3</v>
      </c>
      <c r="Q24" s="1177"/>
      <c r="R24" s="1058"/>
    </row>
    <row r="25" spans="1:18">
      <c r="A25" s="112"/>
      <c r="B25" s="120" t="s">
        <v>11</v>
      </c>
      <c r="C25" s="1771"/>
      <c r="D25" s="269"/>
      <c r="E25" s="5"/>
      <c r="F25" s="78"/>
      <c r="G25" s="135"/>
      <c r="H25" s="24"/>
      <c r="I25" s="95"/>
      <c r="J25" s="195" t="s">
        <v>11</v>
      </c>
      <c r="K25" s="1701">
        <v>81.400000000000006</v>
      </c>
      <c r="L25" s="1702">
        <v>96.9</v>
      </c>
      <c r="M25" s="1703">
        <v>103.8</v>
      </c>
      <c r="N25" s="1173">
        <v>87</v>
      </c>
      <c r="O25" s="1057">
        <v>105.7</v>
      </c>
      <c r="P25" s="1704">
        <v>106</v>
      </c>
      <c r="Q25" s="1177"/>
      <c r="R25" s="1058"/>
    </row>
    <row r="26" spans="1:18">
      <c r="A26" s="112"/>
      <c r="B26" s="120" t="s">
        <v>12</v>
      </c>
      <c r="C26" s="1771"/>
      <c r="D26" s="269"/>
      <c r="E26" s="5"/>
      <c r="F26" s="78"/>
      <c r="G26" s="135"/>
      <c r="H26" s="24"/>
      <c r="I26" s="95"/>
      <c r="J26" s="195" t="s">
        <v>12</v>
      </c>
      <c r="K26" s="1701">
        <v>81.400000000000006</v>
      </c>
      <c r="L26" s="1702">
        <v>96.2</v>
      </c>
      <c r="M26" s="1703">
        <v>103.5</v>
      </c>
      <c r="N26" s="1173">
        <v>85.4</v>
      </c>
      <c r="O26" s="1057">
        <v>104.2</v>
      </c>
      <c r="P26" s="1704">
        <v>105.5</v>
      </c>
      <c r="Q26" s="1177"/>
      <c r="R26" s="1058"/>
    </row>
    <row r="27" spans="1:18">
      <c r="A27" s="112"/>
      <c r="B27" s="120" t="s">
        <v>13</v>
      </c>
      <c r="C27" s="1771"/>
      <c r="D27" s="269"/>
      <c r="E27" s="5"/>
      <c r="F27" s="78"/>
      <c r="G27" s="135"/>
      <c r="H27" s="24"/>
      <c r="I27" s="95"/>
      <c r="J27" s="195" t="s">
        <v>13</v>
      </c>
      <c r="K27" s="1701">
        <v>80.3</v>
      </c>
      <c r="L27" s="1702">
        <v>96.5</v>
      </c>
      <c r="M27" s="1703">
        <v>103.7</v>
      </c>
      <c r="N27" s="1173">
        <v>85</v>
      </c>
      <c r="O27" s="1057">
        <v>102.4</v>
      </c>
      <c r="P27" s="1704">
        <v>105</v>
      </c>
      <c r="Q27" s="1177"/>
      <c r="R27" s="1058"/>
    </row>
    <row r="28" spans="1:18">
      <c r="A28" s="113"/>
      <c r="B28" s="121" t="s">
        <v>14</v>
      </c>
      <c r="C28" s="1772"/>
      <c r="D28" s="270"/>
      <c r="E28" s="7"/>
      <c r="F28" s="79"/>
      <c r="G28" s="136"/>
      <c r="H28" s="24"/>
      <c r="I28" s="100"/>
      <c r="J28" s="197" t="s">
        <v>14</v>
      </c>
      <c r="K28" s="1701">
        <v>79.2</v>
      </c>
      <c r="L28" s="1702">
        <v>94.8</v>
      </c>
      <c r="M28" s="1703">
        <v>103</v>
      </c>
      <c r="N28" s="1174">
        <v>84.7</v>
      </c>
      <c r="O28" s="1059">
        <v>102.5</v>
      </c>
      <c r="P28" s="1709">
        <v>104.4</v>
      </c>
      <c r="Q28" s="1179"/>
      <c r="R28" s="1060"/>
    </row>
    <row r="29" spans="1:18">
      <c r="A29" s="112" t="s">
        <v>21</v>
      </c>
      <c r="B29" s="120" t="s">
        <v>3</v>
      </c>
      <c r="C29" s="1771"/>
      <c r="D29" s="269"/>
      <c r="E29" s="5"/>
      <c r="F29" s="78"/>
      <c r="G29" s="135"/>
      <c r="H29" s="24"/>
      <c r="I29" s="95" t="s">
        <v>21</v>
      </c>
      <c r="J29" s="195" t="s">
        <v>3</v>
      </c>
      <c r="K29" s="1710">
        <v>78.900000000000006</v>
      </c>
      <c r="L29" s="1711">
        <v>93.7</v>
      </c>
      <c r="M29" s="1712">
        <v>102.3</v>
      </c>
      <c r="N29" s="1173">
        <v>84.1</v>
      </c>
      <c r="O29" s="1057">
        <v>101.6</v>
      </c>
      <c r="P29" s="1704">
        <v>103.6</v>
      </c>
      <c r="Q29" s="1177"/>
      <c r="R29" s="1058"/>
    </row>
    <row r="30" spans="1:18">
      <c r="A30" s="112">
        <v>1992</v>
      </c>
      <c r="B30" s="120" t="s">
        <v>4</v>
      </c>
      <c r="C30" s="1771"/>
      <c r="D30" s="269"/>
      <c r="E30" s="5"/>
      <c r="F30" s="78"/>
      <c r="G30" s="135"/>
      <c r="H30" s="24"/>
      <c r="I30" s="95">
        <v>1992</v>
      </c>
      <c r="J30" s="195" t="s">
        <v>4</v>
      </c>
      <c r="K30" s="1701">
        <v>78.400000000000006</v>
      </c>
      <c r="L30" s="1702">
        <v>93.3</v>
      </c>
      <c r="M30" s="1703">
        <v>102.2</v>
      </c>
      <c r="N30" s="1173">
        <v>83.7</v>
      </c>
      <c r="O30" s="1057">
        <v>99.3</v>
      </c>
      <c r="P30" s="1704">
        <v>103.1</v>
      </c>
      <c r="Q30" s="1177"/>
      <c r="R30" s="1058"/>
    </row>
    <row r="31" spans="1:18">
      <c r="A31" s="112"/>
      <c r="B31" s="120" t="s">
        <v>5</v>
      </c>
      <c r="C31" s="1771"/>
      <c r="D31" s="269"/>
      <c r="E31" s="5"/>
      <c r="F31" s="78"/>
      <c r="G31" s="135"/>
      <c r="H31" s="24"/>
      <c r="I31" s="95"/>
      <c r="J31" s="195" t="s">
        <v>5</v>
      </c>
      <c r="K31" s="1701">
        <v>77.900000000000006</v>
      </c>
      <c r="L31" s="1702">
        <v>91.5</v>
      </c>
      <c r="M31" s="1703">
        <v>101.1</v>
      </c>
      <c r="N31" s="1173">
        <v>84.3</v>
      </c>
      <c r="O31" s="1057">
        <v>101</v>
      </c>
      <c r="P31" s="1704">
        <v>102.6</v>
      </c>
      <c r="Q31" s="1177"/>
      <c r="R31" s="1058"/>
    </row>
    <row r="32" spans="1:18">
      <c r="A32" s="112"/>
      <c r="B32" s="120" t="s">
        <v>6</v>
      </c>
      <c r="C32" s="1771"/>
      <c r="D32" s="269"/>
      <c r="E32" s="5"/>
      <c r="F32" s="78"/>
      <c r="G32" s="135"/>
      <c r="H32" s="24"/>
      <c r="I32" s="95"/>
      <c r="J32" s="195" t="s">
        <v>6</v>
      </c>
      <c r="K32" s="1701">
        <v>76.400000000000006</v>
      </c>
      <c r="L32" s="1702">
        <v>90.2</v>
      </c>
      <c r="M32" s="1703">
        <v>100.6</v>
      </c>
      <c r="N32" s="1173">
        <v>82.7</v>
      </c>
      <c r="O32" s="1057">
        <v>98.4</v>
      </c>
      <c r="P32" s="1704">
        <v>101.6</v>
      </c>
      <c r="Q32" s="1177"/>
      <c r="R32" s="1058"/>
    </row>
    <row r="33" spans="1:18">
      <c r="A33" s="112"/>
      <c r="B33" s="120" t="s">
        <v>7</v>
      </c>
      <c r="C33" s="1771"/>
      <c r="D33" s="269"/>
      <c r="E33" s="5"/>
      <c r="F33" s="78"/>
      <c r="G33" s="135"/>
      <c r="H33" s="24"/>
      <c r="I33" s="95"/>
      <c r="J33" s="195" t="s">
        <v>7</v>
      </c>
      <c r="K33" s="1701">
        <v>76</v>
      </c>
      <c r="L33" s="1702">
        <v>88.5</v>
      </c>
      <c r="M33" s="1703">
        <v>100.1</v>
      </c>
      <c r="N33" s="1173">
        <v>82.5</v>
      </c>
      <c r="O33" s="1057">
        <v>96.5</v>
      </c>
      <c r="P33" s="1704">
        <v>100.8</v>
      </c>
      <c r="Q33" s="1177"/>
      <c r="R33" s="1058"/>
    </row>
    <row r="34" spans="1:18">
      <c r="A34" s="112"/>
      <c r="B34" s="120" t="s">
        <v>8</v>
      </c>
      <c r="C34" s="1771"/>
      <c r="D34" s="269"/>
      <c r="E34" s="5"/>
      <c r="F34" s="78"/>
      <c r="G34" s="135"/>
      <c r="H34" s="24"/>
      <c r="I34" s="95"/>
      <c r="J34" s="195" t="s">
        <v>8</v>
      </c>
      <c r="K34" s="1701">
        <v>75.7</v>
      </c>
      <c r="L34" s="1702">
        <v>88.7</v>
      </c>
      <c r="M34" s="1703">
        <v>99.6</v>
      </c>
      <c r="N34" s="1173">
        <v>83.2</v>
      </c>
      <c r="O34" s="1057">
        <v>95.8</v>
      </c>
      <c r="P34" s="1704">
        <v>99.8</v>
      </c>
      <c r="Q34" s="1177"/>
      <c r="R34" s="1058"/>
    </row>
    <row r="35" spans="1:18">
      <c r="A35" s="112"/>
      <c r="B35" s="120" t="s">
        <v>9</v>
      </c>
      <c r="C35" s="1771"/>
      <c r="D35" s="269"/>
      <c r="E35" s="5"/>
      <c r="F35" s="78"/>
      <c r="G35" s="135"/>
      <c r="H35" s="24"/>
      <c r="I35" s="95"/>
      <c r="J35" s="195" t="s">
        <v>9</v>
      </c>
      <c r="K35" s="1701">
        <v>75.2</v>
      </c>
      <c r="L35" s="1702">
        <v>87.8</v>
      </c>
      <c r="M35" s="1703">
        <v>98.8</v>
      </c>
      <c r="N35" s="1173">
        <v>83.3</v>
      </c>
      <c r="O35" s="1057">
        <v>96.7</v>
      </c>
      <c r="P35" s="1704">
        <v>99.6</v>
      </c>
      <c r="Q35" s="1177"/>
      <c r="R35" s="1058"/>
    </row>
    <row r="36" spans="1:18">
      <c r="A36" s="112"/>
      <c r="B36" s="120" t="s">
        <v>10</v>
      </c>
      <c r="C36" s="1771"/>
      <c r="D36" s="269"/>
      <c r="E36" s="5"/>
      <c r="F36" s="78"/>
      <c r="G36" s="135"/>
      <c r="H36" s="24"/>
      <c r="I36" s="95"/>
      <c r="J36" s="195" t="s">
        <v>10</v>
      </c>
      <c r="K36" s="1701">
        <v>74.900000000000006</v>
      </c>
      <c r="L36" s="1702">
        <v>86</v>
      </c>
      <c r="M36" s="1703">
        <v>98.3</v>
      </c>
      <c r="N36" s="1173">
        <v>84.3</v>
      </c>
      <c r="O36" s="1057">
        <v>96.7</v>
      </c>
      <c r="P36" s="1704">
        <v>99</v>
      </c>
      <c r="Q36" s="1177"/>
      <c r="R36" s="1058"/>
    </row>
    <row r="37" spans="1:18">
      <c r="A37" s="112"/>
      <c r="B37" s="120" t="s">
        <v>11</v>
      </c>
      <c r="C37" s="1771"/>
      <c r="D37" s="269"/>
      <c r="E37" s="5"/>
      <c r="F37" s="78"/>
      <c r="G37" s="135"/>
      <c r="H37" s="24"/>
      <c r="I37" s="95"/>
      <c r="J37" s="195" t="s">
        <v>11</v>
      </c>
      <c r="K37" s="1701">
        <v>75.400000000000006</v>
      </c>
      <c r="L37" s="1702">
        <v>87.4</v>
      </c>
      <c r="M37" s="1703">
        <v>97.8</v>
      </c>
      <c r="N37" s="1173">
        <v>84.1</v>
      </c>
      <c r="O37" s="1057">
        <v>96.2</v>
      </c>
      <c r="P37" s="1704">
        <v>97.8</v>
      </c>
      <c r="Q37" s="1177"/>
      <c r="R37" s="1058"/>
    </row>
    <row r="38" spans="1:18">
      <c r="A38" s="112"/>
      <c r="B38" s="120" t="s">
        <v>12</v>
      </c>
      <c r="C38" s="1771"/>
      <c r="D38" s="269"/>
      <c r="E38" s="5"/>
      <c r="F38" s="78"/>
      <c r="G38" s="135"/>
      <c r="H38" s="24"/>
      <c r="I38" s="95"/>
      <c r="J38" s="195" t="s">
        <v>12</v>
      </c>
      <c r="K38" s="1701">
        <v>73.900000000000006</v>
      </c>
      <c r="L38" s="1702">
        <v>85.1</v>
      </c>
      <c r="M38" s="1703">
        <v>96.9</v>
      </c>
      <c r="N38" s="1173">
        <v>85.1</v>
      </c>
      <c r="O38" s="1057">
        <v>96</v>
      </c>
      <c r="P38" s="1704">
        <v>97.2</v>
      </c>
      <c r="Q38" s="1177"/>
      <c r="R38" s="1058"/>
    </row>
    <row r="39" spans="1:18">
      <c r="A39" s="112"/>
      <c r="B39" s="120" t="s">
        <v>13</v>
      </c>
      <c r="C39" s="1771"/>
      <c r="D39" s="269"/>
      <c r="E39" s="5"/>
      <c r="F39" s="78"/>
      <c r="G39" s="135"/>
      <c r="H39" s="24"/>
      <c r="I39" s="95"/>
      <c r="J39" s="195" t="s">
        <v>13</v>
      </c>
      <c r="K39" s="1701">
        <v>73.8</v>
      </c>
      <c r="L39" s="1702">
        <v>83.5</v>
      </c>
      <c r="M39" s="1703">
        <v>96.1</v>
      </c>
      <c r="N39" s="1173">
        <v>86.2</v>
      </c>
      <c r="O39" s="1057">
        <v>94.8</v>
      </c>
      <c r="P39" s="1704">
        <v>96.2</v>
      </c>
      <c r="Q39" s="1177"/>
      <c r="R39" s="1058"/>
    </row>
    <row r="40" spans="1:18" ht="13.5" thickBot="1">
      <c r="A40" s="112"/>
      <c r="B40" s="120" t="s">
        <v>14</v>
      </c>
      <c r="C40" s="1771"/>
      <c r="D40" s="269"/>
      <c r="E40" s="5"/>
      <c r="F40" s="78"/>
      <c r="G40" s="135"/>
      <c r="H40" s="24"/>
      <c r="I40" s="95"/>
      <c r="J40" s="195" t="s">
        <v>14</v>
      </c>
      <c r="K40" s="1705">
        <v>74.400000000000006</v>
      </c>
      <c r="L40" s="1706">
        <v>82.8</v>
      </c>
      <c r="M40" s="1707">
        <v>95.1</v>
      </c>
      <c r="N40" s="1173">
        <v>86.3</v>
      </c>
      <c r="O40" s="1057">
        <v>93.5</v>
      </c>
      <c r="P40" s="1704">
        <v>95.3</v>
      </c>
      <c r="Q40" s="1177"/>
      <c r="R40" s="1058"/>
    </row>
    <row r="41" spans="1:18">
      <c r="A41" s="1063" t="s">
        <v>22</v>
      </c>
      <c r="B41" s="1064" t="s">
        <v>3</v>
      </c>
      <c r="C41" s="1775"/>
      <c r="D41" s="746"/>
      <c r="E41" s="747"/>
      <c r="F41" s="748"/>
      <c r="G41" s="749"/>
      <c r="H41" s="24"/>
      <c r="I41" s="98" t="s">
        <v>22</v>
      </c>
      <c r="J41" s="196" t="s">
        <v>3</v>
      </c>
      <c r="K41" s="1701">
        <v>74.5</v>
      </c>
      <c r="L41" s="1702">
        <v>83.7</v>
      </c>
      <c r="M41" s="1703">
        <v>95.1</v>
      </c>
      <c r="N41" s="1175">
        <v>86.6</v>
      </c>
      <c r="O41" s="1062">
        <v>93.7</v>
      </c>
      <c r="P41" s="1708">
        <v>95.3</v>
      </c>
      <c r="Q41" s="1178"/>
      <c r="R41" s="1061"/>
    </row>
    <row r="42" spans="1:18">
      <c r="A42" s="112">
        <v>1993</v>
      </c>
      <c r="B42" s="120" t="s">
        <v>4</v>
      </c>
      <c r="C42" s="1771"/>
      <c r="D42" s="269"/>
      <c r="E42" s="5"/>
      <c r="F42" s="281"/>
      <c r="G42" s="135"/>
      <c r="H42" s="24"/>
      <c r="I42" s="95">
        <v>1993</v>
      </c>
      <c r="J42" s="195" t="s">
        <v>4</v>
      </c>
      <c r="K42" s="1701">
        <v>75.599999999999994</v>
      </c>
      <c r="L42" s="1702">
        <v>83.8</v>
      </c>
      <c r="M42" s="1703">
        <v>94.5</v>
      </c>
      <c r="N42" s="1173">
        <v>86.3</v>
      </c>
      <c r="O42" s="1057">
        <v>93.3</v>
      </c>
      <c r="P42" s="1704">
        <v>94.7</v>
      </c>
      <c r="Q42" s="1177"/>
      <c r="R42" s="1058"/>
    </row>
    <row r="43" spans="1:18">
      <c r="A43" s="112"/>
      <c r="B43" s="120" t="s">
        <v>5</v>
      </c>
      <c r="C43" s="1771"/>
      <c r="D43" s="269"/>
      <c r="E43" s="5"/>
      <c r="F43" s="281"/>
      <c r="G43" s="135"/>
      <c r="H43" s="24"/>
      <c r="I43" s="95"/>
      <c r="J43" s="195" t="s">
        <v>5</v>
      </c>
      <c r="K43" s="1701">
        <v>75.3</v>
      </c>
      <c r="L43" s="1702">
        <v>83.2</v>
      </c>
      <c r="M43" s="1703">
        <v>93.3</v>
      </c>
      <c r="N43" s="1173">
        <v>86.3</v>
      </c>
      <c r="O43" s="1057">
        <v>93.3</v>
      </c>
      <c r="P43" s="1704">
        <v>93.8</v>
      </c>
      <c r="Q43" s="1177"/>
      <c r="R43" s="1058"/>
    </row>
    <row r="44" spans="1:18">
      <c r="A44" s="112"/>
      <c r="B44" s="120" t="s">
        <v>6</v>
      </c>
      <c r="C44" s="1771"/>
      <c r="D44" s="269"/>
      <c r="E44" s="5"/>
      <c r="F44" s="281"/>
      <c r="G44" s="135"/>
      <c r="H44" s="24"/>
      <c r="I44" s="95"/>
      <c r="J44" s="195" t="s">
        <v>6</v>
      </c>
      <c r="K44" s="1701">
        <v>76.3</v>
      </c>
      <c r="L44" s="1702">
        <v>83</v>
      </c>
      <c r="M44" s="1703">
        <v>92.8</v>
      </c>
      <c r="N44" s="1173">
        <v>85.5</v>
      </c>
      <c r="O44" s="1057">
        <v>91.9</v>
      </c>
      <c r="P44" s="1704">
        <v>93.5</v>
      </c>
      <c r="Q44" s="1177"/>
      <c r="R44" s="1058"/>
    </row>
    <row r="45" spans="1:18">
      <c r="A45" s="112"/>
      <c r="B45" s="120" t="s">
        <v>7</v>
      </c>
      <c r="C45" s="1771"/>
      <c r="D45" s="269"/>
      <c r="E45" s="5"/>
      <c r="F45" s="281"/>
      <c r="G45" s="135"/>
      <c r="H45" s="24"/>
      <c r="I45" s="95"/>
      <c r="J45" s="195" t="s">
        <v>7</v>
      </c>
      <c r="K45" s="1701">
        <v>77.400000000000006</v>
      </c>
      <c r="L45" s="1702">
        <v>82.1</v>
      </c>
      <c r="M45" s="1703">
        <v>91.7</v>
      </c>
      <c r="N45" s="1173">
        <v>85</v>
      </c>
      <c r="O45" s="1057">
        <v>91.6</v>
      </c>
      <c r="P45" s="1704">
        <v>93</v>
      </c>
      <c r="Q45" s="1177"/>
      <c r="R45" s="1058"/>
    </row>
    <row r="46" spans="1:18">
      <c r="A46" s="112"/>
      <c r="B46" s="120" t="s">
        <v>8</v>
      </c>
      <c r="C46" s="1771"/>
      <c r="D46" s="269"/>
      <c r="E46" s="5"/>
      <c r="F46" s="281"/>
      <c r="G46" s="135"/>
      <c r="H46" s="24"/>
      <c r="I46" s="95"/>
      <c r="J46" s="195" t="s">
        <v>8</v>
      </c>
      <c r="K46" s="1701">
        <v>77.5</v>
      </c>
      <c r="L46" s="1702">
        <v>81</v>
      </c>
      <c r="M46" s="1703">
        <v>90.9</v>
      </c>
      <c r="N46" s="1173">
        <v>84.7</v>
      </c>
      <c r="O46" s="1057">
        <v>91.2</v>
      </c>
      <c r="P46" s="1704">
        <v>91.7</v>
      </c>
      <c r="Q46" s="1177"/>
      <c r="R46" s="1058"/>
    </row>
    <row r="47" spans="1:18">
      <c r="A47" s="112"/>
      <c r="B47" s="120" t="s">
        <v>9</v>
      </c>
      <c r="C47" s="1771"/>
      <c r="D47" s="269" t="s">
        <v>40</v>
      </c>
      <c r="E47" s="5"/>
      <c r="F47" s="281"/>
      <c r="G47" s="135"/>
      <c r="H47" s="24"/>
      <c r="I47" s="95"/>
      <c r="J47" s="195" t="s">
        <v>9</v>
      </c>
      <c r="K47" s="1701">
        <v>77.8</v>
      </c>
      <c r="L47" s="1702">
        <v>81.099999999999994</v>
      </c>
      <c r="M47" s="1703">
        <v>90.8</v>
      </c>
      <c r="N47" s="1173">
        <v>86.1</v>
      </c>
      <c r="O47" s="1057">
        <v>91.9</v>
      </c>
      <c r="P47" s="1704">
        <v>92.3</v>
      </c>
      <c r="Q47" s="1177"/>
      <c r="R47" s="1058"/>
    </row>
    <row r="48" spans="1:18">
      <c r="A48" s="112"/>
      <c r="B48" s="120" t="s">
        <v>10</v>
      </c>
      <c r="C48" s="1771"/>
      <c r="D48" s="269"/>
      <c r="E48" s="5"/>
      <c r="F48" s="281"/>
      <c r="G48" s="135"/>
      <c r="H48" s="24"/>
      <c r="I48" s="95"/>
      <c r="J48" s="195" t="s">
        <v>10</v>
      </c>
      <c r="K48" s="1701">
        <v>77.599999999999994</v>
      </c>
      <c r="L48" s="1702">
        <v>80.7</v>
      </c>
      <c r="M48" s="1703">
        <v>90.3</v>
      </c>
      <c r="N48" s="1173">
        <v>87</v>
      </c>
      <c r="O48" s="1057">
        <v>91.5</v>
      </c>
      <c r="P48" s="1704">
        <v>91.3</v>
      </c>
      <c r="Q48" s="1177"/>
      <c r="R48" s="1058"/>
    </row>
    <row r="49" spans="1:18">
      <c r="A49" s="112"/>
      <c r="B49" s="120" t="s">
        <v>11</v>
      </c>
      <c r="C49" s="1771"/>
      <c r="D49" s="269"/>
      <c r="E49" s="5"/>
      <c r="F49" s="281"/>
      <c r="G49" s="135"/>
      <c r="H49" s="24"/>
      <c r="I49" s="95"/>
      <c r="J49" s="195" t="s">
        <v>11</v>
      </c>
      <c r="K49" s="1701">
        <v>77.599999999999994</v>
      </c>
      <c r="L49" s="1702">
        <v>80.7</v>
      </c>
      <c r="M49" s="1703">
        <v>89.4</v>
      </c>
      <c r="N49" s="1173">
        <v>89.4</v>
      </c>
      <c r="O49" s="1057">
        <v>92.8</v>
      </c>
      <c r="P49" s="1704">
        <v>91.1</v>
      </c>
      <c r="Q49" s="1177"/>
      <c r="R49" s="1058"/>
    </row>
    <row r="50" spans="1:18">
      <c r="A50" s="137"/>
      <c r="B50" s="141" t="s">
        <v>12</v>
      </c>
      <c r="C50" s="1774"/>
      <c r="D50" s="272"/>
      <c r="E50" s="60"/>
      <c r="F50" s="282"/>
      <c r="G50" s="138" t="s">
        <v>871</v>
      </c>
      <c r="H50" s="24"/>
      <c r="I50" s="95"/>
      <c r="J50" s="195" t="s">
        <v>12</v>
      </c>
      <c r="K50" s="1701">
        <v>76.8</v>
      </c>
      <c r="L50" s="1702">
        <v>79.5</v>
      </c>
      <c r="M50" s="1703">
        <v>89.1</v>
      </c>
      <c r="N50" s="1173">
        <v>90.3</v>
      </c>
      <c r="O50" s="1057">
        <v>93.2</v>
      </c>
      <c r="P50" s="1704">
        <v>91</v>
      </c>
      <c r="Q50" s="1177"/>
      <c r="R50" s="1058" t="s">
        <v>871</v>
      </c>
    </row>
    <row r="51" spans="1:18">
      <c r="A51" s="112"/>
      <c r="B51" s="120" t="s">
        <v>13</v>
      </c>
      <c r="C51" s="1771" t="s">
        <v>40</v>
      </c>
      <c r="D51" s="269"/>
      <c r="E51" s="5"/>
      <c r="F51" s="281"/>
      <c r="G51" s="135"/>
      <c r="H51" s="24"/>
      <c r="I51" s="95"/>
      <c r="J51" s="195" t="s">
        <v>13</v>
      </c>
      <c r="K51" s="1701">
        <v>76.400000000000006</v>
      </c>
      <c r="L51" s="1702">
        <v>79.2</v>
      </c>
      <c r="M51" s="1703">
        <v>88.7</v>
      </c>
      <c r="N51" s="1173">
        <v>90.9</v>
      </c>
      <c r="O51" s="1057">
        <v>93</v>
      </c>
      <c r="P51" s="1704">
        <v>90.1</v>
      </c>
      <c r="Q51" s="1177"/>
      <c r="R51" s="1058"/>
    </row>
    <row r="52" spans="1:18">
      <c r="A52" s="100"/>
      <c r="B52" s="197" t="s">
        <v>14</v>
      </c>
      <c r="C52" s="1776">
        <v>95.24</v>
      </c>
      <c r="D52" s="273">
        <v>98.41</v>
      </c>
      <c r="E52" s="4">
        <v>79.739999999999995</v>
      </c>
      <c r="F52" s="283"/>
      <c r="G52" s="136"/>
      <c r="H52" s="24"/>
      <c r="I52" s="100"/>
      <c r="J52" s="197" t="s">
        <v>14</v>
      </c>
      <c r="K52" s="1701">
        <v>76.099999999999994</v>
      </c>
      <c r="L52" s="1702">
        <v>78.8</v>
      </c>
      <c r="M52" s="1703">
        <v>87.5</v>
      </c>
      <c r="N52" s="1174">
        <v>92.2</v>
      </c>
      <c r="O52" s="1059">
        <v>94.4</v>
      </c>
      <c r="P52" s="1709">
        <v>90.1</v>
      </c>
      <c r="Q52" s="1179"/>
      <c r="R52" s="1060"/>
    </row>
    <row r="53" spans="1:18">
      <c r="A53" s="95" t="s">
        <v>23</v>
      </c>
      <c r="B53" s="195" t="s">
        <v>3</v>
      </c>
      <c r="C53" s="1777">
        <v>95.38</v>
      </c>
      <c r="D53" s="274">
        <v>100.94</v>
      </c>
      <c r="E53" s="1">
        <v>79.36</v>
      </c>
      <c r="F53" s="281"/>
      <c r="G53" s="135"/>
      <c r="H53" s="24"/>
      <c r="I53" s="95" t="s">
        <v>23</v>
      </c>
      <c r="J53" s="195" t="s">
        <v>3</v>
      </c>
      <c r="K53" s="1710">
        <v>77.400000000000006</v>
      </c>
      <c r="L53" s="1711">
        <v>79.400000000000006</v>
      </c>
      <c r="M53" s="1712">
        <v>88</v>
      </c>
      <c r="N53" s="1173">
        <v>92.9</v>
      </c>
      <c r="O53" s="1057">
        <v>95.1</v>
      </c>
      <c r="P53" s="1704">
        <v>90.2</v>
      </c>
      <c r="Q53" s="1177"/>
      <c r="R53" s="1058"/>
    </row>
    <row r="54" spans="1:18">
      <c r="A54" s="95">
        <v>1994</v>
      </c>
      <c r="B54" s="195" t="s">
        <v>4</v>
      </c>
      <c r="C54" s="1777">
        <v>93.42</v>
      </c>
      <c r="D54" s="274">
        <v>98.5</v>
      </c>
      <c r="E54" s="1">
        <v>76.94</v>
      </c>
      <c r="F54" s="281"/>
      <c r="G54" s="135"/>
      <c r="H54" s="24"/>
      <c r="I54" s="95">
        <v>1994</v>
      </c>
      <c r="J54" s="195" t="s">
        <v>4</v>
      </c>
      <c r="K54" s="1701">
        <v>78.2</v>
      </c>
      <c r="L54" s="1702">
        <v>79.099999999999994</v>
      </c>
      <c r="M54" s="1703">
        <v>87.1</v>
      </c>
      <c r="N54" s="1173">
        <v>93.7</v>
      </c>
      <c r="O54" s="1057">
        <v>95.9</v>
      </c>
      <c r="P54" s="1704">
        <v>90.5</v>
      </c>
      <c r="Q54" s="1177"/>
      <c r="R54" s="1058"/>
    </row>
    <row r="55" spans="1:18">
      <c r="A55" s="95"/>
      <c r="B55" s="195" t="s">
        <v>5</v>
      </c>
      <c r="C55" s="1777">
        <v>102.68</v>
      </c>
      <c r="D55" s="274">
        <v>100.6</v>
      </c>
      <c r="E55" s="1">
        <v>76.03</v>
      </c>
      <c r="F55" s="281"/>
      <c r="G55" s="135"/>
      <c r="H55" s="24"/>
      <c r="I55" s="95"/>
      <c r="J55" s="195" t="s">
        <v>5</v>
      </c>
      <c r="K55" s="1701">
        <v>80.400000000000006</v>
      </c>
      <c r="L55" s="1702">
        <v>80.2</v>
      </c>
      <c r="M55" s="1703">
        <v>86.9</v>
      </c>
      <c r="N55" s="1173">
        <v>94.2</v>
      </c>
      <c r="O55" s="1057">
        <v>95.6</v>
      </c>
      <c r="P55" s="1704">
        <v>90.8</v>
      </c>
      <c r="Q55" s="1177"/>
      <c r="R55" s="1058"/>
    </row>
    <row r="56" spans="1:18">
      <c r="A56" s="95"/>
      <c r="B56" s="195" t="s">
        <v>6</v>
      </c>
      <c r="C56" s="1777">
        <v>98.83</v>
      </c>
      <c r="D56" s="274">
        <v>96.35</v>
      </c>
      <c r="E56" s="1">
        <v>72.03</v>
      </c>
      <c r="F56" s="281"/>
      <c r="G56" s="135"/>
      <c r="H56" s="24"/>
      <c r="I56" s="95"/>
      <c r="J56" s="195" t="s">
        <v>6</v>
      </c>
      <c r="K56" s="1701">
        <v>81.3</v>
      </c>
      <c r="L56" s="1702">
        <v>80.5</v>
      </c>
      <c r="M56" s="1703">
        <v>86.8</v>
      </c>
      <c r="N56" s="1173">
        <v>94.4</v>
      </c>
      <c r="O56" s="1057">
        <v>96.2</v>
      </c>
      <c r="P56" s="1704">
        <v>90.6</v>
      </c>
      <c r="Q56" s="1177"/>
      <c r="R56" s="1058"/>
    </row>
    <row r="57" spans="1:18">
      <c r="A57" s="95"/>
      <c r="B57" s="195" t="s">
        <v>7</v>
      </c>
      <c r="C57" s="1777">
        <v>102.85</v>
      </c>
      <c r="D57" s="274">
        <v>97.15</v>
      </c>
      <c r="E57" s="1">
        <v>72.14</v>
      </c>
      <c r="F57" s="281"/>
      <c r="G57" s="135"/>
      <c r="H57" s="24"/>
      <c r="I57" s="95"/>
      <c r="J57" s="195" t="s">
        <v>7</v>
      </c>
      <c r="K57" s="1701">
        <v>81.8</v>
      </c>
      <c r="L57" s="1702">
        <v>80.400000000000006</v>
      </c>
      <c r="M57" s="1703">
        <v>85.9</v>
      </c>
      <c r="N57" s="1173">
        <v>95.8</v>
      </c>
      <c r="O57" s="1057">
        <v>97.2</v>
      </c>
      <c r="P57" s="1704">
        <v>90.5</v>
      </c>
      <c r="Q57" s="1177"/>
      <c r="R57" s="1058"/>
    </row>
    <row r="58" spans="1:18">
      <c r="A58" s="95"/>
      <c r="B58" s="195" t="s">
        <v>8</v>
      </c>
      <c r="C58" s="1777">
        <v>102.91</v>
      </c>
      <c r="D58" s="274">
        <v>100.18</v>
      </c>
      <c r="E58" s="1">
        <v>71.459999999999994</v>
      </c>
      <c r="F58" s="281"/>
      <c r="G58" s="135"/>
      <c r="H58" s="24"/>
      <c r="I58" s="95"/>
      <c r="J58" s="195" t="s">
        <v>8</v>
      </c>
      <c r="K58" s="1701">
        <v>83</v>
      </c>
      <c r="L58" s="1702">
        <v>81.7</v>
      </c>
      <c r="M58" s="1703">
        <v>85.7</v>
      </c>
      <c r="N58" s="1173">
        <v>96.6</v>
      </c>
      <c r="O58" s="1057">
        <v>97.5</v>
      </c>
      <c r="P58" s="1704">
        <v>91</v>
      </c>
      <c r="Q58" s="1177"/>
      <c r="R58" s="1058"/>
    </row>
    <row r="59" spans="1:18">
      <c r="A59" s="95"/>
      <c r="B59" s="195" t="s">
        <v>9</v>
      </c>
      <c r="C59" s="1777">
        <v>105.74</v>
      </c>
      <c r="D59" s="274">
        <v>99.65</v>
      </c>
      <c r="E59" s="1">
        <v>69.61</v>
      </c>
      <c r="F59" s="281"/>
      <c r="G59" s="135"/>
      <c r="H59" s="24"/>
      <c r="I59" s="95"/>
      <c r="J59" s="195" t="s">
        <v>9</v>
      </c>
      <c r="K59" s="1701">
        <v>83.7</v>
      </c>
      <c r="L59" s="1702">
        <v>82.3</v>
      </c>
      <c r="M59" s="1703">
        <v>85.9</v>
      </c>
      <c r="N59" s="1173">
        <v>95.5</v>
      </c>
      <c r="O59" s="1057">
        <v>95.6</v>
      </c>
      <c r="P59" s="1704">
        <v>90.5</v>
      </c>
      <c r="Q59" s="1177"/>
      <c r="R59" s="1058"/>
    </row>
    <row r="60" spans="1:18">
      <c r="A60" s="95"/>
      <c r="B60" s="195" t="s">
        <v>10</v>
      </c>
      <c r="C60" s="1777">
        <v>113.97</v>
      </c>
      <c r="D60" s="274">
        <v>103.35</v>
      </c>
      <c r="E60" s="1">
        <v>70.040000000000006</v>
      </c>
      <c r="F60" s="281"/>
      <c r="G60" s="135"/>
      <c r="H60" s="24"/>
      <c r="I60" s="95"/>
      <c r="J60" s="195" t="s">
        <v>10</v>
      </c>
      <c r="K60" s="1701">
        <v>84.4</v>
      </c>
      <c r="L60" s="1702">
        <v>83</v>
      </c>
      <c r="M60" s="1703">
        <v>86.1</v>
      </c>
      <c r="N60" s="1173">
        <v>97.1</v>
      </c>
      <c r="O60" s="1057">
        <v>97.5</v>
      </c>
      <c r="P60" s="1704">
        <v>91</v>
      </c>
      <c r="Q60" s="1177"/>
      <c r="R60" s="1058"/>
    </row>
    <row r="61" spans="1:18">
      <c r="A61" s="95"/>
      <c r="B61" s="195" t="s">
        <v>11</v>
      </c>
      <c r="C61" s="781">
        <v>111.38</v>
      </c>
      <c r="D61" s="275">
        <v>101.92</v>
      </c>
      <c r="E61" s="32">
        <v>70.319999999999993</v>
      </c>
      <c r="F61" s="284"/>
      <c r="G61" s="135"/>
      <c r="H61" s="24"/>
      <c r="I61" s="95"/>
      <c r="J61" s="195" t="s">
        <v>11</v>
      </c>
      <c r="K61" s="1701">
        <v>84.8</v>
      </c>
      <c r="L61" s="1702">
        <v>82.7</v>
      </c>
      <c r="M61" s="1703">
        <v>86.4</v>
      </c>
      <c r="N61" s="1173">
        <v>95.5</v>
      </c>
      <c r="O61" s="1057">
        <v>97.8</v>
      </c>
      <c r="P61" s="1704">
        <v>91.4</v>
      </c>
      <c r="Q61" s="1177"/>
      <c r="R61" s="1058"/>
    </row>
    <row r="62" spans="1:18">
      <c r="A62" s="95"/>
      <c r="B62" s="195" t="s">
        <v>12</v>
      </c>
      <c r="C62" s="781">
        <v>110.98</v>
      </c>
      <c r="D62" s="275">
        <v>101.19</v>
      </c>
      <c r="E62" s="32">
        <v>70.03</v>
      </c>
      <c r="F62" s="284"/>
      <c r="G62" s="135"/>
      <c r="H62" s="24"/>
      <c r="I62" s="95"/>
      <c r="J62" s="195" t="s">
        <v>12</v>
      </c>
      <c r="K62" s="1701">
        <v>85</v>
      </c>
      <c r="L62" s="1702">
        <v>83.3</v>
      </c>
      <c r="M62" s="1703">
        <v>86.3</v>
      </c>
      <c r="N62" s="1173">
        <v>94.9</v>
      </c>
      <c r="O62" s="1057">
        <v>98.3</v>
      </c>
      <c r="P62" s="1704">
        <v>90.9</v>
      </c>
      <c r="Q62" s="1177"/>
      <c r="R62" s="1058"/>
    </row>
    <row r="63" spans="1:18">
      <c r="A63" s="95"/>
      <c r="B63" s="195" t="s">
        <v>13</v>
      </c>
      <c r="C63" s="781">
        <v>117.26</v>
      </c>
      <c r="D63" s="275">
        <v>104.49</v>
      </c>
      <c r="E63" s="32">
        <v>71.38</v>
      </c>
      <c r="F63" s="284"/>
      <c r="G63" s="135"/>
      <c r="H63" s="24"/>
      <c r="I63" s="95"/>
      <c r="J63" s="195" t="s">
        <v>13</v>
      </c>
      <c r="K63" s="1701">
        <v>86.3</v>
      </c>
      <c r="L63" s="1702">
        <v>84.1</v>
      </c>
      <c r="M63" s="1703">
        <v>86.2</v>
      </c>
      <c r="N63" s="1173">
        <v>94.3</v>
      </c>
      <c r="O63" s="1057">
        <v>97.7</v>
      </c>
      <c r="P63" s="1704">
        <v>91.1</v>
      </c>
      <c r="Q63" s="1177"/>
      <c r="R63" s="1058"/>
    </row>
    <row r="64" spans="1:18">
      <c r="A64" s="95"/>
      <c r="B64" s="195" t="s">
        <v>14</v>
      </c>
      <c r="C64" s="1777">
        <v>109.33</v>
      </c>
      <c r="D64" s="276">
        <v>101.52</v>
      </c>
      <c r="E64" s="1">
        <v>71.959999999999994</v>
      </c>
      <c r="F64" s="281"/>
      <c r="G64" s="135"/>
      <c r="H64" s="24"/>
      <c r="I64" s="95"/>
      <c r="J64" s="195" t="s">
        <v>14</v>
      </c>
      <c r="K64" s="1705">
        <v>87</v>
      </c>
      <c r="L64" s="1706">
        <v>84.4</v>
      </c>
      <c r="M64" s="1707">
        <v>86.7</v>
      </c>
      <c r="N64" s="1173">
        <v>93.7</v>
      </c>
      <c r="O64" s="1057">
        <v>97.9</v>
      </c>
      <c r="P64" s="1704">
        <v>91.1</v>
      </c>
      <c r="Q64" s="1177"/>
      <c r="R64" s="1058"/>
    </row>
    <row r="65" spans="1:18">
      <c r="A65" s="98" t="s">
        <v>2</v>
      </c>
      <c r="B65" s="196" t="s">
        <v>3</v>
      </c>
      <c r="C65" s="1778">
        <v>96.9</v>
      </c>
      <c r="D65" s="277">
        <v>92.64</v>
      </c>
      <c r="E65" s="2">
        <v>71.599999999999994</v>
      </c>
      <c r="F65" s="280"/>
      <c r="G65" s="134"/>
      <c r="H65" s="24"/>
      <c r="I65" s="98" t="s">
        <v>2</v>
      </c>
      <c r="J65" s="196" t="s">
        <v>3</v>
      </c>
      <c r="K65" s="1701">
        <v>86</v>
      </c>
      <c r="L65" s="1702">
        <v>82.7</v>
      </c>
      <c r="M65" s="1703">
        <v>86.1</v>
      </c>
      <c r="N65" s="1175">
        <v>92.9</v>
      </c>
      <c r="O65" s="1062">
        <v>96.3</v>
      </c>
      <c r="P65" s="1708">
        <v>91</v>
      </c>
      <c r="Q65" s="1178"/>
      <c r="R65" s="1061"/>
    </row>
    <row r="66" spans="1:18">
      <c r="A66" s="95">
        <v>1995</v>
      </c>
      <c r="B66" s="195" t="s">
        <v>4</v>
      </c>
      <c r="C66" s="1777">
        <v>105.88</v>
      </c>
      <c r="D66" s="276">
        <v>94.17</v>
      </c>
      <c r="E66" s="1">
        <v>64.03</v>
      </c>
      <c r="F66" s="281"/>
      <c r="G66" s="135"/>
      <c r="H66" s="24"/>
      <c r="I66" s="95">
        <v>1995</v>
      </c>
      <c r="J66" s="195" t="s">
        <v>4</v>
      </c>
      <c r="K66" s="1701">
        <v>87.5</v>
      </c>
      <c r="L66" s="1702">
        <v>84.3</v>
      </c>
      <c r="M66" s="1703">
        <v>86.5</v>
      </c>
      <c r="N66" s="1173">
        <v>94.2</v>
      </c>
      <c r="O66" s="1057">
        <v>97.8</v>
      </c>
      <c r="P66" s="1704">
        <v>91.2</v>
      </c>
      <c r="Q66" s="1177"/>
      <c r="R66" s="1058"/>
    </row>
    <row r="67" spans="1:18">
      <c r="A67" s="95"/>
      <c r="B67" s="195" t="s">
        <v>5</v>
      </c>
      <c r="C67" s="1777">
        <v>106.56</v>
      </c>
      <c r="D67" s="276">
        <v>99.09</v>
      </c>
      <c r="E67" s="1">
        <v>60.84</v>
      </c>
      <c r="F67" s="281"/>
      <c r="G67" s="135"/>
      <c r="H67" s="24"/>
      <c r="I67" s="95"/>
      <c r="J67" s="195" t="s">
        <v>5</v>
      </c>
      <c r="K67" s="1701">
        <v>86.1</v>
      </c>
      <c r="L67" s="1702">
        <v>84.6</v>
      </c>
      <c r="M67" s="1703">
        <v>87</v>
      </c>
      <c r="N67" s="1173">
        <v>94.8</v>
      </c>
      <c r="O67" s="1057">
        <v>97.8</v>
      </c>
      <c r="P67" s="1704">
        <v>91.9</v>
      </c>
      <c r="Q67" s="1177"/>
      <c r="R67" s="1058"/>
    </row>
    <row r="68" spans="1:18">
      <c r="A68" s="95"/>
      <c r="B68" s="195" t="s">
        <v>6</v>
      </c>
      <c r="C68" s="1777">
        <v>105.7</v>
      </c>
      <c r="D68" s="276">
        <v>104.03</v>
      </c>
      <c r="E68" s="1">
        <v>62.2</v>
      </c>
      <c r="F68" s="281"/>
      <c r="G68" s="135"/>
      <c r="H68" s="24"/>
      <c r="I68" s="95"/>
      <c r="J68" s="195" t="s">
        <v>6</v>
      </c>
      <c r="K68" s="1701">
        <v>85.5</v>
      </c>
      <c r="L68" s="1702">
        <v>85.1</v>
      </c>
      <c r="M68" s="1703">
        <v>86.5</v>
      </c>
      <c r="N68" s="1173">
        <v>95.6</v>
      </c>
      <c r="O68" s="1057">
        <v>97.9</v>
      </c>
      <c r="P68" s="1704">
        <v>91.9</v>
      </c>
      <c r="Q68" s="1177"/>
      <c r="R68" s="1058"/>
    </row>
    <row r="69" spans="1:18">
      <c r="A69" s="95"/>
      <c r="B69" s="195" t="s">
        <v>7</v>
      </c>
      <c r="C69" s="1777">
        <v>117.38</v>
      </c>
      <c r="D69" s="276">
        <v>108.34</v>
      </c>
      <c r="E69" s="1">
        <v>63.58</v>
      </c>
      <c r="F69" s="281"/>
      <c r="G69" s="135"/>
      <c r="H69" s="24"/>
      <c r="I69" s="95"/>
      <c r="J69" s="195" t="s">
        <v>7</v>
      </c>
      <c r="K69" s="1701">
        <v>85</v>
      </c>
      <c r="L69" s="1702">
        <v>84.6</v>
      </c>
      <c r="M69" s="1703">
        <v>86.7</v>
      </c>
      <c r="N69" s="1173">
        <v>98</v>
      </c>
      <c r="O69" s="1057">
        <v>98.6</v>
      </c>
      <c r="P69" s="1704">
        <v>92.1</v>
      </c>
      <c r="Q69" s="1177"/>
      <c r="R69" s="1058"/>
    </row>
    <row r="70" spans="1:18">
      <c r="A70" s="95"/>
      <c r="B70" s="195" t="s">
        <v>8</v>
      </c>
      <c r="C70" s="1777">
        <v>115.73</v>
      </c>
      <c r="D70" s="276">
        <v>108.13</v>
      </c>
      <c r="E70" s="1">
        <v>65.319999999999993</v>
      </c>
      <c r="F70" s="281"/>
      <c r="G70" s="135"/>
      <c r="H70" s="24"/>
      <c r="I70" s="95"/>
      <c r="J70" s="195" t="s">
        <v>8</v>
      </c>
      <c r="K70" s="1701">
        <v>84.4</v>
      </c>
      <c r="L70" s="1702">
        <v>84.7</v>
      </c>
      <c r="M70" s="1703">
        <v>86.7</v>
      </c>
      <c r="N70" s="1173">
        <v>98.8</v>
      </c>
      <c r="O70" s="1057">
        <v>99.6</v>
      </c>
      <c r="P70" s="1704">
        <v>93</v>
      </c>
      <c r="Q70" s="1177"/>
      <c r="R70" s="1058"/>
    </row>
    <row r="71" spans="1:18">
      <c r="A71" s="95"/>
      <c r="B71" s="195" t="s">
        <v>9</v>
      </c>
      <c r="C71" s="1777">
        <v>112.81</v>
      </c>
      <c r="D71" s="276">
        <v>106.54</v>
      </c>
      <c r="E71" s="1">
        <v>66.52</v>
      </c>
      <c r="F71" s="281"/>
      <c r="G71" s="135"/>
      <c r="H71" s="24"/>
      <c r="I71" s="95"/>
      <c r="J71" s="195" t="s">
        <v>9</v>
      </c>
      <c r="K71" s="1701">
        <v>83.7</v>
      </c>
      <c r="L71" s="1702">
        <v>83.3</v>
      </c>
      <c r="M71" s="1703">
        <v>86.6</v>
      </c>
      <c r="N71" s="1173">
        <v>98.7</v>
      </c>
      <c r="O71" s="1057">
        <v>98.9</v>
      </c>
      <c r="P71" s="1704">
        <v>92.7</v>
      </c>
      <c r="Q71" s="1177"/>
      <c r="R71" s="1058"/>
    </row>
    <row r="72" spans="1:18">
      <c r="A72" s="95"/>
      <c r="B72" s="195" t="s">
        <v>10</v>
      </c>
      <c r="C72" s="1777">
        <v>116.81</v>
      </c>
      <c r="D72" s="276">
        <v>110.33</v>
      </c>
      <c r="E72" s="1">
        <v>66.680000000000007</v>
      </c>
      <c r="F72" s="281"/>
      <c r="G72" s="135"/>
      <c r="H72" s="24"/>
      <c r="I72" s="95"/>
      <c r="J72" s="195" t="s">
        <v>10</v>
      </c>
      <c r="K72" s="1701">
        <v>84.8</v>
      </c>
      <c r="L72" s="1702">
        <v>84.5</v>
      </c>
      <c r="M72" s="1703">
        <v>86.8</v>
      </c>
      <c r="N72" s="1173">
        <v>99.7</v>
      </c>
      <c r="O72" s="1057">
        <v>100.1</v>
      </c>
      <c r="P72" s="1704">
        <v>93.9</v>
      </c>
      <c r="Q72" s="1177"/>
      <c r="R72" s="1058"/>
    </row>
    <row r="73" spans="1:18">
      <c r="A73" s="95"/>
      <c r="B73" s="195" t="s">
        <v>11</v>
      </c>
      <c r="C73" s="1777">
        <v>113.71</v>
      </c>
      <c r="D73" s="276">
        <v>109.14</v>
      </c>
      <c r="E73" s="1">
        <v>65.59</v>
      </c>
      <c r="F73" s="281"/>
      <c r="G73" s="135"/>
      <c r="H73" s="24"/>
      <c r="I73" s="95"/>
      <c r="J73" s="195" t="s">
        <v>11</v>
      </c>
      <c r="K73" s="1701">
        <v>85.4</v>
      </c>
      <c r="L73" s="1702">
        <v>84.4</v>
      </c>
      <c r="M73" s="1703">
        <v>87.5</v>
      </c>
      <c r="N73" s="1173">
        <v>99.8</v>
      </c>
      <c r="O73" s="1057">
        <v>99.8</v>
      </c>
      <c r="P73" s="1704">
        <v>94</v>
      </c>
      <c r="Q73" s="1177"/>
      <c r="R73" s="1058"/>
    </row>
    <row r="74" spans="1:18">
      <c r="A74" s="95"/>
      <c r="B74" s="195" t="s">
        <v>12</v>
      </c>
      <c r="C74" s="1777">
        <v>116.05</v>
      </c>
      <c r="D74" s="276">
        <v>111.12</v>
      </c>
      <c r="E74" s="1">
        <v>65.37</v>
      </c>
      <c r="F74" s="281"/>
      <c r="G74" s="135"/>
      <c r="H74" s="24"/>
      <c r="I74" s="95"/>
      <c r="J74" s="195" t="s">
        <v>12</v>
      </c>
      <c r="K74" s="1701">
        <v>86.1</v>
      </c>
      <c r="L74" s="1702">
        <v>84.7</v>
      </c>
      <c r="M74" s="1703">
        <v>87.5</v>
      </c>
      <c r="N74" s="1173">
        <v>101</v>
      </c>
      <c r="O74" s="1057">
        <v>100.8</v>
      </c>
      <c r="P74" s="1704">
        <v>94.2</v>
      </c>
      <c r="Q74" s="1177"/>
      <c r="R74" s="1058"/>
    </row>
    <row r="75" spans="1:18">
      <c r="A75" s="95"/>
      <c r="B75" s="195" t="s">
        <v>13</v>
      </c>
      <c r="C75" s="1777">
        <v>117.71</v>
      </c>
      <c r="D75" s="276">
        <v>112.59</v>
      </c>
      <c r="E75" s="1">
        <v>67.59</v>
      </c>
      <c r="F75" s="281"/>
      <c r="G75" s="135"/>
      <c r="H75" s="24"/>
      <c r="I75" s="95"/>
      <c r="J75" s="195" t="s">
        <v>13</v>
      </c>
      <c r="K75" s="1701">
        <v>88.4</v>
      </c>
      <c r="L75" s="1702">
        <v>85.4</v>
      </c>
      <c r="M75" s="1703">
        <v>87.7</v>
      </c>
      <c r="N75" s="1173">
        <v>101.8</v>
      </c>
      <c r="O75" s="1057">
        <v>101.9</v>
      </c>
      <c r="P75" s="1704">
        <v>94.6</v>
      </c>
      <c r="Q75" s="1177"/>
      <c r="R75" s="1058"/>
    </row>
    <row r="76" spans="1:18">
      <c r="A76" s="100"/>
      <c r="B76" s="197" t="s">
        <v>14</v>
      </c>
      <c r="C76" s="1776">
        <v>120.38</v>
      </c>
      <c r="D76" s="278">
        <v>114.07</v>
      </c>
      <c r="E76" s="4">
        <v>67.33</v>
      </c>
      <c r="F76" s="283"/>
      <c r="G76" s="136"/>
      <c r="H76" s="24"/>
      <c r="I76" s="100"/>
      <c r="J76" s="197" t="s">
        <v>14</v>
      </c>
      <c r="K76" s="1701">
        <v>89.2</v>
      </c>
      <c r="L76" s="1702">
        <v>86.3</v>
      </c>
      <c r="M76" s="1703">
        <v>88.5</v>
      </c>
      <c r="N76" s="1174">
        <v>101.4</v>
      </c>
      <c r="O76" s="1059">
        <v>101.7</v>
      </c>
      <c r="P76" s="1709">
        <v>94.5</v>
      </c>
      <c r="Q76" s="1179"/>
      <c r="R76" s="1060"/>
    </row>
    <row r="77" spans="1:18">
      <c r="A77" s="95" t="s">
        <v>15</v>
      </c>
      <c r="B77" s="195" t="s">
        <v>3</v>
      </c>
      <c r="C77" s="1777">
        <v>121.21</v>
      </c>
      <c r="D77" s="276">
        <v>115.13</v>
      </c>
      <c r="E77" s="1">
        <v>69.849999999999994</v>
      </c>
      <c r="F77" s="281"/>
      <c r="G77" s="135"/>
      <c r="H77" s="24"/>
      <c r="I77" s="95" t="s">
        <v>15</v>
      </c>
      <c r="J77" s="195" t="s">
        <v>3</v>
      </c>
      <c r="K77" s="1710">
        <v>89.1</v>
      </c>
      <c r="L77" s="1711">
        <v>85.7</v>
      </c>
      <c r="M77" s="1712">
        <v>88.2</v>
      </c>
      <c r="N77" s="1173">
        <v>102.6</v>
      </c>
      <c r="O77" s="1057">
        <v>102.7</v>
      </c>
      <c r="P77" s="1704">
        <v>95.4</v>
      </c>
      <c r="Q77" s="1177"/>
      <c r="R77" s="1058"/>
    </row>
    <row r="78" spans="1:18">
      <c r="A78" s="95">
        <v>1996</v>
      </c>
      <c r="B78" s="195" t="s">
        <v>4</v>
      </c>
      <c r="C78" s="1777">
        <v>126.26</v>
      </c>
      <c r="D78" s="276">
        <v>119.29</v>
      </c>
      <c r="E78" s="1">
        <v>73.680000000000007</v>
      </c>
      <c r="F78" s="281"/>
      <c r="G78" s="135"/>
      <c r="H78" s="24"/>
      <c r="I78" s="95">
        <v>1996</v>
      </c>
      <c r="J78" s="195" t="s">
        <v>4</v>
      </c>
      <c r="K78" s="1701">
        <v>90</v>
      </c>
      <c r="L78" s="1702">
        <v>86.7</v>
      </c>
      <c r="M78" s="1703">
        <v>89.4</v>
      </c>
      <c r="N78" s="1173">
        <v>103</v>
      </c>
      <c r="O78" s="1057">
        <v>102.5</v>
      </c>
      <c r="P78" s="1704">
        <v>95.7</v>
      </c>
      <c r="Q78" s="1177"/>
      <c r="R78" s="1058"/>
    </row>
    <row r="79" spans="1:18">
      <c r="A79" s="95"/>
      <c r="B79" s="195" t="s">
        <v>5</v>
      </c>
      <c r="C79" s="1777">
        <v>123.01</v>
      </c>
      <c r="D79" s="276">
        <v>118.99</v>
      </c>
      <c r="E79" s="1">
        <v>73.17</v>
      </c>
      <c r="F79" s="281"/>
      <c r="G79" s="135"/>
      <c r="H79" s="24"/>
      <c r="I79" s="95"/>
      <c r="J79" s="195" t="s">
        <v>5</v>
      </c>
      <c r="K79" s="1701">
        <v>90.1</v>
      </c>
      <c r="L79" s="1702">
        <v>86.6</v>
      </c>
      <c r="M79" s="1703">
        <v>89.5</v>
      </c>
      <c r="N79" s="1173">
        <v>103.1</v>
      </c>
      <c r="O79" s="1057">
        <v>103.1</v>
      </c>
      <c r="P79" s="1704">
        <v>95.6</v>
      </c>
      <c r="Q79" s="1177"/>
      <c r="R79" s="1058"/>
    </row>
    <row r="80" spans="1:18">
      <c r="A80" s="95"/>
      <c r="B80" s="195" t="s">
        <v>6</v>
      </c>
      <c r="C80" s="1777">
        <v>124.57</v>
      </c>
      <c r="D80" s="276">
        <v>118.1</v>
      </c>
      <c r="E80" s="1">
        <v>75.34</v>
      </c>
      <c r="F80" s="281"/>
      <c r="G80" s="135"/>
      <c r="H80" s="24"/>
      <c r="I80" s="95"/>
      <c r="J80" s="195" t="s">
        <v>6</v>
      </c>
      <c r="K80" s="1701">
        <v>91.2</v>
      </c>
      <c r="L80" s="1702">
        <v>87.4</v>
      </c>
      <c r="M80" s="1703">
        <v>89.7</v>
      </c>
      <c r="N80" s="1173">
        <v>105.3</v>
      </c>
      <c r="O80" s="1057">
        <v>104.3</v>
      </c>
      <c r="P80" s="1704">
        <v>96.8</v>
      </c>
      <c r="Q80" s="1177"/>
      <c r="R80" s="1058"/>
    </row>
    <row r="81" spans="1:18">
      <c r="A81" s="95"/>
      <c r="B81" s="195" t="s">
        <v>7</v>
      </c>
      <c r="C81" s="781">
        <v>132.24</v>
      </c>
      <c r="D81" s="274">
        <v>120</v>
      </c>
      <c r="E81" s="32">
        <v>76.56</v>
      </c>
      <c r="F81" s="284"/>
      <c r="G81" s="135"/>
      <c r="H81" s="24"/>
      <c r="I81" s="95"/>
      <c r="J81" s="195" t="s">
        <v>7</v>
      </c>
      <c r="K81" s="1701">
        <v>92</v>
      </c>
      <c r="L81" s="1702">
        <v>88</v>
      </c>
      <c r="M81" s="1703">
        <v>90.2</v>
      </c>
      <c r="N81" s="1173">
        <v>104.8</v>
      </c>
      <c r="O81" s="1057">
        <v>105.6</v>
      </c>
      <c r="P81" s="1704">
        <v>97.5</v>
      </c>
      <c r="Q81" s="1177"/>
      <c r="R81" s="1058"/>
    </row>
    <row r="82" spans="1:18">
      <c r="A82" s="95"/>
      <c r="B82" s="195" t="s">
        <v>8</v>
      </c>
      <c r="C82" s="781">
        <v>129.65</v>
      </c>
      <c r="D82" s="274">
        <v>119.73</v>
      </c>
      <c r="E82" s="32">
        <v>76.72</v>
      </c>
      <c r="F82" s="284"/>
      <c r="G82" s="135"/>
      <c r="H82" s="24"/>
      <c r="I82" s="95"/>
      <c r="J82" s="195" t="s">
        <v>8</v>
      </c>
      <c r="K82" s="1701">
        <v>91.6</v>
      </c>
      <c r="L82" s="1702">
        <v>87.8</v>
      </c>
      <c r="M82" s="1703">
        <v>89.9</v>
      </c>
      <c r="N82" s="1173">
        <v>103.8</v>
      </c>
      <c r="O82" s="1057">
        <v>105.7</v>
      </c>
      <c r="P82" s="1704">
        <v>96.9</v>
      </c>
      <c r="Q82" s="1177"/>
      <c r="R82" s="1058"/>
    </row>
    <row r="83" spans="1:18">
      <c r="A83" s="95"/>
      <c r="B83" s="195" t="s">
        <v>9</v>
      </c>
      <c r="C83" s="781">
        <v>136.12</v>
      </c>
      <c r="D83" s="274">
        <v>122.38</v>
      </c>
      <c r="E83" s="32">
        <v>79.64</v>
      </c>
      <c r="F83" s="284"/>
      <c r="G83" s="135"/>
      <c r="H83" s="24"/>
      <c r="I83" s="95"/>
      <c r="J83" s="195" t="s">
        <v>9</v>
      </c>
      <c r="K83" s="1701">
        <v>92.8</v>
      </c>
      <c r="L83" s="1702">
        <v>88.8</v>
      </c>
      <c r="M83" s="1703">
        <v>90.8</v>
      </c>
      <c r="N83" s="1173">
        <v>104.1</v>
      </c>
      <c r="O83" s="1057">
        <v>107.2</v>
      </c>
      <c r="P83" s="1704">
        <v>97.8</v>
      </c>
      <c r="Q83" s="1177"/>
      <c r="R83" s="1058"/>
    </row>
    <row r="84" spans="1:18">
      <c r="A84" s="95"/>
      <c r="B84" s="195" t="s">
        <v>10</v>
      </c>
      <c r="C84" s="781">
        <v>128.85</v>
      </c>
      <c r="D84" s="274">
        <v>120.42</v>
      </c>
      <c r="E84" s="32">
        <v>80.86</v>
      </c>
      <c r="F84" s="284"/>
      <c r="G84" s="135"/>
      <c r="H84" s="24"/>
      <c r="I84" s="95"/>
      <c r="J84" s="195" t="s">
        <v>10</v>
      </c>
      <c r="K84" s="1701">
        <v>93</v>
      </c>
      <c r="L84" s="1702">
        <v>88.7</v>
      </c>
      <c r="M84" s="1703">
        <v>91.1</v>
      </c>
      <c r="N84" s="1173">
        <v>103.9</v>
      </c>
      <c r="O84" s="1057">
        <v>107.5</v>
      </c>
      <c r="P84" s="1704">
        <v>98.1</v>
      </c>
      <c r="Q84" s="1177"/>
      <c r="R84" s="1058"/>
    </row>
    <row r="85" spans="1:18">
      <c r="A85" s="95"/>
      <c r="B85" s="195" t="s">
        <v>11</v>
      </c>
      <c r="C85" s="781">
        <v>131.15</v>
      </c>
      <c r="D85" s="274">
        <v>122.76</v>
      </c>
      <c r="E85" s="32">
        <v>79.92</v>
      </c>
      <c r="F85" s="284"/>
      <c r="G85" s="135"/>
      <c r="H85" s="24"/>
      <c r="I85" s="95"/>
      <c r="J85" s="195" t="s">
        <v>11</v>
      </c>
      <c r="K85" s="1701">
        <v>93.1</v>
      </c>
      <c r="L85" s="1702">
        <v>89.4</v>
      </c>
      <c r="M85" s="1703">
        <v>90.9</v>
      </c>
      <c r="N85" s="1173">
        <v>102.4</v>
      </c>
      <c r="O85" s="1057">
        <v>108.7</v>
      </c>
      <c r="P85" s="1704">
        <v>99.3</v>
      </c>
      <c r="Q85" s="1177"/>
      <c r="R85" s="1058"/>
    </row>
    <row r="86" spans="1:18">
      <c r="A86" s="95"/>
      <c r="B86" s="195" t="s">
        <v>12</v>
      </c>
      <c r="C86" s="781">
        <v>134.24</v>
      </c>
      <c r="D86" s="274">
        <v>126.77</v>
      </c>
      <c r="E86" s="32">
        <v>82.54</v>
      </c>
      <c r="F86" s="284"/>
      <c r="G86" s="135"/>
      <c r="H86" s="24"/>
      <c r="I86" s="95"/>
      <c r="J86" s="195" t="s">
        <v>12</v>
      </c>
      <c r="K86" s="1701">
        <v>95.1</v>
      </c>
      <c r="L86" s="1702">
        <v>90.4</v>
      </c>
      <c r="M86" s="1703">
        <v>92</v>
      </c>
      <c r="N86" s="1173">
        <v>101.7</v>
      </c>
      <c r="O86" s="1057">
        <v>106.8</v>
      </c>
      <c r="P86" s="1704">
        <v>100.2</v>
      </c>
      <c r="Q86" s="1177"/>
      <c r="R86" s="1058"/>
    </row>
    <row r="87" spans="1:18">
      <c r="A87" s="95"/>
      <c r="B87" s="195" t="s">
        <v>13</v>
      </c>
      <c r="C87" s="781">
        <v>136.37</v>
      </c>
      <c r="D87" s="274">
        <v>127.6</v>
      </c>
      <c r="E87" s="32">
        <v>81.16</v>
      </c>
      <c r="F87" s="284"/>
      <c r="G87" s="135"/>
      <c r="H87" s="24"/>
      <c r="I87" s="95"/>
      <c r="J87" s="195" t="s">
        <v>13</v>
      </c>
      <c r="K87" s="1701">
        <v>94.7</v>
      </c>
      <c r="L87" s="1702">
        <v>91.5</v>
      </c>
      <c r="M87" s="1703">
        <v>92.7</v>
      </c>
      <c r="N87" s="1173">
        <v>103.2</v>
      </c>
      <c r="O87" s="1057">
        <v>108.2</v>
      </c>
      <c r="P87" s="1704">
        <v>100.8</v>
      </c>
      <c r="Q87" s="1177"/>
      <c r="R87" s="1058"/>
    </row>
    <row r="88" spans="1:18">
      <c r="A88" s="95"/>
      <c r="B88" s="195" t="s">
        <v>14</v>
      </c>
      <c r="C88" s="781">
        <v>131.71</v>
      </c>
      <c r="D88" s="274">
        <v>128.34</v>
      </c>
      <c r="E88" s="32">
        <v>82.52</v>
      </c>
      <c r="F88" s="284"/>
      <c r="G88" s="135"/>
      <c r="H88" s="24"/>
      <c r="I88" s="95"/>
      <c r="J88" s="195" t="s">
        <v>14</v>
      </c>
      <c r="K88" s="1705">
        <v>93.7</v>
      </c>
      <c r="L88" s="1706">
        <v>91.7</v>
      </c>
      <c r="M88" s="1707">
        <v>92.2</v>
      </c>
      <c r="N88" s="1173">
        <v>101.9</v>
      </c>
      <c r="O88" s="1057">
        <v>108.5</v>
      </c>
      <c r="P88" s="1704">
        <v>101.6</v>
      </c>
      <c r="Q88" s="1177"/>
      <c r="R88" s="1058"/>
    </row>
    <row r="89" spans="1:18">
      <c r="A89" s="98" t="s">
        <v>16</v>
      </c>
      <c r="B89" s="196" t="s">
        <v>3</v>
      </c>
      <c r="C89" s="1779">
        <v>133.94</v>
      </c>
      <c r="D89" s="279">
        <v>130.87</v>
      </c>
      <c r="E89" s="35">
        <v>83.78</v>
      </c>
      <c r="F89" s="285"/>
      <c r="G89" s="134"/>
      <c r="H89" s="24"/>
      <c r="I89" s="98" t="s">
        <v>16</v>
      </c>
      <c r="J89" s="196" t="s">
        <v>3</v>
      </c>
      <c r="K89" s="1701">
        <v>94</v>
      </c>
      <c r="L89" s="1702">
        <v>93.3</v>
      </c>
      <c r="M89" s="1703">
        <v>93.3</v>
      </c>
      <c r="N89" s="1175">
        <v>101.8</v>
      </c>
      <c r="O89" s="1062">
        <v>108.3</v>
      </c>
      <c r="P89" s="1708">
        <v>101.6</v>
      </c>
      <c r="Q89" s="1178"/>
      <c r="R89" s="1061"/>
    </row>
    <row r="90" spans="1:18">
      <c r="A90" s="95">
        <v>1997</v>
      </c>
      <c r="B90" s="195" t="s">
        <v>4</v>
      </c>
      <c r="C90" s="781">
        <v>133.56</v>
      </c>
      <c r="D90" s="274">
        <v>129.33000000000001</v>
      </c>
      <c r="E90" s="32">
        <v>82.3</v>
      </c>
      <c r="F90" s="284"/>
      <c r="G90" s="135"/>
      <c r="H90" s="24"/>
      <c r="I90" s="95">
        <v>1997</v>
      </c>
      <c r="J90" s="195" t="s">
        <v>4</v>
      </c>
      <c r="K90" s="1701">
        <v>93.9</v>
      </c>
      <c r="L90" s="1702">
        <v>93.3</v>
      </c>
      <c r="M90" s="1703">
        <v>93.4</v>
      </c>
      <c r="N90" s="1173">
        <v>101.2</v>
      </c>
      <c r="O90" s="1057">
        <v>107.8</v>
      </c>
      <c r="P90" s="1704">
        <v>101.5</v>
      </c>
      <c r="Q90" s="1177"/>
      <c r="R90" s="1058"/>
    </row>
    <row r="91" spans="1:18">
      <c r="A91" s="95"/>
      <c r="B91" s="195" t="s">
        <v>5</v>
      </c>
      <c r="C91" s="781">
        <v>134.88</v>
      </c>
      <c r="D91" s="274">
        <v>126.77</v>
      </c>
      <c r="E91" s="32">
        <v>81.92</v>
      </c>
      <c r="F91" s="284"/>
      <c r="G91" s="135"/>
      <c r="H91" s="24"/>
      <c r="I91" s="95"/>
      <c r="J91" s="195" t="s">
        <v>5</v>
      </c>
      <c r="K91" s="1701">
        <v>92.5</v>
      </c>
      <c r="L91" s="1702">
        <v>94.4</v>
      </c>
      <c r="M91" s="1703">
        <v>94.5</v>
      </c>
      <c r="N91" s="1173">
        <v>100.5</v>
      </c>
      <c r="O91" s="1057">
        <v>106.8</v>
      </c>
      <c r="P91" s="1704">
        <v>102.1</v>
      </c>
      <c r="Q91" s="1177"/>
      <c r="R91" s="1058"/>
    </row>
    <row r="92" spans="1:18">
      <c r="A92" s="95"/>
      <c r="B92" s="195" t="s">
        <v>6</v>
      </c>
      <c r="C92" s="781">
        <v>126.5</v>
      </c>
      <c r="D92" s="274">
        <v>128.16</v>
      </c>
      <c r="E92" s="32">
        <v>83.81</v>
      </c>
      <c r="F92" s="286"/>
      <c r="G92" s="138" t="s">
        <v>870</v>
      </c>
      <c r="H92" s="24"/>
      <c r="I92" s="95"/>
      <c r="J92" s="195" t="s">
        <v>6</v>
      </c>
      <c r="K92" s="1701">
        <v>91.8</v>
      </c>
      <c r="L92" s="1702">
        <v>92.6</v>
      </c>
      <c r="M92" s="1703">
        <v>95.2</v>
      </c>
      <c r="N92" s="1173">
        <v>98.9</v>
      </c>
      <c r="O92" s="1057">
        <v>106.4</v>
      </c>
      <c r="P92" s="1704">
        <v>101.9</v>
      </c>
      <c r="Q92" s="1177"/>
      <c r="R92" s="1058"/>
    </row>
    <row r="93" spans="1:18">
      <c r="A93" s="95"/>
      <c r="B93" s="195" t="s">
        <v>7</v>
      </c>
      <c r="C93" s="781">
        <v>128.28</v>
      </c>
      <c r="D93" s="274">
        <v>131.77000000000001</v>
      </c>
      <c r="E93" s="32">
        <v>84.91</v>
      </c>
      <c r="F93" s="284"/>
      <c r="G93" s="135"/>
      <c r="H93" s="24"/>
      <c r="I93" s="95"/>
      <c r="J93" s="195" t="s">
        <v>7</v>
      </c>
      <c r="K93" s="1701">
        <v>93.2</v>
      </c>
      <c r="L93" s="1702">
        <v>94.2</v>
      </c>
      <c r="M93" s="1703">
        <v>95.9</v>
      </c>
      <c r="N93" s="1173">
        <v>96.2</v>
      </c>
      <c r="O93" s="1057">
        <v>104.5</v>
      </c>
      <c r="P93" s="1704">
        <v>101.7</v>
      </c>
      <c r="Q93" s="1177"/>
      <c r="R93" s="1058" t="s">
        <v>870</v>
      </c>
    </row>
    <row r="94" spans="1:18">
      <c r="A94" s="95"/>
      <c r="B94" s="195" t="s">
        <v>8</v>
      </c>
      <c r="C94" s="781">
        <v>126.52</v>
      </c>
      <c r="D94" s="274">
        <v>129.07</v>
      </c>
      <c r="E94" s="32">
        <v>86.62</v>
      </c>
      <c r="F94" s="284"/>
      <c r="G94" s="135"/>
      <c r="H94" s="24"/>
      <c r="I94" s="95"/>
      <c r="J94" s="195" t="s">
        <v>8</v>
      </c>
      <c r="K94" s="1701">
        <v>92</v>
      </c>
      <c r="L94" s="1702">
        <v>94</v>
      </c>
      <c r="M94" s="1703">
        <v>96.4</v>
      </c>
      <c r="N94" s="1173">
        <v>94.8</v>
      </c>
      <c r="O94" s="1057">
        <v>104.2</v>
      </c>
      <c r="P94" s="1704">
        <v>101.6</v>
      </c>
      <c r="Q94" s="1177"/>
      <c r="R94" s="1058"/>
    </row>
    <row r="95" spans="1:18">
      <c r="A95" s="95"/>
      <c r="B95" s="195" t="s">
        <v>9</v>
      </c>
      <c r="C95" s="781">
        <v>121.85</v>
      </c>
      <c r="D95" s="274">
        <v>128.66</v>
      </c>
      <c r="E95" s="32">
        <v>88.68</v>
      </c>
      <c r="F95" s="284"/>
      <c r="G95" s="135"/>
      <c r="H95" s="24"/>
      <c r="I95" s="95"/>
      <c r="J95" s="195" t="s">
        <v>9</v>
      </c>
      <c r="K95" s="1701">
        <v>91.8</v>
      </c>
      <c r="L95" s="1702">
        <v>93.9</v>
      </c>
      <c r="M95" s="1703">
        <v>96.6</v>
      </c>
      <c r="N95" s="1173">
        <v>94.5</v>
      </c>
      <c r="O95" s="1057">
        <v>103.5</v>
      </c>
      <c r="P95" s="1704">
        <v>100.5</v>
      </c>
      <c r="Q95" s="1177"/>
      <c r="R95" s="1058"/>
    </row>
    <row r="96" spans="1:18">
      <c r="A96" s="95"/>
      <c r="B96" s="195" t="s">
        <v>10</v>
      </c>
      <c r="C96" s="781">
        <v>120.46</v>
      </c>
      <c r="D96" s="274">
        <v>129.43</v>
      </c>
      <c r="E96" s="32">
        <v>88.78</v>
      </c>
      <c r="F96" s="284"/>
      <c r="G96" s="135"/>
      <c r="H96" s="24"/>
      <c r="I96" s="95"/>
      <c r="J96" s="195" t="s">
        <v>10</v>
      </c>
      <c r="K96" s="1701">
        <v>91.2</v>
      </c>
      <c r="L96" s="1702">
        <v>93.6</v>
      </c>
      <c r="M96" s="1703">
        <v>96.7</v>
      </c>
      <c r="N96" s="1173">
        <v>93.8</v>
      </c>
      <c r="O96" s="1057">
        <v>101.8</v>
      </c>
      <c r="P96" s="1704">
        <v>99.5</v>
      </c>
      <c r="Q96" s="1177"/>
      <c r="R96" s="1058"/>
    </row>
    <row r="97" spans="1:18">
      <c r="A97" s="95"/>
      <c r="B97" s="195" t="s">
        <v>11</v>
      </c>
      <c r="C97" s="781">
        <v>123.66</v>
      </c>
      <c r="D97" s="274">
        <v>131.72</v>
      </c>
      <c r="E97" s="32">
        <v>90.69</v>
      </c>
      <c r="F97" s="284"/>
      <c r="G97" s="135"/>
      <c r="H97" s="24"/>
      <c r="I97" s="95"/>
      <c r="J97" s="195" t="s">
        <v>11</v>
      </c>
      <c r="K97" s="1701">
        <v>90.5</v>
      </c>
      <c r="L97" s="1702">
        <v>92.7</v>
      </c>
      <c r="M97" s="1703">
        <v>97.4</v>
      </c>
      <c r="N97" s="1173">
        <v>92.5</v>
      </c>
      <c r="O97" s="1057">
        <v>99</v>
      </c>
      <c r="P97" s="1704">
        <v>98.1</v>
      </c>
      <c r="Q97" s="1177"/>
      <c r="R97" s="1058"/>
    </row>
    <row r="98" spans="1:18">
      <c r="A98" s="95"/>
      <c r="B98" s="195" t="s">
        <v>12</v>
      </c>
      <c r="C98" s="781">
        <v>118.16</v>
      </c>
      <c r="D98" s="274">
        <v>125.73</v>
      </c>
      <c r="E98" s="32">
        <v>90.99</v>
      </c>
      <c r="F98" s="284"/>
      <c r="G98" s="135"/>
      <c r="H98" s="24"/>
      <c r="I98" s="95"/>
      <c r="J98" s="195" t="s">
        <v>12</v>
      </c>
      <c r="K98" s="1701">
        <v>89.1</v>
      </c>
      <c r="L98" s="1702">
        <v>92.6</v>
      </c>
      <c r="M98" s="1703">
        <v>97.2</v>
      </c>
      <c r="N98" s="1173">
        <v>91.1</v>
      </c>
      <c r="O98" s="1057">
        <v>99.6</v>
      </c>
      <c r="P98" s="1704">
        <v>97.4</v>
      </c>
      <c r="Q98" s="1177"/>
      <c r="R98" s="1058"/>
    </row>
    <row r="99" spans="1:18">
      <c r="A99" s="95"/>
      <c r="B99" s="195" t="s">
        <v>13</v>
      </c>
      <c r="C99" s="781">
        <v>113.55</v>
      </c>
      <c r="D99" s="274">
        <v>125.19</v>
      </c>
      <c r="E99" s="32">
        <v>90.46</v>
      </c>
      <c r="F99" s="284"/>
      <c r="G99" s="135"/>
      <c r="H99" s="24"/>
      <c r="I99" s="95"/>
      <c r="J99" s="195" t="s">
        <v>13</v>
      </c>
      <c r="K99" s="1701">
        <v>86.6</v>
      </c>
      <c r="L99" s="1702">
        <v>90.6</v>
      </c>
      <c r="M99" s="1703">
        <v>96.9</v>
      </c>
      <c r="N99" s="1173">
        <v>91.8</v>
      </c>
      <c r="O99" s="1057">
        <v>98.6</v>
      </c>
      <c r="P99" s="1704">
        <v>96.8</v>
      </c>
      <c r="Q99" s="1177"/>
      <c r="R99" s="1058"/>
    </row>
    <row r="100" spans="1:18">
      <c r="A100" s="100"/>
      <c r="B100" s="197" t="s">
        <v>14</v>
      </c>
      <c r="C100" s="895">
        <v>112.94</v>
      </c>
      <c r="D100" s="273">
        <v>123.35</v>
      </c>
      <c r="E100" s="34">
        <v>89.13</v>
      </c>
      <c r="F100" s="287"/>
      <c r="G100" s="136"/>
      <c r="H100" s="24"/>
      <c r="I100" s="100"/>
      <c r="J100" s="197" t="s">
        <v>14</v>
      </c>
      <c r="K100" s="1701">
        <v>85.5</v>
      </c>
      <c r="L100" s="1702">
        <v>90.4</v>
      </c>
      <c r="M100" s="1703">
        <v>96.9</v>
      </c>
      <c r="N100" s="1174">
        <v>90.5</v>
      </c>
      <c r="O100" s="1059">
        <v>97.9</v>
      </c>
      <c r="P100" s="1709">
        <v>96.5</v>
      </c>
      <c r="Q100" s="1179"/>
      <c r="R100" s="1060"/>
    </row>
    <row r="101" spans="1:18">
      <c r="A101" s="95" t="s">
        <v>17</v>
      </c>
      <c r="B101" s="195" t="s">
        <v>3</v>
      </c>
      <c r="C101" s="781">
        <v>109.11</v>
      </c>
      <c r="D101" s="274">
        <v>123.62</v>
      </c>
      <c r="E101" s="32">
        <v>90.23</v>
      </c>
      <c r="F101" s="284"/>
      <c r="G101" s="135"/>
      <c r="H101" s="24"/>
      <c r="I101" s="98" t="s">
        <v>17</v>
      </c>
      <c r="J101" s="196" t="s">
        <v>3</v>
      </c>
      <c r="K101" s="1710">
        <v>85.1</v>
      </c>
      <c r="L101" s="1711">
        <v>90</v>
      </c>
      <c r="M101" s="1712">
        <v>96</v>
      </c>
      <c r="N101" s="1175">
        <v>90.3</v>
      </c>
      <c r="O101" s="1062">
        <v>98.3</v>
      </c>
      <c r="P101" s="1708">
        <v>96</v>
      </c>
      <c r="Q101" s="1178"/>
      <c r="R101" s="1061"/>
    </row>
    <row r="102" spans="1:18">
      <c r="A102" s="95">
        <v>1998</v>
      </c>
      <c r="B102" s="195" t="s">
        <v>4</v>
      </c>
      <c r="C102" s="781">
        <v>104.24</v>
      </c>
      <c r="D102" s="274">
        <v>120.18</v>
      </c>
      <c r="E102" s="32">
        <v>90.86</v>
      </c>
      <c r="F102" s="284"/>
      <c r="G102" s="135"/>
      <c r="H102" s="24"/>
      <c r="I102" s="95">
        <v>1998</v>
      </c>
      <c r="J102" s="195" t="s">
        <v>4</v>
      </c>
      <c r="K102" s="1701">
        <v>84.5</v>
      </c>
      <c r="L102" s="1702">
        <v>88.2</v>
      </c>
      <c r="M102" s="1703">
        <v>95</v>
      </c>
      <c r="N102" s="1173">
        <v>90.3</v>
      </c>
      <c r="O102" s="1057">
        <v>97</v>
      </c>
      <c r="P102" s="1704">
        <v>95.4</v>
      </c>
      <c r="Q102" s="1177"/>
      <c r="R102" s="1058"/>
    </row>
    <row r="103" spans="1:18">
      <c r="A103" s="95"/>
      <c r="B103" s="195" t="s">
        <v>5</v>
      </c>
      <c r="C103" s="781">
        <v>106.71</v>
      </c>
      <c r="D103" s="274">
        <v>117.47</v>
      </c>
      <c r="E103" s="32">
        <v>91.38</v>
      </c>
      <c r="F103" s="284"/>
      <c r="G103" s="135"/>
      <c r="H103" s="24"/>
      <c r="I103" s="95"/>
      <c r="J103" s="195" t="s">
        <v>5</v>
      </c>
      <c r="K103" s="1701">
        <v>83.2</v>
      </c>
      <c r="L103" s="1702">
        <v>85.8</v>
      </c>
      <c r="M103" s="1703">
        <v>93.7</v>
      </c>
      <c r="N103" s="1173">
        <v>90.2</v>
      </c>
      <c r="O103" s="1057">
        <v>97.9</v>
      </c>
      <c r="P103" s="1704">
        <v>95.1</v>
      </c>
      <c r="Q103" s="1177"/>
      <c r="R103" s="1058"/>
    </row>
    <row r="104" spans="1:18">
      <c r="A104" s="95"/>
      <c r="B104" s="195" t="s">
        <v>6</v>
      </c>
      <c r="C104" s="781">
        <v>100.99</v>
      </c>
      <c r="D104" s="274">
        <v>119.63</v>
      </c>
      <c r="E104" s="32">
        <v>92.25</v>
      </c>
      <c r="F104" s="284"/>
      <c r="G104" s="135"/>
      <c r="H104" s="24"/>
      <c r="I104" s="95"/>
      <c r="J104" s="195" t="s">
        <v>6</v>
      </c>
      <c r="K104" s="1701">
        <v>82</v>
      </c>
      <c r="L104" s="1702">
        <v>86.4</v>
      </c>
      <c r="M104" s="1703">
        <v>92.9</v>
      </c>
      <c r="N104" s="1173">
        <v>88.6</v>
      </c>
      <c r="O104" s="1057">
        <v>97</v>
      </c>
      <c r="P104" s="1704">
        <v>94.5</v>
      </c>
      <c r="Q104" s="1177"/>
      <c r="R104" s="1058"/>
    </row>
    <row r="105" spans="1:18">
      <c r="A105" s="95"/>
      <c r="B105" s="195" t="s">
        <v>7</v>
      </c>
      <c r="C105" s="781">
        <v>100.97</v>
      </c>
      <c r="D105" s="274">
        <v>117.31</v>
      </c>
      <c r="E105" s="32">
        <v>90.24</v>
      </c>
      <c r="F105" s="284"/>
      <c r="G105" s="135"/>
      <c r="H105" s="24"/>
      <c r="I105" s="95"/>
      <c r="J105" s="195" t="s">
        <v>7</v>
      </c>
      <c r="K105" s="1701">
        <v>82.6</v>
      </c>
      <c r="L105" s="1702">
        <v>85.5</v>
      </c>
      <c r="M105" s="1703">
        <v>92.3</v>
      </c>
      <c r="N105" s="1173">
        <v>90.2</v>
      </c>
      <c r="O105" s="1057">
        <v>97.1</v>
      </c>
      <c r="P105" s="1704">
        <v>93.9</v>
      </c>
      <c r="Q105" s="1177"/>
      <c r="R105" s="1058"/>
    </row>
    <row r="106" spans="1:18">
      <c r="A106" s="95"/>
      <c r="B106" s="195" t="s">
        <v>8</v>
      </c>
      <c r="C106" s="781">
        <v>103.24</v>
      </c>
      <c r="D106" s="274">
        <v>117.35</v>
      </c>
      <c r="E106" s="32">
        <v>89.61</v>
      </c>
      <c r="F106" s="284"/>
      <c r="G106" s="135"/>
      <c r="H106" s="24"/>
      <c r="I106" s="95"/>
      <c r="J106" s="195" t="s">
        <v>8</v>
      </c>
      <c r="K106" s="1701">
        <v>81.5</v>
      </c>
      <c r="L106" s="1702">
        <v>84.9</v>
      </c>
      <c r="M106" s="1703">
        <v>92.1</v>
      </c>
      <c r="N106" s="1173">
        <v>89.9</v>
      </c>
      <c r="O106" s="1057">
        <v>96.6</v>
      </c>
      <c r="P106" s="1704">
        <v>93.4</v>
      </c>
      <c r="Q106" s="1177"/>
      <c r="R106" s="1058"/>
    </row>
    <row r="107" spans="1:18">
      <c r="A107" s="95"/>
      <c r="B107" s="195" t="s">
        <v>9</v>
      </c>
      <c r="C107" s="781">
        <v>100.5</v>
      </c>
      <c r="D107" s="274">
        <v>113.35</v>
      </c>
      <c r="E107" s="32">
        <v>88.57</v>
      </c>
      <c r="F107" s="284"/>
      <c r="G107" s="135"/>
      <c r="H107" s="24"/>
      <c r="I107" s="95"/>
      <c r="J107" s="195" t="s">
        <v>9</v>
      </c>
      <c r="K107" s="1701">
        <v>81.3</v>
      </c>
      <c r="L107" s="1702">
        <v>85.2</v>
      </c>
      <c r="M107" s="1703">
        <v>91.6</v>
      </c>
      <c r="N107" s="1173">
        <v>90</v>
      </c>
      <c r="O107" s="1057">
        <v>97.6</v>
      </c>
      <c r="P107" s="1704">
        <v>93.4</v>
      </c>
      <c r="Q107" s="1177"/>
      <c r="R107" s="1058"/>
    </row>
    <row r="108" spans="1:18">
      <c r="A108" s="95"/>
      <c r="B108" s="195" t="s">
        <v>10</v>
      </c>
      <c r="C108" s="781">
        <v>98.63</v>
      </c>
      <c r="D108" s="274">
        <v>113.08</v>
      </c>
      <c r="E108" s="32">
        <v>88.97</v>
      </c>
      <c r="F108" s="284"/>
      <c r="G108" s="135"/>
      <c r="H108" s="24"/>
      <c r="I108" s="95"/>
      <c r="J108" s="195" t="s">
        <v>10</v>
      </c>
      <c r="K108" s="1701">
        <v>81.2</v>
      </c>
      <c r="L108" s="1702">
        <v>83.9</v>
      </c>
      <c r="M108" s="1703">
        <v>91.1</v>
      </c>
      <c r="N108" s="1173">
        <v>90.8</v>
      </c>
      <c r="O108" s="1057">
        <v>97.2</v>
      </c>
      <c r="P108" s="1704">
        <v>92.6</v>
      </c>
      <c r="Q108" s="1177"/>
      <c r="R108" s="1058"/>
    </row>
    <row r="109" spans="1:18">
      <c r="A109" s="95"/>
      <c r="B109" s="195" t="s">
        <v>11</v>
      </c>
      <c r="C109" s="781">
        <v>99.63</v>
      </c>
      <c r="D109" s="274">
        <v>111.74</v>
      </c>
      <c r="E109" s="32">
        <v>89.09</v>
      </c>
      <c r="F109" s="284"/>
      <c r="G109" s="135"/>
      <c r="H109" s="24"/>
      <c r="I109" s="95"/>
      <c r="J109" s="195" t="s">
        <v>11</v>
      </c>
      <c r="K109" s="1701">
        <v>81.099999999999994</v>
      </c>
      <c r="L109" s="1702">
        <v>84.7</v>
      </c>
      <c r="M109" s="1703">
        <v>90.7</v>
      </c>
      <c r="N109" s="1173">
        <v>93.2</v>
      </c>
      <c r="O109" s="1057">
        <v>98.7</v>
      </c>
      <c r="P109" s="1704">
        <v>92.2</v>
      </c>
      <c r="Q109" s="1177"/>
      <c r="R109" s="1058"/>
    </row>
    <row r="110" spans="1:18">
      <c r="A110" s="95"/>
      <c r="B110" s="195" t="s">
        <v>12</v>
      </c>
      <c r="C110" s="781">
        <v>96.9</v>
      </c>
      <c r="D110" s="274">
        <v>112.1</v>
      </c>
      <c r="E110" s="32">
        <v>88.59</v>
      </c>
      <c r="F110" s="284"/>
      <c r="G110" s="135"/>
      <c r="H110" s="24"/>
      <c r="I110" s="95"/>
      <c r="J110" s="195" t="s">
        <v>12</v>
      </c>
      <c r="K110" s="1701">
        <v>79.599999999999994</v>
      </c>
      <c r="L110" s="1702">
        <v>84.1</v>
      </c>
      <c r="M110" s="1703">
        <v>90.3</v>
      </c>
      <c r="N110" s="1173">
        <v>94.9</v>
      </c>
      <c r="O110" s="1057">
        <v>98</v>
      </c>
      <c r="P110" s="1704">
        <v>91.8</v>
      </c>
      <c r="Q110" s="1177"/>
      <c r="R110" s="1058"/>
    </row>
    <row r="111" spans="1:18">
      <c r="A111" s="95"/>
      <c r="B111" s="195" t="s">
        <v>13</v>
      </c>
      <c r="C111" s="781">
        <v>95.17</v>
      </c>
      <c r="D111" s="274">
        <v>109.41</v>
      </c>
      <c r="E111" s="32">
        <v>87.7</v>
      </c>
      <c r="F111" s="284"/>
      <c r="G111" s="135"/>
      <c r="H111" s="24"/>
      <c r="I111" s="95"/>
      <c r="J111" s="195" t="s">
        <v>13</v>
      </c>
      <c r="K111" s="1701">
        <v>81.099999999999994</v>
      </c>
      <c r="L111" s="1702">
        <v>84</v>
      </c>
      <c r="M111" s="1703">
        <v>89.6</v>
      </c>
      <c r="N111" s="1173">
        <v>94.5</v>
      </c>
      <c r="O111" s="1057">
        <v>98.6</v>
      </c>
      <c r="P111" s="1704">
        <v>91.7</v>
      </c>
      <c r="Q111" s="1177"/>
      <c r="R111" s="1058"/>
    </row>
    <row r="112" spans="1:18">
      <c r="A112" s="95"/>
      <c r="B112" s="195" t="s">
        <v>14</v>
      </c>
      <c r="C112" s="781">
        <v>97.59</v>
      </c>
      <c r="D112" s="274">
        <v>108.96</v>
      </c>
      <c r="E112" s="32">
        <v>85.7</v>
      </c>
      <c r="F112" s="284"/>
      <c r="G112" s="135"/>
      <c r="H112" s="24"/>
      <c r="I112" s="100"/>
      <c r="J112" s="197" t="s">
        <v>14</v>
      </c>
      <c r="K112" s="1705">
        <v>80.8</v>
      </c>
      <c r="L112" s="1706">
        <v>83.7</v>
      </c>
      <c r="M112" s="1707">
        <v>89.1</v>
      </c>
      <c r="N112" s="1174">
        <v>96.1</v>
      </c>
      <c r="O112" s="1059">
        <v>98.6</v>
      </c>
      <c r="P112" s="1709">
        <v>91.3</v>
      </c>
      <c r="Q112" s="1179"/>
      <c r="R112" s="1060"/>
    </row>
    <row r="113" spans="1:18">
      <c r="A113" s="98" t="s">
        <v>18</v>
      </c>
      <c r="B113" s="196" t="s">
        <v>3</v>
      </c>
      <c r="C113" s="1779">
        <v>98.14</v>
      </c>
      <c r="D113" s="279">
        <v>111.88</v>
      </c>
      <c r="E113" s="35">
        <v>85.09</v>
      </c>
      <c r="F113" s="285"/>
      <c r="G113" s="134"/>
      <c r="H113" s="24"/>
      <c r="I113" s="95" t="s">
        <v>18</v>
      </c>
      <c r="J113" s="195" t="s">
        <v>3</v>
      </c>
      <c r="K113" s="1701">
        <v>80.8</v>
      </c>
      <c r="L113" s="1702">
        <v>84.5</v>
      </c>
      <c r="M113" s="1703">
        <v>89.2</v>
      </c>
      <c r="N113" s="1173">
        <v>97.3</v>
      </c>
      <c r="O113" s="1057">
        <v>99.5</v>
      </c>
      <c r="P113" s="1704">
        <v>91.4</v>
      </c>
      <c r="Q113" s="1177"/>
      <c r="R113" s="1058" t="s">
        <v>871</v>
      </c>
    </row>
    <row r="114" spans="1:18">
      <c r="A114" s="95">
        <v>1999</v>
      </c>
      <c r="B114" s="195" t="s">
        <v>4</v>
      </c>
      <c r="C114" s="781">
        <v>97.53</v>
      </c>
      <c r="D114" s="274">
        <v>108.68</v>
      </c>
      <c r="E114" s="32">
        <v>84.88</v>
      </c>
      <c r="F114" s="284"/>
      <c r="G114" s="135"/>
      <c r="H114" s="24"/>
      <c r="I114" s="95">
        <v>1999</v>
      </c>
      <c r="J114" s="195" t="s">
        <v>4</v>
      </c>
      <c r="K114" s="1701">
        <v>81.5</v>
      </c>
      <c r="L114" s="1702">
        <v>84.1</v>
      </c>
      <c r="M114" s="1703">
        <v>88.4</v>
      </c>
      <c r="N114" s="1173">
        <v>97.1</v>
      </c>
      <c r="O114" s="1057">
        <v>100.9</v>
      </c>
      <c r="P114" s="1704">
        <v>91.6</v>
      </c>
      <c r="Q114" s="1177"/>
      <c r="R114" s="1058"/>
    </row>
    <row r="115" spans="1:18">
      <c r="A115" s="95"/>
      <c r="B115" s="195" t="s">
        <v>5</v>
      </c>
      <c r="C115" s="781">
        <v>100.92</v>
      </c>
      <c r="D115" s="274">
        <v>111.13</v>
      </c>
      <c r="E115" s="32">
        <v>85.49</v>
      </c>
      <c r="F115" s="284"/>
      <c r="G115" s="135"/>
      <c r="H115" s="24"/>
      <c r="I115" s="95"/>
      <c r="J115" s="195" t="s">
        <v>5</v>
      </c>
      <c r="K115" s="1701">
        <v>83.8</v>
      </c>
      <c r="L115" s="1702">
        <v>85.4</v>
      </c>
      <c r="M115" s="1703">
        <v>87.9</v>
      </c>
      <c r="N115" s="1173">
        <v>98.1</v>
      </c>
      <c r="O115" s="1057">
        <v>101.8</v>
      </c>
      <c r="P115" s="1704">
        <v>91.9</v>
      </c>
      <c r="Q115" s="1177"/>
      <c r="R115" s="1058"/>
    </row>
    <row r="116" spans="1:18">
      <c r="A116" s="95"/>
      <c r="B116" s="195" t="s">
        <v>6</v>
      </c>
      <c r="C116" s="781">
        <v>101.57</v>
      </c>
      <c r="D116" s="274">
        <v>108.51</v>
      </c>
      <c r="E116" s="32">
        <v>86.96</v>
      </c>
      <c r="F116" s="284"/>
      <c r="G116" s="135"/>
      <c r="H116" s="24"/>
      <c r="I116" s="95"/>
      <c r="J116" s="195" t="s">
        <v>6</v>
      </c>
      <c r="K116" s="1701">
        <v>85.4</v>
      </c>
      <c r="L116" s="1702">
        <v>84.9</v>
      </c>
      <c r="M116" s="1703">
        <v>87.7</v>
      </c>
      <c r="N116" s="1173">
        <v>99</v>
      </c>
      <c r="O116" s="1057">
        <v>102</v>
      </c>
      <c r="P116" s="1704">
        <v>91.5</v>
      </c>
      <c r="Q116" s="1177"/>
      <c r="R116" s="1058"/>
    </row>
    <row r="117" spans="1:18">
      <c r="A117" s="95"/>
      <c r="B117" s="195" t="s">
        <v>7</v>
      </c>
      <c r="C117" s="781">
        <v>98.69</v>
      </c>
      <c r="D117" s="274">
        <v>108.8</v>
      </c>
      <c r="E117" s="32">
        <v>89.2</v>
      </c>
      <c r="F117" s="286"/>
      <c r="G117" s="138" t="s">
        <v>871</v>
      </c>
      <c r="H117" s="24"/>
      <c r="I117" s="95"/>
      <c r="J117" s="195" t="s">
        <v>7</v>
      </c>
      <c r="K117" s="1701">
        <v>85</v>
      </c>
      <c r="L117" s="1702">
        <v>85.3</v>
      </c>
      <c r="M117" s="1703">
        <v>87.4</v>
      </c>
      <c r="N117" s="1173">
        <v>99.3</v>
      </c>
      <c r="O117" s="1057">
        <v>102.8</v>
      </c>
      <c r="P117" s="1704">
        <v>92.1</v>
      </c>
      <c r="Q117" s="1177"/>
      <c r="R117" s="1058"/>
    </row>
    <row r="118" spans="1:18">
      <c r="A118" s="95"/>
      <c r="B118" s="195" t="s">
        <v>8</v>
      </c>
      <c r="C118" s="781">
        <v>103.03</v>
      </c>
      <c r="D118" s="274">
        <v>109.75</v>
      </c>
      <c r="E118" s="32">
        <v>87.33</v>
      </c>
      <c r="F118" s="284"/>
      <c r="G118" s="135"/>
      <c r="H118" s="24"/>
      <c r="I118" s="95"/>
      <c r="J118" s="195" t="s">
        <v>8</v>
      </c>
      <c r="K118" s="1701">
        <v>86.5</v>
      </c>
      <c r="L118" s="1702">
        <v>85.6</v>
      </c>
      <c r="M118" s="1703">
        <v>87.1</v>
      </c>
      <c r="N118" s="1173">
        <v>100.2</v>
      </c>
      <c r="O118" s="1057">
        <v>102.8</v>
      </c>
      <c r="P118" s="1704">
        <v>92.1</v>
      </c>
      <c r="Q118" s="1177"/>
      <c r="R118" s="1058"/>
    </row>
    <row r="119" spans="1:18">
      <c r="A119" s="95"/>
      <c r="B119" s="195" t="s">
        <v>9</v>
      </c>
      <c r="C119" s="781">
        <v>105.29</v>
      </c>
      <c r="D119" s="274">
        <v>110.35</v>
      </c>
      <c r="E119" s="32">
        <v>88.53</v>
      </c>
      <c r="F119" s="284"/>
      <c r="G119" s="135"/>
      <c r="H119" s="24"/>
      <c r="I119" s="95"/>
      <c r="J119" s="195" t="s">
        <v>9</v>
      </c>
      <c r="K119" s="1701">
        <v>87.5</v>
      </c>
      <c r="L119" s="1702">
        <v>86.3</v>
      </c>
      <c r="M119" s="1703">
        <v>87.2</v>
      </c>
      <c r="N119" s="1173">
        <v>101.8</v>
      </c>
      <c r="O119" s="1057">
        <v>103.5</v>
      </c>
      <c r="P119" s="1704">
        <v>92.1</v>
      </c>
      <c r="Q119" s="1177"/>
      <c r="R119" s="1058"/>
    </row>
    <row r="120" spans="1:18">
      <c r="A120" s="95"/>
      <c r="B120" s="195" t="s">
        <v>10</v>
      </c>
      <c r="C120" s="781">
        <v>106.08</v>
      </c>
      <c r="D120" s="274">
        <v>111.25</v>
      </c>
      <c r="E120" s="32">
        <v>89.2</v>
      </c>
      <c r="F120" s="284"/>
      <c r="G120" s="135"/>
      <c r="H120" s="24"/>
      <c r="I120" s="95"/>
      <c r="J120" s="195" t="s">
        <v>10</v>
      </c>
      <c r="K120" s="1701">
        <v>87.4</v>
      </c>
      <c r="L120" s="1702">
        <v>87.4</v>
      </c>
      <c r="M120" s="1703">
        <v>87.4</v>
      </c>
      <c r="N120" s="1173">
        <v>102</v>
      </c>
      <c r="O120" s="1057">
        <v>104.5</v>
      </c>
      <c r="P120" s="1704">
        <v>92.5</v>
      </c>
      <c r="Q120" s="1177"/>
      <c r="R120" s="1058"/>
    </row>
    <row r="121" spans="1:18">
      <c r="A121" s="95"/>
      <c r="B121" s="195" t="s">
        <v>11</v>
      </c>
      <c r="C121" s="781">
        <v>112.53</v>
      </c>
      <c r="D121" s="274">
        <v>114.55</v>
      </c>
      <c r="E121" s="32">
        <v>89.47</v>
      </c>
      <c r="F121" s="284"/>
      <c r="G121" s="135"/>
      <c r="H121" s="24"/>
      <c r="I121" s="95"/>
      <c r="J121" s="195" t="s">
        <v>11</v>
      </c>
      <c r="K121" s="1701">
        <v>88.2</v>
      </c>
      <c r="L121" s="1702">
        <v>88.2</v>
      </c>
      <c r="M121" s="1703">
        <v>87.7</v>
      </c>
      <c r="N121" s="1173">
        <v>101.2</v>
      </c>
      <c r="O121" s="1057">
        <v>105.4</v>
      </c>
      <c r="P121" s="1704">
        <v>93.5</v>
      </c>
      <c r="Q121" s="1177"/>
      <c r="R121" s="1058"/>
    </row>
    <row r="122" spans="1:18">
      <c r="A122" s="95"/>
      <c r="B122" s="195" t="s">
        <v>12</v>
      </c>
      <c r="C122" s="781">
        <v>108.69</v>
      </c>
      <c r="D122" s="274">
        <v>110.75</v>
      </c>
      <c r="E122" s="32">
        <v>88.4</v>
      </c>
      <c r="F122" s="284"/>
      <c r="G122" s="135"/>
      <c r="H122" s="24"/>
      <c r="I122" s="95"/>
      <c r="J122" s="195" t="s">
        <v>12</v>
      </c>
      <c r="K122" s="1701">
        <v>89.1</v>
      </c>
      <c r="L122" s="1702">
        <v>88.4</v>
      </c>
      <c r="M122" s="1703">
        <v>87.3</v>
      </c>
      <c r="N122" s="1173">
        <v>102.5</v>
      </c>
      <c r="O122" s="1057">
        <v>106.4</v>
      </c>
      <c r="P122" s="1704">
        <v>93.2</v>
      </c>
      <c r="Q122" s="1177"/>
      <c r="R122" s="1058"/>
    </row>
    <row r="123" spans="1:18">
      <c r="A123" s="95"/>
      <c r="B123" s="195" t="s">
        <v>13</v>
      </c>
      <c r="C123" s="781">
        <v>113.41</v>
      </c>
      <c r="D123" s="274">
        <v>110.92</v>
      </c>
      <c r="E123" s="32">
        <v>86.53</v>
      </c>
      <c r="F123" s="284"/>
      <c r="G123" s="135"/>
      <c r="H123" s="24"/>
      <c r="I123" s="95"/>
      <c r="J123" s="195" t="s">
        <v>13</v>
      </c>
      <c r="K123" s="1701">
        <v>89.3</v>
      </c>
      <c r="L123" s="1702">
        <v>89.2</v>
      </c>
      <c r="M123" s="1703">
        <v>87.9</v>
      </c>
      <c r="N123" s="1173">
        <v>102.5</v>
      </c>
      <c r="O123" s="1057">
        <v>106.5</v>
      </c>
      <c r="P123" s="1704">
        <v>93.2</v>
      </c>
      <c r="Q123" s="1177"/>
      <c r="R123" s="1058"/>
    </row>
    <row r="124" spans="1:18">
      <c r="A124" s="100"/>
      <c r="B124" s="197" t="s">
        <v>14</v>
      </c>
      <c r="C124" s="895">
        <v>111.19</v>
      </c>
      <c r="D124" s="273">
        <v>111.51</v>
      </c>
      <c r="E124" s="34">
        <v>89.4</v>
      </c>
      <c r="F124" s="287"/>
      <c r="G124" s="136"/>
      <c r="H124" s="24"/>
      <c r="I124" s="95"/>
      <c r="J124" s="195" t="s">
        <v>14</v>
      </c>
      <c r="K124" s="1701">
        <v>90.2</v>
      </c>
      <c r="L124" s="1702">
        <v>89.3</v>
      </c>
      <c r="M124" s="1703">
        <v>87.9</v>
      </c>
      <c r="N124" s="1173">
        <v>103.2</v>
      </c>
      <c r="O124" s="1057">
        <v>107.7</v>
      </c>
      <c r="P124" s="1704">
        <v>93</v>
      </c>
      <c r="Q124" s="1177"/>
      <c r="R124" s="1058"/>
    </row>
    <row r="125" spans="1:18">
      <c r="A125" s="95" t="s">
        <v>48</v>
      </c>
      <c r="B125" s="195" t="s">
        <v>3</v>
      </c>
      <c r="C125" s="781">
        <v>117.57</v>
      </c>
      <c r="D125" s="274">
        <v>112.38</v>
      </c>
      <c r="E125" s="32">
        <v>87.43</v>
      </c>
      <c r="F125" s="284"/>
      <c r="G125" s="135"/>
      <c r="H125" s="24"/>
      <c r="I125" s="98" t="s">
        <v>48</v>
      </c>
      <c r="J125" s="196" t="s">
        <v>3</v>
      </c>
      <c r="K125" s="1710">
        <v>91.7</v>
      </c>
      <c r="L125" s="1711">
        <v>89.9</v>
      </c>
      <c r="M125" s="1712">
        <v>87.9</v>
      </c>
      <c r="N125" s="1175">
        <v>103.5</v>
      </c>
      <c r="O125" s="1062">
        <v>107.5</v>
      </c>
      <c r="P125" s="1708">
        <v>93.1</v>
      </c>
      <c r="Q125" s="1178"/>
      <c r="R125" s="1061"/>
    </row>
    <row r="126" spans="1:18">
      <c r="A126" s="95">
        <v>2000</v>
      </c>
      <c r="B126" s="195" t="s">
        <v>4</v>
      </c>
      <c r="C126" s="781">
        <v>117.36</v>
      </c>
      <c r="D126" s="274">
        <v>117.03</v>
      </c>
      <c r="E126" s="32">
        <v>92.92</v>
      </c>
      <c r="F126" s="284"/>
      <c r="G126" s="135"/>
      <c r="H126" s="24"/>
      <c r="I126" s="95">
        <v>2000</v>
      </c>
      <c r="J126" s="195" t="s">
        <v>4</v>
      </c>
      <c r="K126" s="1701">
        <v>91.8</v>
      </c>
      <c r="L126" s="1702">
        <v>90.7</v>
      </c>
      <c r="M126" s="1703">
        <v>88.3</v>
      </c>
      <c r="N126" s="1173">
        <v>104.1</v>
      </c>
      <c r="O126" s="1057">
        <v>108.9</v>
      </c>
      <c r="P126" s="1704">
        <v>93.3</v>
      </c>
      <c r="Q126" s="1177"/>
      <c r="R126" s="1058"/>
    </row>
    <row r="127" spans="1:18">
      <c r="A127" s="95"/>
      <c r="B127" s="195" t="s">
        <v>5</v>
      </c>
      <c r="C127" s="781">
        <v>116.54</v>
      </c>
      <c r="D127" s="274">
        <v>116.11</v>
      </c>
      <c r="E127" s="32">
        <v>91.86</v>
      </c>
      <c r="F127" s="284"/>
      <c r="G127" s="135"/>
      <c r="H127" s="24"/>
      <c r="I127" s="95"/>
      <c r="J127" s="195" t="s">
        <v>5</v>
      </c>
      <c r="K127" s="1701">
        <v>91.1</v>
      </c>
      <c r="L127" s="1702">
        <v>91.5</v>
      </c>
      <c r="M127" s="1703">
        <v>89.2</v>
      </c>
      <c r="N127" s="1173">
        <v>104.4</v>
      </c>
      <c r="O127" s="1057">
        <v>107.8</v>
      </c>
      <c r="P127" s="1704">
        <v>92.9</v>
      </c>
      <c r="Q127" s="1177"/>
      <c r="R127" s="1058"/>
    </row>
    <row r="128" spans="1:18">
      <c r="A128" s="95"/>
      <c r="B128" s="195" t="s">
        <v>6</v>
      </c>
      <c r="C128" s="781">
        <v>121.41</v>
      </c>
      <c r="D128" s="274">
        <v>117.65</v>
      </c>
      <c r="E128" s="32">
        <v>89.83</v>
      </c>
      <c r="F128" s="284"/>
      <c r="G128" s="135"/>
      <c r="H128" s="24"/>
      <c r="I128" s="95"/>
      <c r="J128" s="195" t="s">
        <v>6</v>
      </c>
      <c r="K128" s="1701">
        <v>92.3</v>
      </c>
      <c r="L128" s="1702">
        <v>92.3</v>
      </c>
      <c r="M128" s="1703">
        <v>88.9</v>
      </c>
      <c r="N128" s="1173">
        <v>104.4</v>
      </c>
      <c r="O128" s="1057">
        <v>109.5</v>
      </c>
      <c r="P128" s="1704">
        <v>93.9</v>
      </c>
      <c r="Q128" s="1177"/>
      <c r="R128" s="1058"/>
    </row>
    <row r="129" spans="1:18">
      <c r="A129" s="95"/>
      <c r="B129" s="195" t="s">
        <v>7</v>
      </c>
      <c r="C129" s="781">
        <v>121.35</v>
      </c>
      <c r="D129" s="274">
        <v>114.72</v>
      </c>
      <c r="E129" s="32">
        <v>90.5</v>
      </c>
      <c r="F129" s="284"/>
      <c r="G129" s="135"/>
      <c r="H129" s="24"/>
      <c r="I129" s="95"/>
      <c r="J129" s="195" t="s">
        <v>7</v>
      </c>
      <c r="K129" s="1701">
        <v>92.2</v>
      </c>
      <c r="L129" s="1702">
        <v>92.3</v>
      </c>
      <c r="M129" s="1703">
        <v>89</v>
      </c>
      <c r="N129" s="1173">
        <v>104.4</v>
      </c>
      <c r="O129" s="1057">
        <v>109.7</v>
      </c>
      <c r="P129" s="1704">
        <v>94.2</v>
      </c>
      <c r="Q129" s="1177"/>
      <c r="R129" s="1058"/>
    </row>
    <row r="130" spans="1:18">
      <c r="A130" s="95"/>
      <c r="B130" s="195" t="s">
        <v>8</v>
      </c>
      <c r="C130" s="781">
        <v>120.68</v>
      </c>
      <c r="D130" s="274">
        <v>116.99</v>
      </c>
      <c r="E130" s="32">
        <v>90.47</v>
      </c>
      <c r="F130" s="284"/>
      <c r="G130" s="135"/>
      <c r="H130" s="24"/>
      <c r="I130" s="95"/>
      <c r="J130" s="195" t="s">
        <v>8</v>
      </c>
      <c r="K130" s="1701">
        <v>92.9</v>
      </c>
      <c r="L130" s="1702">
        <v>93.7</v>
      </c>
      <c r="M130" s="1703">
        <v>88.8</v>
      </c>
      <c r="N130" s="1173">
        <v>104.8</v>
      </c>
      <c r="O130" s="1057">
        <v>110.7</v>
      </c>
      <c r="P130" s="1704">
        <v>94.5</v>
      </c>
      <c r="Q130" s="1177"/>
      <c r="R130" s="1058"/>
    </row>
    <row r="131" spans="1:18">
      <c r="A131" s="95"/>
      <c r="B131" s="195" t="s">
        <v>9</v>
      </c>
      <c r="C131" s="781">
        <v>122.81</v>
      </c>
      <c r="D131" s="274">
        <v>115.47</v>
      </c>
      <c r="E131" s="32">
        <v>89.01</v>
      </c>
      <c r="F131" s="286"/>
      <c r="G131" s="138" t="s">
        <v>870</v>
      </c>
      <c r="H131" s="24"/>
      <c r="I131" s="95"/>
      <c r="J131" s="195" t="s">
        <v>9</v>
      </c>
      <c r="K131" s="1701">
        <v>93.1</v>
      </c>
      <c r="L131" s="1702">
        <v>93.1</v>
      </c>
      <c r="M131" s="1703">
        <v>88.8</v>
      </c>
      <c r="N131" s="1173">
        <v>101.7</v>
      </c>
      <c r="O131" s="1057">
        <v>108</v>
      </c>
      <c r="P131" s="1704">
        <v>94.2</v>
      </c>
      <c r="Q131" s="1177"/>
      <c r="R131" s="1058"/>
    </row>
    <row r="132" spans="1:18">
      <c r="A132" s="95"/>
      <c r="B132" s="195" t="s">
        <v>10</v>
      </c>
      <c r="C132" s="781">
        <v>122.6</v>
      </c>
      <c r="D132" s="274">
        <v>117.34</v>
      </c>
      <c r="E132" s="32">
        <v>90.88</v>
      </c>
      <c r="F132" s="284"/>
      <c r="G132" s="135"/>
      <c r="H132" s="24"/>
      <c r="I132" s="95"/>
      <c r="J132" s="195" t="s">
        <v>10</v>
      </c>
      <c r="K132" s="1701">
        <v>93.7</v>
      </c>
      <c r="L132" s="1702">
        <v>94.6</v>
      </c>
      <c r="M132" s="1703">
        <v>89.1</v>
      </c>
      <c r="N132" s="1173">
        <v>101.2</v>
      </c>
      <c r="O132" s="1057">
        <v>107.9</v>
      </c>
      <c r="P132" s="1704">
        <v>94.8</v>
      </c>
      <c r="Q132" s="1177"/>
      <c r="R132" s="1058"/>
    </row>
    <row r="133" spans="1:18">
      <c r="A133" s="95"/>
      <c r="B133" s="195" t="s">
        <v>11</v>
      </c>
      <c r="C133" s="781">
        <v>121.13</v>
      </c>
      <c r="D133" s="274">
        <v>117.44</v>
      </c>
      <c r="E133" s="32">
        <v>90.97</v>
      </c>
      <c r="F133" s="284"/>
      <c r="G133" s="135"/>
      <c r="H133" s="24"/>
      <c r="I133" s="95"/>
      <c r="J133" s="195" t="s">
        <v>11</v>
      </c>
      <c r="K133" s="1701">
        <v>94</v>
      </c>
      <c r="L133" s="1702">
        <v>93.7</v>
      </c>
      <c r="M133" s="1703">
        <v>88.7</v>
      </c>
      <c r="N133" s="1173">
        <v>99.8</v>
      </c>
      <c r="O133" s="1057">
        <v>106.4</v>
      </c>
      <c r="P133" s="1704">
        <v>94.2</v>
      </c>
      <c r="Q133" s="1177"/>
      <c r="R133" s="1058"/>
    </row>
    <row r="134" spans="1:18">
      <c r="A134" s="95"/>
      <c r="B134" s="195" t="s">
        <v>12</v>
      </c>
      <c r="C134" s="781">
        <v>123.61</v>
      </c>
      <c r="D134" s="274">
        <v>117.22</v>
      </c>
      <c r="E134" s="32">
        <v>92.03</v>
      </c>
      <c r="F134" s="284"/>
      <c r="G134" s="135"/>
      <c r="H134" s="24"/>
      <c r="I134" s="95"/>
      <c r="J134" s="195" t="s">
        <v>12</v>
      </c>
      <c r="K134" s="1701">
        <v>93.9</v>
      </c>
      <c r="L134" s="1702">
        <v>94.9</v>
      </c>
      <c r="M134" s="1703">
        <v>89.6</v>
      </c>
      <c r="N134" s="1173">
        <v>98.7</v>
      </c>
      <c r="O134" s="1057">
        <v>105.4</v>
      </c>
      <c r="P134" s="1704">
        <v>94</v>
      </c>
      <c r="Q134" s="1177"/>
      <c r="R134" s="1058"/>
    </row>
    <row r="135" spans="1:18">
      <c r="A135" s="95"/>
      <c r="B135" s="195" t="s">
        <v>13</v>
      </c>
      <c r="C135" s="781">
        <v>120.95</v>
      </c>
      <c r="D135" s="274">
        <v>117.57</v>
      </c>
      <c r="E135" s="32">
        <v>93.64</v>
      </c>
      <c r="F135" s="284"/>
      <c r="G135" s="135"/>
      <c r="H135" s="24"/>
      <c r="I135" s="95"/>
      <c r="J135" s="195" t="s">
        <v>13</v>
      </c>
      <c r="K135" s="1701">
        <v>94</v>
      </c>
      <c r="L135" s="1702">
        <v>95.2</v>
      </c>
      <c r="M135" s="1703">
        <v>89.9</v>
      </c>
      <c r="N135" s="1173">
        <v>98.9</v>
      </c>
      <c r="O135" s="1057">
        <v>104</v>
      </c>
      <c r="P135" s="1704">
        <v>94.1</v>
      </c>
      <c r="Q135" s="1177"/>
      <c r="R135" s="1058" t="s">
        <v>870</v>
      </c>
    </row>
    <row r="136" spans="1:18">
      <c r="A136" s="95"/>
      <c r="B136" s="195" t="s">
        <v>14</v>
      </c>
      <c r="C136" s="781">
        <v>125.74</v>
      </c>
      <c r="D136" s="274">
        <v>117.49</v>
      </c>
      <c r="E136" s="32">
        <v>93.31</v>
      </c>
      <c r="F136" s="284"/>
      <c r="G136" s="135"/>
      <c r="H136" s="24"/>
      <c r="I136" s="100"/>
      <c r="J136" s="197" t="s">
        <v>14</v>
      </c>
      <c r="K136" s="1705">
        <v>94.3</v>
      </c>
      <c r="L136" s="1706">
        <v>96.1</v>
      </c>
      <c r="M136" s="1707">
        <v>90.3</v>
      </c>
      <c r="N136" s="1174">
        <v>97.5</v>
      </c>
      <c r="O136" s="1059">
        <v>103.6</v>
      </c>
      <c r="P136" s="1709">
        <v>93.7</v>
      </c>
      <c r="Q136" s="1179"/>
      <c r="R136" s="1060"/>
    </row>
    <row r="137" spans="1:18">
      <c r="A137" s="353" t="s">
        <v>49</v>
      </c>
      <c r="B137" s="196" t="s">
        <v>3</v>
      </c>
      <c r="C137" s="1779">
        <v>118.7</v>
      </c>
      <c r="D137" s="279">
        <v>117.04</v>
      </c>
      <c r="E137" s="35">
        <v>95.27</v>
      </c>
      <c r="F137" s="285"/>
      <c r="G137" s="134"/>
      <c r="H137" s="24"/>
      <c r="I137" s="354" t="s">
        <v>49</v>
      </c>
      <c r="J137" s="195" t="s">
        <v>3</v>
      </c>
      <c r="K137" s="1701">
        <v>91.4</v>
      </c>
      <c r="L137" s="1702">
        <v>93.7</v>
      </c>
      <c r="M137" s="1703">
        <v>90.1</v>
      </c>
      <c r="N137" s="1173">
        <v>96.2</v>
      </c>
      <c r="O137" s="1057">
        <v>102.2</v>
      </c>
      <c r="P137" s="1704">
        <v>93.6</v>
      </c>
      <c r="Q137" s="1177"/>
      <c r="R137" s="1058"/>
    </row>
    <row r="138" spans="1:18">
      <c r="A138" s="95">
        <v>2001</v>
      </c>
      <c r="B138" s="195" t="s">
        <v>4</v>
      </c>
      <c r="C138" s="781">
        <v>118.44</v>
      </c>
      <c r="D138" s="274">
        <v>114.88</v>
      </c>
      <c r="E138" s="32">
        <v>93.65</v>
      </c>
      <c r="F138" s="284"/>
      <c r="G138" s="135"/>
      <c r="H138" s="24"/>
      <c r="I138" s="95">
        <v>2001</v>
      </c>
      <c r="J138" s="195" t="s">
        <v>4</v>
      </c>
      <c r="K138" s="1701">
        <v>91</v>
      </c>
      <c r="L138" s="1702">
        <v>93.5</v>
      </c>
      <c r="M138" s="1703">
        <v>90.6</v>
      </c>
      <c r="N138" s="1173">
        <v>95.1</v>
      </c>
      <c r="O138" s="1057">
        <v>100.4</v>
      </c>
      <c r="P138" s="1704">
        <v>93.7</v>
      </c>
      <c r="Q138" s="1177"/>
      <c r="R138" s="1058"/>
    </row>
    <row r="139" spans="1:18">
      <c r="A139" s="95"/>
      <c r="B139" s="195" t="s">
        <v>5</v>
      </c>
      <c r="C139" s="781">
        <v>115.9</v>
      </c>
      <c r="D139" s="274">
        <v>112.48</v>
      </c>
      <c r="E139" s="32">
        <v>91.32</v>
      </c>
      <c r="F139" s="284"/>
      <c r="G139" s="135"/>
      <c r="H139" s="24"/>
      <c r="I139" s="95"/>
      <c r="J139" s="195" t="s">
        <v>5</v>
      </c>
      <c r="K139" s="1701">
        <v>89.7</v>
      </c>
      <c r="L139" s="1702">
        <v>92.3</v>
      </c>
      <c r="M139" s="1703">
        <v>90.1</v>
      </c>
      <c r="N139" s="1173">
        <v>92.7</v>
      </c>
      <c r="O139" s="1057">
        <v>99</v>
      </c>
      <c r="P139" s="1704">
        <v>93.2</v>
      </c>
      <c r="Q139" s="1177"/>
      <c r="R139" s="1058"/>
    </row>
    <row r="140" spans="1:18">
      <c r="A140" s="95"/>
      <c r="B140" s="195" t="s">
        <v>6</v>
      </c>
      <c r="C140" s="781">
        <v>116.38</v>
      </c>
      <c r="D140" s="274">
        <v>112.59</v>
      </c>
      <c r="E140" s="32">
        <v>90.14</v>
      </c>
      <c r="F140" s="284"/>
      <c r="G140" s="135"/>
      <c r="H140" s="24"/>
      <c r="I140" s="95"/>
      <c r="J140" s="195" t="s">
        <v>6</v>
      </c>
      <c r="K140" s="1701">
        <v>88.7</v>
      </c>
      <c r="L140" s="1702">
        <v>91.3</v>
      </c>
      <c r="M140" s="1703">
        <v>89.9</v>
      </c>
      <c r="N140" s="1173">
        <v>91.7</v>
      </c>
      <c r="O140" s="1057">
        <v>98.4</v>
      </c>
      <c r="P140" s="1704">
        <v>93.2</v>
      </c>
      <c r="Q140" s="1177"/>
      <c r="R140" s="1058"/>
    </row>
    <row r="141" spans="1:18">
      <c r="A141" s="95"/>
      <c r="B141" s="195" t="s">
        <v>7</v>
      </c>
      <c r="C141" s="781">
        <v>113.05</v>
      </c>
      <c r="D141" s="274">
        <v>111.79</v>
      </c>
      <c r="E141" s="32">
        <v>89.91</v>
      </c>
      <c r="F141" s="284"/>
      <c r="G141" s="135"/>
      <c r="H141" s="24"/>
      <c r="I141" s="95"/>
      <c r="J141" s="195" t="s">
        <v>7</v>
      </c>
      <c r="K141" s="1701">
        <v>88.8</v>
      </c>
      <c r="L141" s="1702">
        <v>90.1</v>
      </c>
      <c r="M141" s="1703">
        <v>90</v>
      </c>
      <c r="N141" s="1173">
        <v>92.4</v>
      </c>
      <c r="O141" s="1057">
        <v>97.5</v>
      </c>
      <c r="P141" s="1704">
        <v>92.5</v>
      </c>
      <c r="Q141" s="1177"/>
      <c r="R141" s="1058"/>
    </row>
    <row r="142" spans="1:18">
      <c r="A142" s="95"/>
      <c r="B142" s="195" t="s">
        <v>8</v>
      </c>
      <c r="C142" s="781">
        <v>114.2</v>
      </c>
      <c r="D142" s="274">
        <v>111.03</v>
      </c>
      <c r="E142" s="32">
        <v>89.46</v>
      </c>
      <c r="F142" s="284"/>
      <c r="G142" s="135"/>
      <c r="H142" s="24"/>
      <c r="I142" s="95"/>
      <c r="J142" s="195" t="s">
        <v>8</v>
      </c>
      <c r="K142" s="1701">
        <v>87.6</v>
      </c>
      <c r="L142" s="1702">
        <v>89.6</v>
      </c>
      <c r="M142" s="1703">
        <v>89.6</v>
      </c>
      <c r="N142" s="1173">
        <v>92.2</v>
      </c>
      <c r="O142" s="1057">
        <v>97.2</v>
      </c>
      <c r="P142" s="1704">
        <v>91.3</v>
      </c>
      <c r="Q142" s="1177"/>
      <c r="R142" s="1058"/>
    </row>
    <row r="143" spans="1:18">
      <c r="A143" s="95"/>
      <c r="B143" s="195" t="s">
        <v>9</v>
      </c>
      <c r="C143" s="781">
        <v>112.75</v>
      </c>
      <c r="D143" s="274">
        <v>110.27</v>
      </c>
      <c r="E143" s="32">
        <v>89.02</v>
      </c>
      <c r="F143" s="284"/>
      <c r="G143" s="135"/>
      <c r="H143" s="24"/>
      <c r="I143" s="95"/>
      <c r="J143" s="195" t="s">
        <v>9</v>
      </c>
      <c r="K143" s="1701">
        <v>86.3</v>
      </c>
      <c r="L143" s="1702">
        <v>88.3</v>
      </c>
      <c r="M143" s="1703">
        <v>89.5</v>
      </c>
      <c r="N143" s="1173">
        <v>93.7</v>
      </c>
      <c r="O143" s="1057">
        <v>97.3</v>
      </c>
      <c r="P143" s="1704">
        <v>91.9</v>
      </c>
      <c r="Q143" s="1177"/>
      <c r="R143" s="1058"/>
    </row>
    <row r="144" spans="1:18">
      <c r="A144" s="95"/>
      <c r="B144" s="195" t="s">
        <v>10</v>
      </c>
      <c r="C144" s="781">
        <v>106.38</v>
      </c>
      <c r="D144" s="274">
        <v>106.55</v>
      </c>
      <c r="E144" s="32">
        <v>86.5</v>
      </c>
      <c r="F144" s="284"/>
      <c r="G144" s="135"/>
      <c r="H144" s="24"/>
      <c r="I144" s="95"/>
      <c r="J144" s="195" t="s">
        <v>10</v>
      </c>
      <c r="K144" s="1701">
        <v>85.5</v>
      </c>
      <c r="L144" s="1702">
        <v>87</v>
      </c>
      <c r="M144" s="1703">
        <v>89.6</v>
      </c>
      <c r="N144" s="1173">
        <v>94.2</v>
      </c>
      <c r="O144" s="1057">
        <v>98.3</v>
      </c>
      <c r="P144" s="1704">
        <v>91.4</v>
      </c>
      <c r="Q144" s="1177"/>
      <c r="R144" s="1058"/>
    </row>
    <row r="145" spans="1:18">
      <c r="A145" s="95"/>
      <c r="B145" s="195" t="s">
        <v>11</v>
      </c>
      <c r="C145" s="781">
        <v>107.56</v>
      </c>
      <c r="D145" s="274">
        <v>106.52</v>
      </c>
      <c r="E145" s="32">
        <v>86.18</v>
      </c>
      <c r="F145" s="284"/>
      <c r="G145" s="135"/>
      <c r="H145" s="24"/>
      <c r="I145" s="95"/>
      <c r="J145" s="195" t="s">
        <v>11</v>
      </c>
      <c r="K145" s="1701">
        <v>83.2</v>
      </c>
      <c r="L145" s="1702">
        <v>85.7</v>
      </c>
      <c r="M145" s="1703">
        <v>89.2</v>
      </c>
      <c r="N145" s="1173">
        <v>96.6</v>
      </c>
      <c r="O145" s="1057">
        <v>99</v>
      </c>
      <c r="P145" s="1704">
        <v>91.1</v>
      </c>
      <c r="Q145" s="1177"/>
      <c r="R145" s="1058"/>
    </row>
    <row r="146" spans="1:18">
      <c r="A146" s="95"/>
      <c r="B146" s="195" t="s">
        <v>12</v>
      </c>
      <c r="C146" s="781">
        <v>104</v>
      </c>
      <c r="D146" s="274">
        <v>105.7</v>
      </c>
      <c r="E146" s="32">
        <v>85.65</v>
      </c>
      <c r="F146" s="284"/>
      <c r="G146" s="135"/>
      <c r="H146" s="24"/>
      <c r="I146" s="95"/>
      <c r="J146" s="195" t="s">
        <v>12</v>
      </c>
      <c r="K146" s="1701">
        <v>82.3</v>
      </c>
      <c r="L146" s="1702">
        <v>85.2</v>
      </c>
      <c r="M146" s="1703">
        <v>89.1</v>
      </c>
      <c r="N146" s="1173">
        <v>98.2</v>
      </c>
      <c r="O146" s="1057">
        <v>99.6</v>
      </c>
      <c r="P146" s="1704">
        <v>91.1</v>
      </c>
      <c r="Q146" s="1177"/>
      <c r="R146" s="1058"/>
    </row>
    <row r="147" spans="1:18">
      <c r="A147" s="95"/>
      <c r="B147" s="195" t="s">
        <v>13</v>
      </c>
      <c r="C147" s="781">
        <v>104.07</v>
      </c>
      <c r="D147" s="274">
        <v>106.4</v>
      </c>
      <c r="E147" s="32">
        <v>83.92</v>
      </c>
      <c r="F147" s="284"/>
      <c r="G147" s="135"/>
      <c r="H147" s="24"/>
      <c r="I147" s="95"/>
      <c r="J147" s="195" t="s">
        <v>13</v>
      </c>
      <c r="K147" s="1701">
        <v>82.9</v>
      </c>
      <c r="L147" s="1702">
        <v>84.4</v>
      </c>
      <c r="M147" s="1703">
        <v>88.5</v>
      </c>
      <c r="N147" s="1173">
        <v>100.5</v>
      </c>
      <c r="O147" s="1057">
        <v>102.2</v>
      </c>
      <c r="P147" s="1704">
        <v>90.5</v>
      </c>
      <c r="Q147" s="1177"/>
      <c r="R147" s="1058"/>
    </row>
    <row r="148" spans="1:18">
      <c r="A148" s="100"/>
      <c r="B148" s="197" t="s">
        <v>14</v>
      </c>
      <c r="C148" s="895">
        <v>108.06</v>
      </c>
      <c r="D148" s="273">
        <v>105.06</v>
      </c>
      <c r="E148" s="34">
        <v>82.53</v>
      </c>
      <c r="F148" s="288"/>
      <c r="G148" s="139" t="s">
        <v>871</v>
      </c>
      <c r="H148" s="24"/>
      <c r="I148" s="100"/>
      <c r="J148" s="195" t="s">
        <v>14</v>
      </c>
      <c r="K148" s="1701">
        <v>82.7</v>
      </c>
      <c r="L148" s="1702">
        <v>83.8</v>
      </c>
      <c r="M148" s="1703">
        <v>87.3</v>
      </c>
      <c r="N148" s="1173">
        <v>99.8</v>
      </c>
      <c r="O148" s="1057">
        <v>101.6</v>
      </c>
      <c r="P148" s="1704">
        <v>90.4</v>
      </c>
      <c r="Q148" s="1177"/>
      <c r="R148" s="1058"/>
    </row>
    <row r="149" spans="1:18">
      <c r="A149" s="354" t="s">
        <v>50</v>
      </c>
      <c r="B149" s="195" t="s">
        <v>3</v>
      </c>
      <c r="C149" s="781">
        <v>106.65</v>
      </c>
      <c r="D149" s="274">
        <v>104.87</v>
      </c>
      <c r="E149" s="32">
        <v>82.35</v>
      </c>
      <c r="F149" s="284"/>
      <c r="G149" s="135"/>
      <c r="H149" s="24"/>
      <c r="I149" s="354" t="s">
        <v>50</v>
      </c>
      <c r="J149" s="196" t="s">
        <v>3</v>
      </c>
      <c r="K149" s="1710">
        <v>84.1</v>
      </c>
      <c r="L149" s="1711">
        <v>84.2</v>
      </c>
      <c r="M149" s="1712">
        <v>87.9</v>
      </c>
      <c r="N149" s="1175">
        <v>100.1</v>
      </c>
      <c r="O149" s="1062">
        <v>102.1</v>
      </c>
      <c r="P149" s="1708">
        <v>90.8</v>
      </c>
      <c r="Q149" s="1178"/>
      <c r="R149" s="1061" t="s">
        <v>871</v>
      </c>
    </row>
    <row r="150" spans="1:18">
      <c r="A150" s="95">
        <v>2002</v>
      </c>
      <c r="B150" s="195" t="s">
        <v>4</v>
      </c>
      <c r="C150" s="781">
        <v>108.34</v>
      </c>
      <c r="D150" s="274">
        <v>105.32</v>
      </c>
      <c r="E150" s="32">
        <v>82.63</v>
      </c>
      <c r="F150" s="284"/>
      <c r="G150" s="135"/>
      <c r="H150" s="24"/>
      <c r="I150" s="95">
        <v>2002</v>
      </c>
      <c r="J150" s="195" t="s">
        <v>4</v>
      </c>
      <c r="K150" s="1701">
        <v>84.7</v>
      </c>
      <c r="L150" s="1702">
        <v>85</v>
      </c>
      <c r="M150" s="1703">
        <v>87.5</v>
      </c>
      <c r="N150" s="1173">
        <v>100.4</v>
      </c>
      <c r="O150" s="1057">
        <v>103.2</v>
      </c>
      <c r="P150" s="1704">
        <v>90.5</v>
      </c>
      <c r="Q150" s="1177"/>
      <c r="R150" s="1058"/>
    </row>
    <row r="151" spans="1:18">
      <c r="A151" s="95"/>
      <c r="B151" s="195" t="s">
        <v>5</v>
      </c>
      <c r="C151" s="781">
        <v>108.5</v>
      </c>
      <c r="D151" s="274">
        <v>105.77</v>
      </c>
      <c r="E151" s="32">
        <v>83.82</v>
      </c>
      <c r="F151" s="284"/>
      <c r="G151" s="135"/>
      <c r="H151" s="24"/>
      <c r="I151" s="95"/>
      <c r="J151" s="195" t="s">
        <v>5</v>
      </c>
      <c r="K151" s="1701">
        <v>86.8</v>
      </c>
      <c r="L151" s="1702">
        <v>85.6</v>
      </c>
      <c r="M151" s="1703">
        <v>87.2</v>
      </c>
      <c r="N151" s="1173">
        <v>99.4</v>
      </c>
      <c r="O151" s="1057">
        <v>103.7</v>
      </c>
      <c r="P151" s="1704">
        <v>91.3</v>
      </c>
      <c r="Q151" s="1177"/>
      <c r="R151" s="1058"/>
    </row>
    <row r="152" spans="1:18">
      <c r="A152" s="95"/>
      <c r="B152" s="195" t="s">
        <v>6</v>
      </c>
      <c r="C152" s="781">
        <v>112.13</v>
      </c>
      <c r="D152" s="274">
        <v>106.67</v>
      </c>
      <c r="E152" s="32">
        <v>83.84</v>
      </c>
      <c r="F152" s="284"/>
      <c r="G152" s="135"/>
      <c r="H152" s="24"/>
      <c r="I152" s="95"/>
      <c r="J152" s="195" t="s">
        <v>6</v>
      </c>
      <c r="K152" s="1701">
        <v>88.3</v>
      </c>
      <c r="L152" s="1702">
        <v>86.1</v>
      </c>
      <c r="M152" s="1703">
        <v>87.1</v>
      </c>
      <c r="N152" s="1173">
        <v>100.2</v>
      </c>
      <c r="O152" s="1057">
        <v>103.6</v>
      </c>
      <c r="P152" s="1704">
        <v>91.5</v>
      </c>
      <c r="Q152" s="1177"/>
      <c r="R152" s="1058"/>
    </row>
    <row r="153" spans="1:18">
      <c r="A153" s="95"/>
      <c r="B153" s="195" t="s">
        <v>7</v>
      </c>
      <c r="C153" s="781">
        <v>115.26</v>
      </c>
      <c r="D153" s="274">
        <v>106.99</v>
      </c>
      <c r="E153" s="32">
        <v>82.03</v>
      </c>
      <c r="F153" s="284"/>
      <c r="G153" s="135"/>
      <c r="H153" s="24"/>
      <c r="I153" s="95"/>
      <c r="J153" s="195" t="s">
        <v>7</v>
      </c>
      <c r="K153" s="1701">
        <v>90.4</v>
      </c>
      <c r="L153" s="1702">
        <v>88.6</v>
      </c>
      <c r="M153" s="1703">
        <v>86.6</v>
      </c>
      <c r="N153" s="1173">
        <v>100.3</v>
      </c>
      <c r="O153" s="1057">
        <v>104.3</v>
      </c>
      <c r="P153" s="1704">
        <v>91.8</v>
      </c>
      <c r="Q153" s="1177"/>
      <c r="R153" s="1058"/>
    </row>
    <row r="154" spans="1:18">
      <c r="A154" s="95"/>
      <c r="B154" s="195" t="s">
        <v>8</v>
      </c>
      <c r="C154" s="781">
        <v>116.38</v>
      </c>
      <c r="D154" s="274">
        <v>107.61</v>
      </c>
      <c r="E154" s="32">
        <v>84.13</v>
      </c>
      <c r="F154" s="284"/>
      <c r="G154" s="135"/>
      <c r="H154" s="24"/>
      <c r="I154" s="95"/>
      <c r="J154" s="195" t="s">
        <v>8</v>
      </c>
      <c r="K154" s="1701">
        <v>89.8</v>
      </c>
      <c r="L154" s="1702">
        <v>87.7</v>
      </c>
      <c r="M154" s="1703">
        <v>86.5</v>
      </c>
      <c r="N154" s="1173">
        <v>99.3</v>
      </c>
      <c r="O154" s="1057">
        <v>103.5</v>
      </c>
      <c r="P154" s="1704">
        <v>92.5</v>
      </c>
      <c r="Q154" s="1177"/>
      <c r="R154" s="1058"/>
    </row>
    <row r="155" spans="1:18">
      <c r="A155" s="95"/>
      <c r="B155" s="195" t="s">
        <v>9</v>
      </c>
      <c r="C155" s="781">
        <v>116.72</v>
      </c>
      <c r="D155" s="274">
        <v>108.84</v>
      </c>
      <c r="E155" s="32">
        <v>83.92</v>
      </c>
      <c r="F155" s="284"/>
      <c r="G155" s="135"/>
      <c r="H155" s="24"/>
      <c r="I155" s="95"/>
      <c r="J155" s="195" t="s">
        <v>9</v>
      </c>
      <c r="K155" s="1701">
        <v>90</v>
      </c>
      <c r="L155" s="1702">
        <v>88.4</v>
      </c>
      <c r="M155" s="1703">
        <v>86.8</v>
      </c>
      <c r="N155" s="1173">
        <v>99.9</v>
      </c>
      <c r="O155" s="1057">
        <v>104.1</v>
      </c>
      <c r="P155" s="1704">
        <v>92.6</v>
      </c>
      <c r="Q155" s="1177"/>
      <c r="R155" s="1058"/>
    </row>
    <row r="156" spans="1:18">
      <c r="A156" s="95"/>
      <c r="B156" s="195" t="s">
        <v>10</v>
      </c>
      <c r="C156" s="781">
        <v>120.55</v>
      </c>
      <c r="D156" s="274">
        <v>109.31</v>
      </c>
      <c r="E156" s="32">
        <v>83.97</v>
      </c>
      <c r="F156" s="284"/>
      <c r="G156" s="135"/>
      <c r="H156" s="24"/>
      <c r="I156" s="95"/>
      <c r="J156" s="195" t="s">
        <v>10</v>
      </c>
      <c r="K156" s="1701">
        <v>90.3</v>
      </c>
      <c r="L156" s="1702">
        <v>89.4</v>
      </c>
      <c r="M156" s="1703">
        <v>86.5</v>
      </c>
      <c r="N156" s="1173">
        <v>100.3</v>
      </c>
      <c r="O156" s="1057">
        <v>105.1</v>
      </c>
      <c r="P156" s="1704">
        <v>93</v>
      </c>
      <c r="Q156" s="1177"/>
      <c r="R156" s="1058"/>
    </row>
    <row r="157" spans="1:18">
      <c r="A157" s="95"/>
      <c r="B157" s="195" t="s">
        <v>11</v>
      </c>
      <c r="C157" s="781">
        <v>122.77</v>
      </c>
      <c r="D157" s="274">
        <v>107.48</v>
      </c>
      <c r="E157" s="32">
        <v>83.27</v>
      </c>
      <c r="F157" s="284"/>
      <c r="G157" s="135"/>
      <c r="H157" s="24"/>
      <c r="I157" s="95"/>
      <c r="J157" s="195" t="s">
        <v>11</v>
      </c>
      <c r="K157" s="1701">
        <v>89.4</v>
      </c>
      <c r="L157" s="1702">
        <v>89.7</v>
      </c>
      <c r="M157" s="1703">
        <v>87.2</v>
      </c>
      <c r="N157" s="1173">
        <v>100</v>
      </c>
      <c r="O157" s="1057">
        <v>105.1</v>
      </c>
      <c r="P157" s="1704">
        <v>93.6</v>
      </c>
      <c r="Q157" s="1177"/>
      <c r="R157" s="1058"/>
    </row>
    <row r="158" spans="1:18">
      <c r="A158" s="95"/>
      <c r="B158" s="195" t="s">
        <v>12</v>
      </c>
      <c r="C158" s="781">
        <v>126.07</v>
      </c>
      <c r="D158" s="274">
        <v>112.33</v>
      </c>
      <c r="E158" s="32">
        <v>83.87</v>
      </c>
      <c r="F158" s="284"/>
      <c r="G158" s="135"/>
      <c r="H158" s="24"/>
      <c r="I158" s="95"/>
      <c r="J158" s="195" t="s">
        <v>12</v>
      </c>
      <c r="K158" s="1701">
        <v>90.1</v>
      </c>
      <c r="L158" s="1702">
        <v>89.8</v>
      </c>
      <c r="M158" s="1703">
        <v>87.4</v>
      </c>
      <c r="N158" s="1173">
        <v>99.9</v>
      </c>
      <c r="O158" s="1057">
        <v>104.3</v>
      </c>
      <c r="P158" s="1704">
        <v>93.4</v>
      </c>
      <c r="Q158" s="1177"/>
      <c r="R158" s="1058"/>
    </row>
    <row r="159" spans="1:18">
      <c r="A159" s="95"/>
      <c r="B159" s="195" t="s">
        <v>13</v>
      </c>
      <c r="C159" s="781">
        <v>124.1</v>
      </c>
      <c r="D159" s="274">
        <v>111.77</v>
      </c>
      <c r="E159" s="32">
        <v>84.91</v>
      </c>
      <c r="F159" s="284"/>
      <c r="G159" s="135"/>
      <c r="H159" s="24"/>
      <c r="I159" s="95"/>
      <c r="J159" s="195" t="s">
        <v>13</v>
      </c>
      <c r="K159" s="1701">
        <v>90.2</v>
      </c>
      <c r="L159" s="1702">
        <v>90.5</v>
      </c>
      <c r="M159" s="1703">
        <v>87.7</v>
      </c>
      <c r="N159" s="1173">
        <v>101</v>
      </c>
      <c r="O159" s="1057">
        <v>104.9</v>
      </c>
      <c r="P159" s="1704">
        <v>94.3</v>
      </c>
      <c r="Q159" s="1177"/>
      <c r="R159" s="1058"/>
    </row>
    <row r="160" spans="1:18">
      <c r="A160" s="95"/>
      <c r="B160" s="195" t="s">
        <v>14</v>
      </c>
      <c r="C160" s="781">
        <v>127.21</v>
      </c>
      <c r="D160" s="274">
        <v>111.56</v>
      </c>
      <c r="E160" s="32">
        <v>86.47</v>
      </c>
      <c r="F160" s="284"/>
      <c r="G160" s="135"/>
      <c r="H160" s="24"/>
      <c r="I160" s="95"/>
      <c r="J160" s="197" t="s">
        <v>14</v>
      </c>
      <c r="K160" s="1705">
        <v>89.2</v>
      </c>
      <c r="L160" s="1706">
        <v>89.5</v>
      </c>
      <c r="M160" s="1707">
        <v>88.2</v>
      </c>
      <c r="N160" s="1174">
        <v>101.6</v>
      </c>
      <c r="O160" s="1059">
        <v>105.2</v>
      </c>
      <c r="P160" s="1709">
        <v>95</v>
      </c>
      <c r="Q160" s="1179"/>
      <c r="R160" s="1060"/>
    </row>
    <row r="161" spans="1:18">
      <c r="A161" s="353" t="s">
        <v>51</v>
      </c>
      <c r="B161" s="196" t="s">
        <v>3</v>
      </c>
      <c r="C161" s="1779">
        <v>123.53</v>
      </c>
      <c r="D161" s="279">
        <v>112.66</v>
      </c>
      <c r="E161" s="35">
        <v>88.45</v>
      </c>
      <c r="F161" s="285"/>
      <c r="G161" s="134"/>
      <c r="H161" s="24"/>
      <c r="I161" s="353" t="s">
        <v>51</v>
      </c>
      <c r="J161" s="195" t="s">
        <v>3</v>
      </c>
      <c r="K161" s="1701">
        <v>89.8</v>
      </c>
      <c r="L161" s="1702">
        <v>90.3</v>
      </c>
      <c r="M161" s="1703">
        <v>88.5</v>
      </c>
      <c r="N161" s="1173">
        <v>102.7</v>
      </c>
      <c r="O161" s="1057">
        <v>105.7</v>
      </c>
      <c r="P161" s="1704">
        <v>95.8</v>
      </c>
      <c r="Q161" s="1177"/>
      <c r="R161" s="1058"/>
    </row>
    <row r="162" spans="1:18">
      <c r="A162" s="95">
        <v>2003</v>
      </c>
      <c r="B162" s="195" t="s">
        <v>4</v>
      </c>
      <c r="C162" s="781">
        <v>127.47</v>
      </c>
      <c r="D162" s="274">
        <v>113.45</v>
      </c>
      <c r="E162" s="32">
        <v>89.67</v>
      </c>
      <c r="F162" s="284"/>
      <c r="G162" s="135"/>
      <c r="H162" s="24"/>
      <c r="I162" s="95">
        <v>2003</v>
      </c>
      <c r="J162" s="195" t="s">
        <v>4</v>
      </c>
      <c r="K162" s="1701">
        <v>90.1</v>
      </c>
      <c r="L162" s="1702">
        <v>91</v>
      </c>
      <c r="M162" s="1703">
        <v>88.9</v>
      </c>
      <c r="N162" s="1173">
        <v>102.6</v>
      </c>
      <c r="O162" s="1057">
        <v>105.9</v>
      </c>
      <c r="P162" s="1704">
        <v>96.4</v>
      </c>
      <c r="Q162" s="1177"/>
      <c r="R162" s="1058"/>
    </row>
    <row r="163" spans="1:18">
      <c r="A163" s="95"/>
      <c r="B163" s="195" t="s">
        <v>5</v>
      </c>
      <c r="C163" s="781">
        <v>129.58000000000001</v>
      </c>
      <c r="D163" s="274">
        <v>112.55</v>
      </c>
      <c r="E163" s="32">
        <v>89.97</v>
      </c>
      <c r="F163" s="284"/>
      <c r="G163" s="135"/>
      <c r="H163" s="24"/>
      <c r="I163" s="95"/>
      <c r="J163" s="195" t="s">
        <v>5</v>
      </c>
      <c r="K163" s="1701">
        <v>89.9</v>
      </c>
      <c r="L163" s="1702">
        <v>90.8</v>
      </c>
      <c r="M163" s="1703">
        <v>89.4</v>
      </c>
      <c r="N163" s="1173">
        <v>104.8</v>
      </c>
      <c r="O163" s="1057">
        <v>107.8</v>
      </c>
      <c r="P163" s="1704">
        <v>96.5</v>
      </c>
      <c r="Q163" s="1177"/>
      <c r="R163" s="1058"/>
    </row>
    <row r="164" spans="1:18">
      <c r="A164" s="95"/>
      <c r="B164" s="195" t="s">
        <v>6</v>
      </c>
      <c r="C164" s="781">
        <v>121.84</v>
      </c>
      <c r="D164" s="274">
        <v>112.44</v>
      </c>
      <c r="E164" s="32">
        <v>89.2</v>
      </c>
      <c r="F164" s="284"/>
      <c r="G164" s="135"/>
      <c r="H164" s="24"/>
      <c r="I164" s="95"/>
      <c r="J164" s="195" t="s">
        <v>6</v>
      </c>
      <c r="K164" s="1701">
        <v>89.8</v>
      </c>
      <c r="L164" s="1702">
        <v>90.3</v>
      </c>
      <c r="M164" s="1703">
        <v>89.3</v>
      </c>
      <c r="N164" s="1173">
        <v>106.7</v>
      </c>
      <c r="O164" s="1057">
        <v>110</v>
      </c>
      <c r="P164" s="1704">
        <v>97.5</v>
      </c>
      <c r="Q164" s="1177"/>
      <c r="R164" s="1058"/>
    </row>
    <row r="165" spans="1:18">
      <c r="A165" s="95"/>
      <c r="B165" s="195" t="s">
        <v>7</v>
      </c>
      <c r="C165" s="781">
        <v>125.09</v>
      </c>
      <c r="D165" s="274">
        <v>113.76</v>
      </c>
      <c r="E165" s="32">
        <v>89.51</v>
      </c>
      <c r="F165" s="284"/>
      <c r="G165" s="135"/>
      <c r="H165" s="24"/>
      <c r="I165" s="95"/>
      <c r="J165" s="195" t="s">
        <v>7</v>
      </c>
      <c r="K165" s="1701">
        <v>90.7</v>
      </c>
      <c r="L165" s="1702">
        <v>91.1</v>
      </c>
      <c r="M165" s="1703">
        <v>90.1</v>
      </c>
      <c r="N165" s="1173">
        <v>105</v>
      </c>
      <c r="O165" s="1057">
        <v>109.4</v>
      </c>
      <c r="P165" s="1704">
        <v>97.8</v>
      </c>
      <c r="Q165" s="1177"/>
      <c r="R165" s="1058"/>
    </row>
    <row r="166" spans="1:18">
      <c r="A166" s="95"/>
      <c r="B166" s="195" t="s">
        <v>8</v>
      </c>
      <c r="C166" s="781">
        <v>121.9</v>
      </c>
      <c r="D166" s="274">
        <v>112.32</v>
      </c>
      <c r="E166" s="32">
        <v>88.3</v>
      </c>
      <c r="F166" s="284"/>
      <c r="G166" s="135"/>
      <c r="H166" s="24"/>
      <c r="I166" s="95"/>
      <c r="J166" s="195" t="s">
        <v>8</v>
      </c>
      <c r="K166" s="1701">
        <v>91.3</v>
      </c>
      <c r="L166" s="1702">
        <v>91</v>
      </c>
      <c r="M166" s="1703">
        <v>90.6</v>
      </c>
      <c r="N166" s="1173">
        <v>106.2</v>
      </c>
      <c r="O166" s="1057">
        <v>111.4</v>
      </c>
      <c r="P166" s="1704">
        <v>98.7</v>
      </c>
      <c r="Q166" s="1177"/>
      <c r="R166" s="1058"/>
    </row>
    <row r="167" spans="1:18">
      <c r="A167" s="95"/>
      <c r="B167" s="195" t="s">
        <v>9</v>
      </c>
      <c r="C167" s="781">
        <v>126.57</v>
      </c>
      <c r="D167" s="274">
        <v>112.06</v>
      </c>
      <c r="E167" s="32">
        <v>90.87</v>
      </c>
      <c r="F167" s="284"/>
      <c r="G167" s="135"/>
      <c r="H167" s="24"/>
      <c r="I167" s="95"/>
      <c r="J167" s="195" t="s">
        <v>9</v>
      </c>
      <c r="K167" s="1701">
        <v>92.3</v>
      </c>
      <c r="L167" s="1702">
        <v>91.5</v>
      </c>
      <c r="M167" s="1703">
        <v>91.4</v>
      </c>
      <c r="N167" s="1173">
        <v>107.9</v>
      </c>
      <c r="O167" s="1057">
        <v>112.9</v>
      </c>
      <c r="P167" s="1704">
        <v>99.9</v>
      </c>
      <c r="Q167" s="1177"/>
      <c r="R167" s="1058"/>
    </row>
    <row r="168" spans="1:18">
      <c r="A168" s="95"/>
      <c r="B168" s="195" t="s">
        <v>10</v>
      </c>
      <c r="C168" s="781">
        <v>121.52</v>
      </c>
      <c r="D168" s="274">
        <v>111.1</v>
      </c>
      <c r="E168" s="32">
        <v>88.88</v>
      </c>
      <c r="F168" s="284"/>
      <c r="G168" s="135"/>
      <c r="H168" s="24"/>
      <c r="I168" s="95"/>
      <c r="J168" s="195" t="s">
        <v>10</v>
      </c>
      <c r="K168" s="1701">
        <v>92.2</v>
      </c>
      <c r="L168" s="1702">
        <v>91.6</v>
      </c>
      <c r="M168" s="1703">
        <v>92.1</v>
      </c>
      <c r="N168" s="1173">
        <v>108</v>
      </c>
      <c r="O168" s="1057">
        <v>112.7</v>
      </c>
      <c r="P168" s="1704">
        <v>100.1</v>
      </c>
      <c r="Q168" s="1177"/>
      <c r="R168" s="1058"/>
    </row>
    <row r="169" spans="1:18">
      <c r="A169" s="95"/>
      <c r="B169" s="195" t="s">
        <v>11</v>
      </c>
      <c r="C169" s="781">
        <v>124.33</v>
      </c>
      <c r="D169" s="274">
        <v>113.42</v>
      </c>
      <c r="E169" s="32">
        <v>90.69</v>
      </c>
      <c r="F169" s="284"/>
      <c r="G169" s="135"/>
      <c r="H169" s="24"/>
      <c r="I169" s="95"/>
      <c r="J169" s="195" t="s">
        <v>11</v>
      </c>
      <c r="K169" s="1701">
        <v>94.3</v>
      </c>
      <c r="L169" s="1702">
        <v>93.4</v>
      </c>
      <c r="M169" s="1703">
        <v>92.1</v>
      </c>
      <c r="N169" s="1173">
        <v>109.9</v>
      </c>
      <c r="O169" s="1057">
        <v>112.8</v>
      </c>
      <c r="P169" s="1704">
        <v>100.2</v>
      </c>
      <c r="Q169" s="1177"/>
      <c r="R169" s="1058"/>
    </row>
    <row r="170" spans="1:18">
      <c r="A170" s="95"/>
      <c r="B170" s="195" t="s">
        <v>12</v>
      </c>
      <c r="C170" s="781">
        <v>131.43</v>
      </c>
      <c r="D170" s="274">
        <v>119.03</v>
      </c>
      <c r="E170" s="32">
        <v>92.91</v>
      </c>
      <c r="F170" s="284"/>
      <c r="G170" s="135"/>
      <c r="H170" s="24"/>
      <c r="I170" s="95"/>
      <c r="J170" s="195" t="s">
        <v>12</v>
      </c>
      <c r="K170" s="1701">
        <v>96</v>
      </c>
      <c r="L170" s="1702">
        <v>95.5</v>
      </c>
      <c r="M170" s="1703">
        <v>93.1</v>
      </c>
      <c r="N170" s="1173">
        <v>110.5</v>
      </c>
      <c r="O170" s="1057">
        <v>114</v>
      </c>
      <c r="P170" s="1704">
        <v>101.7</v>
      </c>
      <c r="Q170" s="1177"/>
      <c r="R170" s="1058"/>
    </row>
    <row r="171" spans="1:18">
      <c r="A171" s="95"/>
      <c r="B171" s="195" t="s">
        <v>13</v>
      </c>
      <c r="C171" s="781">
        <v>125.5</v>
      </c>
      <c r="D171" s="274">
        <v>115.4</v>
      </c>
      <c r="E171" s="32">
        <v>91.2</v>
      </c>
      <c r="F171" s="284"/>
      <c r="G171" s="135"/>
      <c r="H171" s="24"/>
      <c r="I171" s="95"/>
      <c r="J171" s="195" t="s">
        <v>13</v>
      </c>
      <c r="K171" s="1701">
        <v>94.4</v>
      </c>
      <c r="L171" s="1702">
        <v>94.6</v>
      </c>
      <c r="M171" s="1703">
        <v>93.3</v>
      </c>
      <c r="N171" s="1173">
        <v>111.5</v>
      </c>
      <c r="O171" s="1057">
        <v>113.9</v>
      </c>
      <c r="P171" s="1704">
        <v>102.5</v>
      </c>
      <c r="Q171" s="1177"/>
      <c r="R171" s="1058"/>
    </row>
    <row r="172" spans="1:18">
      <c r="A172" s="100"/>
      <c r="B172" s="197" t="s">
        <v>14</v>
      </c>
      <c r="C172" s="895">
        <v>129.13</v>
      </c>
      <c r="D172" s="273">
        <v>118.01</v>
      </c>
      <c r="E172" s="34">
        <v>91.25</v>
      </c>
      <c r="F172" s="287"/>
      <c r="G172" s="136"/>
      <c r="H172" s="24"/>
      <c r="I172" s="95"/>
      <c r="J172" s="195" t="s">
        <v>14</v>
      </c>
      <c r="K172" s="1701">
        <v>95.6</v>
      </c>
      <c r="L172" s="1702">
        <v>96.6</v>
      </c>
      <c r="M172" s="1703">
        <v>94.2</v>
      </c>
      <c r="N172" s="1173">
        <v>110.9</v>
      </c>
      <c r="O172" s="1057">
        <v>114.6</v>
      </c>
      <c r="P172" s="1704">
        <v>102.3</v>
      </c>
      <c r="Q172" s="1177"/>
      <c r="R172" s="1058"/>
    </row>
    <row r="173" spans="1:18">
      <c r="A173" s="354" t="s">
        <v>52</v>
      </c>
      <c r="B173" s="195" t="s">
        <v>3</v>
      </c>
      <c r="C173" s="781">
        <v>129.97999999999999</v>
      </c>
      <c r="D173" s="274">
        <v>120.95</v>
      </c>
      <c r="E173" s="32">
        <v>95.73</v>
      </c>
      <c r="F173" s="284"/>
      <c r="G173" s="135"/>
      <c r="H173" s="24"/>
      <c r="I173" s="353" t="s">
        <v>52</v>
      </c>
      <c r="J173" s="196" t="s">
        <v>3</v>
      </c>
      <c r="K173" s="1710">
        <v>97.2</v>
      </c>
      <c r="L173" s="1711">
        <v>98</v>
      </c>
      <c r="M173" s="1712">
        <v>95.4</v>
      </c>
      <c r="N173" s="1175">
        <v>113</v>
      </c>
      <c r="O173" s="1062">
        <v>116</v>
      </c>
      <c r="P173" s="1708">
        <v>102.6</v>
      </c>
      <c r="Q173" s="1178"/>
      <c r="R173" s="1061"/>
    </row>
    <row r="174" spans="1:18">
      <c r="A174" s="95">
        <v>2004</v>
      </c>
      <c r="B174" s="195" t="s">
        <v>4</v>
      </c>
      <c r="C174" s="781">
        <v>127.13</v>
      </c>
      <c r="D174" s="274">
        <v>120.79</v>
      </c>
      <c r="E174" s="32">
        <v>97.54</v>
      </c>
      <c r="F174" s="284"/>
      <c r="G174" s="135"/>
      <c r="H174" s="24"/>
      <c r="I174" s="95">
        <v>2004</v>
      </c>
      <c r="J174" s="195" t="s">
        <v>4</v>
      </c>
      <c r="K174" s="1701">
        <v>97.3</v>
      </c>
      <c r="L174" s="1702">
        <v>97.7</v>
      </c>
      <c r="M174" s="1703">
        <v>95.4</v>
      </c>
      <c r="N174" s="1173">
        <v>112</v>
      </c>
      <c r="O174" s="1057">
        <v>114.9</v>
      </c>
      <c r="P174" s="1704">
        <v>102.8</v>
      </c>
      <c r="Q174" s="1177"/>
      <c r="R174" s="1058"/>
    </row>
    <row r="175" spans="1:18">
      <c r="A175" s="95"/>
      <c r="B175" s="195" t="s">
        <v>5</v>
      </c>
      <c r="C175" s="781">
        <v>132.32</v>
      </c>
      <c r="D175" s="274">
        <v>120.17</v>
      </c>
      <c r="E175" s="32">
        <v>95.1</v>
      </c>
      <c r="F175" s="284"/>
      <c r="G175" s="135"/>
      <c r="H175" s="24"/>
      <c r="I175" s="95"/>
      <c r="J175" s="195" t="s">
        <v>5</v>
      </c>
      <c r="K175" s="1701">
        <v>99</v>
      </c>
      <c r="L175" s="1702">
        <v>97.8</v>
      </c>
      <c r="M175" s="1703">
        <v>95.8</v>
      </c>
      <c r="N175" s="1173">
        <v>112.3</v>
      </c>
      <c r="O175" s="1057">
        <v>115</v>
      </c>
      <c r="P175" s="1704">
        <v>103.7</v>
      </c>
      <c r="Q175" s="1177"/>
      <c r="R175" s="1058"/>
    </row>
    <row r="176" spans="1:18">
      <c r="A176" s="95"/>
      <c r="B176" s="195" t="s">
        <v>6</v>
      </c>
      <c r="C176" s="781">
        <v>129.99</v>
      </c>
      <c r="D176" s="274">
        <v>120.45</v>
      </c>
      <c r="E176" s="32">
        <v>95.78</v>
      </c>
      <c r="F176" s="284"/>
      <c r="G176" s="135"/>
      <c r="H176" s="24"/>
      <c r="I176" s="95"/>
      <c r="J176" s="195" t="s">
        <v>6</v>
      </c>
      <c r="K176" s="1701">
        <v>99.6</v>
      </c>
      <c r="L176" s="1702">
        <v>98.8</v>
      </c>
      <c r="M176" s="1703">
        <v>97.1</v>
      </c>
      <c r="N176" s="1173">
        <v>112.6</v>
      </c>
      <c r="O176" s="1057">
        <v>114.4</v>
      </c>
      <c r="P176" s="1704">
        <v>103.2</v>
      </c>
      <c r="Q176" s="1177"/>
      <c r="R176" s="1058"/>
    </row>
    <row r="177" spans="1:18">
      <c r="A177" s="95"/>
      <c r="B177" s="195" t="s">
        <v>7</v>
      </c>
      <c r="C177" s="781">
        <v>135.69</v>
      </c>
      <c r="D177" s="274">
        <v>122.14</v>
      </c>
      <c r="E177" s="32">
        <v>97.6</v>
      </c>
      <c r="F177" s="284"/>
      <c r="G177" s="135"/>
      <c r="H177" s="24"/>
      <c r="I177" s="95"/>
      <c r="J177" s="195" t="s">
        <v>7</v>
      </c>
      <c r="K177" s="1701">
        <v>100.4</v>
      </c>
      <c r="L177" s="1702">
        <v>98.7</v>
      </c>
      <c r="M177" s="1703">
        <v>97.8</v>
      </c>
      <c r="N177" s="1173">
        <v>112.7</v>
      </c>
      <c r="O177" s="1057">
        <v>115.8</v>
      </c>
      <c r="P177" s="1704">
        <v>103.5</v>
      </c>
      <c r="Q177" s="1177"/>
      <c r="R177" s="1058"/>
    </row>
    <row r="178" spans="1:18">
      <c r="A178" s="95"/>
      <c r="B178" s="195" t="s">
        <v>8</v>
      </c>
      <c r="C178" s="781">
        <v>137.43</v>
      </c>
      <c r="D178" s="274">
        <v>122.56</v>
      </c>
      <c r="E178" s="32">
        <v>94.3</v>
      </c>
      <c r="F178" s="284"/>
      <c r="G178" s="135"/>
      <c r="H178" s="24"/>
      <c r="I178" s="95"/>
      <c r="J178" s="195" t="s">
        <v>8</v>
      </c>
      <c r="K178" s="1701">
        <v>99.9</v>
      </c>
      <c r="L178" s="1702">
        <v>99.6</v>
      </c>
      <c r="M178" s="1703">
        <v>97.6</v>
      </c>
      <c r="N178" s="1173">
        <v>113.2</v>
      </c>
      <c r="O178" s="1057">
        <v>114.6</v>
      </c>
      <c r="P178" s="1704">
        <v>103.4</v>
      </c>
      <c r="Q178" s="1177"/>
      <c r="R178" s="1058"/>
    </row>
    <row r="179" spans="1:18">
      <c r="A179" s="95"/>
      <c r="B179" s="195" t="s">
        <v>9</v>
      </c>
      <c r="C179" s="781">
        <v>133.93</v>
      </c>
      <c r="D179" s="274">
        <v>124.98</v>
      </c>
      <c r="E179" s="32">
        <v>98.29</v>
      </c>
      <c r="F179" s="284"/>
      <c r="G179" s="135"/>
      <c r="H179" s="24"/>
      <c r="I179" s="95"/>
      <c r="J179" s="195" t="s">
        <v>9</v>
      </c>
      <c r="K179" s="1701">
        <v>101.8</v>
      </c>
      <c r="L179" s="1702">
        <v>100.7</v>
      </c>
      <c r="M179" s="1703">
        <v>97.8</v>
      </c>
      <c r="N179" s="1173">
        <v>112.7</v>
      </c>
      <c r="O179" s="1057">
        <v>115.6</v>
      </c>
      <c r="P179" s="1704">
        <v>103.7</v>
      </c>
      <c r="Q179" s="1177"/>
      <c r="R179" s="1058"/>
    </row>
    <row r="180" spans="1:18">
      <c r="A180" s="95"/>
      <c r="B180" s="195" t="s">
        <v>10</v>
      </c>
      <c r="C180" s="781">
        <v>135.13999999999999</v>
      </c>
      <c r="D180" s="274">
        <v>122.46</v>
      </c>
      <c r="E180" s="32">
        <v>96.78</v>
      </c>
      <c r="F180" s="284"/>
      <c r="G180" s="135"/>
      <c r="H180" s="24"/>
      <c r="I180" s="95"/>
      <c r="J180" s="195" t="s">
        <v>10</v>
      </c>
      <c r="K180" s="1701">
        <v>100.8</v>
      </c>
      <c r="L180" s="1702">
        <v>99.6</v>
      </c>
      <c r="M180" s="1703">
        <v>98.1</v>
      </c>
      <c r="N180" s="1173">
        <v>112.1</v>
      </c>
      <c r="O180" s="1057">
        <v>114.5</v>
      </c>
      <c r="P180" s="1704">
        <v>103.3</v>
      </c>
      <c r="Q180" s="1177"/>
      <c r="R180" s="1058"/>
    </row>
    <row r="181" spans="1:18">
      <c r="A181" s="95"/>
      <c r="B181" s="195" t="s">
        <v>11</v>
      </c>
      <c r="C181" s="781">
        <v>137.91999999999999</v>
      </c>
      <c r="D181" s="274">
        <v>123.54</v>
      </c>
      <c r="E181" s="32">
        <v>97.63</v>
      </c>
      <c r="F181" s="284"/>
      <c r="G181" s="135"/>
      <c r="H181" s="24"/>
      <c r="I181" s="95"/>
      <c r="J181" s="195" t="s">
        <v>11</v>
      </c>
      <c r="K181" s="1701">
        <v>101.2</v>
      </c>
      <c r="L181" s="1702">
        <v>99.8</v>
      </c>
      <c r="M181" s="1703">
        <v>99</v>
      </c>
      <c r="N181" s="1173">
        <v>113.5</v>
      </c>
      <c r="O181" s="1057">
        <v>115.7</v>
      </c>
      <c r="P181" s="1704">
        <v>104.5</v>
      </c>
      <c r="Q181" s="1177"/>
      <c r="R181" s="1058"/>
    </row>
    <row r="182" spans="1:18">
      <c r="A182" s="95"/>
      <c r="B182" s="195" t="s">
        <v>12</v>
      </c>
      <c r="C182" s="781">
        <v>137.94</v>
      </c>
      <c r="D182" s="274">
        <v>124.4</v>
      </c>
      <c r="E182" s="32">
        <v>100.62</v>
      </c>
      <c r="F182" s="284"/>
      <c r="G182" s="135"/>
      <c r="H182" s="24"/>
      <c r="I182" s="95"/>
      <c r="J182" s="195" t="s">
        <v>12</v>
      </c>
      <c r="K182" s="1701">
        <v>101.4</v>
      </c>
      <c r="L182" s="1702">
        <v>99.3</v>
      </c>
      <c r="M182" s="1703">
        <v>98.6</v>
      </c>
      <c r="N182" s="1173">
        <v>114</v>
      </c>
      <c r="O182" s="1057">
        <v>117.1</v>
      </c>
      <c r="P182" s="1704">
        <v>104.4</v>
      </c>
      <c r="Q182" s="1177"/>
      <c r="R182" s="1058"/>
    </row>
    <row r="183" spans="1:18">
      <c r="A183" s="95"/>
      <c r="B183" s="195" t="s">
        <v>13</v>
      </c>
      <c r="C183" s="781">
        <v>141.07</v>
      </c>
      <c r="D183" s="274">
        <v>126.33</v>
      </c>
      <c r="E183" s="32">
        <v>102.7</v>
      </c>
      <c r="F183" s="284"/>
      <c r="G183" s="135"/>
      <c r="H183" s="24"/>
      <c r="I183" s="95"/>
      <c r="J183" s="195" t="s">
        <v>13</v>
      </c>
      <c r="K183" s="1701">
        <v>101.6</v>
      </c>
      <c r="L183" s="1702">
        <v>100.5</v>
      </c>
      <c r="M183" s="1703">
        <v>98.9</v>
      </c>
      <c r="N183" s="1173">
        <v>112.9</v>
      </c>
      <c r="O183" s="1057">
        <v>115.9</v>
      </c>
      <c r="P183" s="1704">
        <v>104.6</v>
      </c>
      <c r="Q183" s="1177"/>
      <c r="R183" s="1058"/>
    </row>
    <row r="184" spans="1:18">
      <c r="A184" s="95"/>
      <c r="B184" s="195" t="s">
        <v>14</v>
      </c>
      <c r="C184" s="781">
        <v>142.99</v>
      </c>
      <c r="D184" s="274">
        <v>127.42</v>
      </c>
      <c r="E184" s="32">
        <v>102.69</v>
      </c>
      <c r="F184" s="284"/>
      <c r="G184" s="135"/>
      <c r="H184" s="24"/>
      <c r="I184" s="95"/>
      <c r="J184" s="195" t="s">
        <v>14</v>
      </c>
      <c r="K184" s="1705">
        <v>102</v>
      </c>
      <c r="L184" s="1706">
        <v>99.6</v>
      </c>
      <c r="M184" s="1707">
        <v>98.8</v>
      </c>
      <c r="N184" s="1173">
        <v>113.2</v>
      </c>
      <c r="O184" s="1057">
        <v>116.4</v>
      </c>
      <c r="P184" s="1704">
        <v>105.3</v>
      </c>
      <c r="Q184" s="1177"/>
      <c r="R184" s="1058"/>
    </row>
    <row r="185" spans="1:18">
      <c r="A185" s="353" t="s">
        <v>53</v>
      </c>
      <c r="B185" s="196" t="s">
        <v>3</v>
      </c>
      <c r="C185" s="1779">
        <v>136.18</v>
      </c>
      <c r="D185" s="279">
        <v>128.41</v>
      </c>
      <c r="E185" s="35">
        <v>101.23</v>
      </c>
      <c r="F185" s="285"/>
      <c r="G185" s="134"/>
      <c r="H185" s="24"/>
      <c r="I185" s="353" t="s">
        <v>53</v>
      </c>
      <c r="J185" s="196" t="s">
        <v>3</v>
      </c>
      <c r="K185" s="1701">
        <v>101.6</v>
      </c>
      <c r="L185" s="1702">
        <v>100.3</v>
      </c>
      <c r="M185" s="1703">
        <v>99.1</v>
      </c>
      <c r="N185" s="1175">
        <v>114.3</v>
      </c>
      <c r="O185" s="1062">
        <v>115.8</v>
      </c>
      <c r="P185" s="1708">
        <v>104.5</v>
      </c>
      <c r="Q185" s="1178"/>
      <c r="R185" s="1061"/>
    </row>
    <row r="186" spans="1:18">
      <c r="A186" s="95">
        <v>2005</v>
      </c>
      <c r="B186" s="195" t="s">
        <v>4</v>
      </c>
      <c r="C186" s="781">
        <v>131.5</v>
      </c>
      <c r="D186" s="274">
        <v>125.27</v>
      </c>
      <c r="E186" s="32">
        <v>103.17</v>
      </c>
      <c r="F186" s="284"/>
      <c r="G186" s="135"/>
      <c r="H186" s="24"/>
      <c r="I186" s="95">
        <v>2005</v>
      </c>
      <c r="J186" s="195" t="s">
        <v>4</v>
      </c>
      <c r="K186" s="1701">
        <v>101</v>
      </c>
      <c r="L186" s="1702">
        <v>99.4</v>
      </c>
      <c r="M186" s="1703">
        <v>98.8</v>
      </c>
      <c r="N186" s="1173">
        <v>114.9</v>
      </c>
      <c r="O186" s="1057">
        <v>116.6</v>
      </c>
      <c r="P186" s="1704">
        <v>105.7</v>
      </c>
      <c r="Q186" s="1177"/>
      <c r="R186" s="1058"/>
    </row>
    <row r="187" spans="1:18">
      <c r="A187" s="95"/>
      <c r="B187" s="195" t="s">
        <v>5</v>
      </c>
      <c r="C187" s="781">
        <v>130.80000000000001</v>
      </c>
      <c r="D187" s="274">
        <v>127.23</v>
      </c>
      <c r="E187" s="32">
        <v>103.28</v>
      </c>
      <c r="F187" s="284"/>
      <c r="G187" s="135"/>
      <c r="H187" s="24"/>
      <c r="I187" s="95"/>
      <c r="J187" s="195" t="s">
        <v>5</v>
      </c>
      <c r="K187" s="1701">
        <v>102.2</v>
      </c>
      <c r="L187" s="1702">
        <v>100.4</v>
      </c>
      <c r="M187" s="1703">
        <v>99.9</v>
      </c>
      <c r="N187" s="1173">
        <v>114.4</v>
      </c>
      <c r="O187" s="1057">
        <v>116.9</v>
      </c>
      <c r="P187" s="1704">
        <v>106.1</v>
      </c>
      <c r="Q187" s="1177"/>
      <c r="R187" s="1058"/>
    </row>
    <row r="188" spans="1:18">
      <c r="A188" s="95"/>
      <c r="B188" s="195" t="s">
        <v>6</v>
      </c>
      <c r="C188" s="781">
        <v>132.63999999999999</v>
      </c>
      <c r="D188" s="274">
        <v>132.32</v>
      </c>
      <c r="E188" s="32">
        <v>105.1</v>
      </c>
      <c r="F188" s="284"/>
      <c r="G188" s="135"/>
      <c r="H188" s="24"/>
      <c r="I188" s="95"/>
      <c r="J188" s="195" t="s">
        <v>6</v>
      </c>
      <c r="K188" s="1701">
        <v>102.8</v>
      </c>
      <c r="L188" s="1702">
        <v>101.6</v>
      </c>
      <c r="M188" s="1703">
        <v>99.8</v>
      </c>
      <c r="N188" s="1173">
        <v>116.1</v>
      </c>
      <c r="O188" s="1057">
        <v>117.3</v>
      </c>
      <c r="P188" s="1704">
        <v>105.3</v>
      </c>
      <c r="Q188" s="1177"/>
      <c r="R188" s="1058"/>
    </row>
    <row r="189" spans="1:18">
      <c r="A189" s="95"/>
      <c r="B189" s="195" t="s">
        <v>7</v>
      </c>
      <c r="C189" s="781">
        <v>129.72</v>
      </c>
      <c r="D189" s="274">
        <v>125.61</v>
      </c>
      <c r="E189" s="32">
        <v>107.3</v>
      </c>
      <c r="F189" s="284"/>
      <c r="G189" s="135"/>
      <c r="H189" s="24"/>
      <c r="I189" s="95"/>
      <c r="J189" s="195" t="s">
        <v>7</v>
      </c>
      <c r="K189" s="1701">
        <v>101.7</v>
      </c>
      <c r="L189" s="1702">
        <v>100.5</v>
      </c>
      <c r="M189" s="1703">
        <v>99.9</v>
      </c>
      <c r="N189" s="1173">
        <v>117.4</v>
      </c>
      <c r="O189" s="1057">
        <v>118.2</v>
      </c>
      <c r="P189" s="1704">
        <v>105.6</v>
      </c>
      <c r="Q189" s="1177"/>
      <c r="R189" s="1058"/>
    </row>
    <row r="190" spans="1:18">
      <c r="A190" s="95"/>
      <c r="B190" s="195" t="s">
        <v>8</v>
      </c>
      <c r="C190" s="781">
        <v>129.69</v>
      </c>
      <c r="D190" s="274">
        <v>129.52000000000001</v>
      </c>
      <c r="E190" s="32">
        <v>104.65</v>
      </c>
      <c r="F190" s="284"/>
      <c r="G190" s="135"/>
      <c r="H190" s="24"/>
      <c r="I190" s="95"/>
      <c r="J190" s="195" t="s">
        <v>8</v>
      </c>
      <c r="K190" s="1701">
        <v>102</v>
      </c>
      <c r="L190" s="1702">
        <v>101.1</v>
      </c>
      <c r="M190" s="1703">
        <v>100.7</v>
      </c>
      <c r="N190" s="1173">
        <v>117.4</v>
      </c>
      <c r="O190" s="1057">
        <v>118.9</v>
      </c>
      <c r="P190" s="1704">
        <v>105.9</v>
      </c>
      <c r="Q190" s="1177"/>
      <c r="R190" s="1058"/>
    </row>
    <row r="191" spans="1:18">
      <c r="A191" s="95"/>
      <c r="B191" s="195" t="s">
        <v>9</v>
      </c>
      <c r="C191" s="781">
        <v>128.1</v>
      </c>
      <c r="D191" s="274">
        <v>127.1</v>
      </c>
      <c r="E191" s="32">
        <v>103.53</v>
      </c>
      <c r="F191" s="284"/>
      <c r="G191" s="135"/>
      <c r="H191" s="24"/>
      <c r="I191" s="95"/>
      <c r="J191" s="195" t="s">
        <v>9</v>
      </c>
      <c r="K191" s="1701">
        <v>103</v>
      </c>
      <c r="L191" s="1702">
        <v>100.4</v>
      </c>
      <c r="M191" s="1703">
        <v>99.9</v>
      </c>
      <c r="N191" s="1173">
        <v>118.1</v>
      </c>
      <c r="O191" s="1057">
        <v>119.5</v>
      </c>
      <c r="P191" s="1704">
        <v>105.8</v>
      </c>
      <c r="Q191" s="1177"/>
      <c r="R191" s="1058"/>
    </row>
    <row r="192" spans="1:18">
      <c r="A192" s="95"/>
      <c r="B192" s="195" t="s">
        <v>10</v>
      </c>
      <c r="C192" s="781">
        <v>128.19999999999999</v>
      </c>
      <c r="D192" s="274">
        <v>132.22</v>
      </c>
      <c r="E192" s="32">
        <v>106.95</v>
      </c>
      <c r="F192" s="284"/>
      <c r="G192" s="135"/>
      <c r="H192" s="24"/>
      <c r="I192" s="95"/>
      <c r="J192" s="195" t="s">
        <v>10</v>
      </c>
      <c r="K192" s="1701">
        <v>103.4</v>
      </c>
      <c r="L192" s="1702">
        <v>101.2</v>
      </c>
      <c r="M192" s="1703">
        <v>101.1</v>
      </c>
      <c r="N192" s="1173">
        <v>118.9</v>
      </c>
      <c r="O192" s="1057">
        <v>119.9</v>
      </c>
      <c r="P192" s="1704">
        <v>107.2</v>
      </c>
      <c r="Q192" s="1177"/>
      <c r="R192" s="1058"/>
    </row>
    <row r="193" spans="1:18">
      <c r="A193" s="95"/>
      <c r="B193" s="195" t="s">
        <v>11</v>
      </c>
      <c r="C193" s="781">
        <v>125</v>
      </c>
      <c r="D193" s="274">
        <v>130.02000000000001</v>
      </c>
      <c r="E193" s="32">
        <v>104.66</v>
      </c>
      <c r="F193" s="284"/>
      <c r="G193" s="135"/>
      <c r="H193" s="24"/>
      <c r="I193" s="95"/>
      <c r="J193" s="195" t="s">
        <v>11</v>
      </c>
      <c r="K193" s="1701">
        <v>103.1</v>
      </c>
      <c r="L193" s="1702">
        <v>101.4</v>
      </c>
      <c r="M193" s="1703">
        <v>101.4</v>
      </c>
      <c r="N193" s="1173">
        <v>117</v>
      </c>
      <c r="O193" s="1057">
        <v>120.3</v>
      </c>
      <c r="P193" s="1704">
        <v>107.3</v>
      </c>
      <c r="Q193" s="1177"/>
      <c r="R193" s="1058"/>
    </row>
    <row r="194" spans="1:18">
      <c r="A194" s="95"/>
      <c r="B194" s="195" t="s">
        <v>12</v>
      </c>
      <c r="C194" s="781">
        <v>124.25</v>
      </c>
      <c r="D194" s="274">
        <v>128.66999999999999</v>
      </c>
      <c r="E194" s="32">
        <v>105.06</v>
      </c>
      <c r="F194" s="284"/>
      <c r="G194" s="135"/>
      <c r="H194" s="24"/>
      <c r="I194" s="95"/>
      <c r="J194" s="195" t="s">
        <v>12</v>
      </c>
      <c r="K194" s="1701">
        <v>104.7</v>
      </c>
      <c r="L194" s="1702">
        <v>101.7</v>
      </c>
      <c r="M194" s="1703">
        <v>100.6</v>
      </c>
      <c r="N194" s="1173">
        <v>119.1</v>
      </c>
      <c r="O194" s="1057">
        <v>120.8</v>
      </c>
      <c r="P194" s="1704">
        <v>108.1</v>
      </c>
      <c r="Q194" s="1177"/>
      <c r="R194" s="1058"/>
    </row>
    <row r="195" spans="1:18">
      <c r="A195" s="95"/>
      <c r="B195" s="195" t="s">
        <v>13</v>
      </c>
      <c r="C195" s="781">
        <v>129.94</v>
      </c>
      <c r="D195" s="274">
        <v>130.56</v>
      </c>
      <c r="E195" s="32">
        <v>105.79</v>
      </c>
      <c r="F195" s="284"/>
      <c r="G195" s="135"/>
      <c r="H195" s="24"/>
      <c r="I195" s="95"/>
      <c r="J195" s="195" t="s">
        <v>13</v>
      </c>
      <c r="K195" s="1701">
        <v>105.9</v>
      </c>
      <c r="L195" s="1702">
        <v>102.6</v>
      </c>
      <c r="M195" s="1703">
        <v>101</v>
      </c>
      <c r="N195" s="1173">
        <v>118.7</v>
      </c>
      <c r="O195" s="1057">
        <v>121.1</v>
      </c>
      <c r="P195" s="1704">
        <v>108.5</v>
      </c>
      <c r="Q195" s="1177"/>
      <c r="R195" s="1058"/>
    </row>
    <row r="196" spans="1:18">
      <c r="A196" s="100"/>
      <c r="B196" s="197" t="s">
        <v>14</v>
      </c>
      <c r="C196" s="895">
        <v>126.96</v>
      </c>
      <c r="D196" s="273">
        <v>130.65</v>
      </c>
      <c r="E196" s="34">
        <v>105.9</v>
      </c>
      <c r="F196" s="287"/>
      <c r="G196" s="136"/>
      <c r="H196" s="24"/>
      <c r="I196" s="100"/>
      <c r="J196" s="197" t="s">
        <v>14</v>
      </c>
      <c r="K196" s="1701">
        <v>105.9</v>
      </c>
      <c r="L196" s="1702">
        <v>103.2</v>
      </c>
      <c r="M196" s="1703">
        <v>101.5</v>
      </c>
      <c r="N196" s="1174">
        <v>117</v>
      </c>
      <c r="O196" s="1059">
        <v>121.3</v>
      </c>
      <c r="P196" s="1709">
        <v>109</v>
      </c>
      <c r="Q196" s="1179"/>
      <c r="R196" s="1060"/>
    </row>
    <row r="197" spans="1:18">
      <c r="A197" s="354" t="s">
        <v>54</v>
      </c>
      <c r="B197" s="195" t="s">
        <v>3</v>
      </c>
      <c r="C197" s="1780">
        <v>135.36000000000001</v>
      </c>
      <c r="D197" s="276">
        <v>133.4</v>
      </c>
      <c r="E197" s="3">
        <v>103.74</v>
      </c>
      <c r="F197" s="289"/>
      <c r="G197" s="135"/>
      <c r="H197" s="24"/>
      <c r="I197" s="354" t="s">
        <v>54</v>
      </c>
      <c r="J197" s="195" t="s">
        <v>3</v>
      </c>
      <c r="K197" s="1710">
        <v>106.5</v>
      </c>
      <c r="L197" s="1711">
        <v>103.6</v>
      </c>
      <c r="M197" s="1712">
        <v>101.3</v>
      </c>
      <c r="N197" s="1173">
        <v>116.2</v>
      </c>
      <c r="O197" s="1057">
        <v>121.7</v>
      </c>
      <c r="P197" s="1704">
        <v>109.9</v>
      </c>
      <c r="Q197" s="1177"/>
      <c r="R197" s="1058"/>
    </row>
    <row r="198" spans="1:18">
      <c r="A198" s="95">
        <v>2006</v>
      </c>
      <c r="B198" s="195" t="s">
        <v>4</v>
      </c>
      <c r="C198" s="1780">
        <v>136.86000000000001</v>
      </c>
      <c r="D198" s="276">
        <v>135.47</v>
      </c>
      <c r="E198" s="3">
        <v>105.31</v>
      </c>
      <c r="F198" s="289"/>
      <c r="G198" s="135"/>
      <c r="H198" s="24"/>
      <c r="I198" s="95">
        <v>2006</v>
      </c>
      <c r="J198" s="195" t="s">
        <v>4</v>
      </c>
      <c r="K198" s="1701">
        <v>107.2</v>
      </c>
      <c r="L198" s="1702">
        <v>104.2</v>
      </c>
      <c r="M198" s="1703">
        <v>102.6</v>
      </c>
      <c r="N198" s="1173">
        <v>118</v>
      </c>
      <c r="O198" s="1057">
        <v>122.1</v>
      </c>
      <c r="P198" s="1704">
        <v>109.6</v>
      </c>
      <c r="Q198" s="1177"/>
      <c r="R198" s="1058"/>
    </row>
    <row r="199" spans="1:18">
      <c r="A199" s="95"/>
      <c r="B199" s="195" t="s">
        <v>5</v>
      </c>
      <c r="C199" s="1780">
        <v>135.05000000000001</v>
      </c>
      <c r="D199" s="276">
        <v>136.24</v>
      </c>
      <c r="E199" s="3">
        <v>105.2</v>
      </c>
      <c r="F199" s="289"/>
      <c r="G199" s="135"/>
      <c r="H199" s="24"/>
      <c r="I199" s="95"/>
      <c r="J199" s="195" t="s">
        <v>5</v>
      </c>
      <c r="K199" s="1701">
        <v>105.5</v>
      </c>
      <c r="L199" s="1702">
        <v>104.5</v>
      </c>
      <c r="M199" s="1703">
        <v>102.6</v>
      </c>
      <c r="N199" s="1173">
        <v>116.8</v>
      </c>
      <c r="O199" s="1057">
        <v>121.8</v>
      </c>
      <c r="P199" s="1704">
        <v>109.7</v>
      </c>
      <c r="Q199" s="1177"/>
      <c r="R199" s="1058"/>
    </row>
    <row r="200" spans="1:18">
      <c r="A200" s="95"/>
      <c r="B200" s="195" t="s">
        <v>6</v>
      </c>
      <c r="C200" s="1780">
        <v>137.19</v>
      </c>
      <c r="D200" s="276">
        <v>138.16999999999999</v>
      </c>
      <c r="E200" s="3">
        <v>109.2</v>
      </c>
      <c r="F200" s="289"/>
      <c r="G200" s="135"/>
      <c r="H200" s="24"/>
      <c r="I200" s="95"/>
      <c r="J200" s="195" t="s">
        <v>6</v>
      </c>
      <c r="K200" s="1701">
        <v>107.5</v>
      </c>
      <c r="L200" s="1702">
        <v>104.9</v>
      </c>
      <c r="M200" s="1703">
        <v>103.5</v>
      </c>
      <c r="N200" s="1173">
        <v>117.1</v>
      </c>
      <c r="O200" s="1057">
        <v>122.3</v>
      </c>
      <c r="P200" s="1704">
        <v>110.5</v>
      </c>
      <c r="Q200" s="1177"/>
      <c r="R200" s="1058"/>
    </row>
    <row r="201" spans="1:18">
      <c r="A201" s="95"/>
      <c r="B201" s="195" t="s">
        <v>7</v>
      </c>
      <c r="C201" s="1777">
        <v>140.75</v>
      </c>
      <c r="D201" s="274">
        <v>139.52000000000001</v>
      </c>
      <c r="E201" s="1">
        <v>110.3</v>
      </c>
      <c r="F201" s="281"/>
      <c r="G201" s="135"/>
      <c r="H201" s="24"/>
      <c r="I201" s="95"/>
      <c r="J201" s="195" t="s">
        <v>7</v>
      </c>
      <c r="K201" s="1701">
        <v>107.2</v>
      </c>
      <c r="L201" s="1702">
        <v>105.1</v>
      </c>
      <c r="M201" s="1703">
        <v>103.9</v>
      </c>
      <c r="N201" s="1173">
        <v>118</v>
      </c>
      <c r="O201" s="1057">
        <v>122.2</v>
      </c>
      <c r="P201" s="1704">
        <v>111.1</v>
      </c>
      <c r="Q201" s="1177"/>
      <c r="R201" s="1058"/>
    </row>
    <row r="202" spans="1:18">
      <c r="A202" s="95"/>
      <c r="B202" s="195" t="s">
        <v>8</v>
      </c>
      <c r="C202" s="1777">
        <v>142.03</v>
      </c>
      <c r="D202" s="274">
        <v>143</v>
      </c>
      <c r="E202" s="1">
        <v>113.2</v>
      </c>
      <c r="F202" s="281"/>
      <c r="G202" s="135"/>
      <c r="H202" s="24"/>
      <c r="I202" s="95"/>
      <c r="J202" s="195" t="s">
        <v>8</v>
      </c>
      <c r="K202" s="1701">
        <v>105.6</v>
      </c>
      <c r="L202" s="1702">
        <v>105.4</v>
      </c>
      <c r="M202" s="1703">
        <v>104.3</v>
      </c>
      <c r="N202" s="1173">
        <v>117.8</v>
      </c>
      <c r="O202" s="1057">
        <v>122.1</v>
      </c>
      <c r="P202" s="1704">
        <v>111.5</v>
      </c>
      <c r="Q202" s="1177"/>
      <c r="R202" s="1058"/>
    </row>
    <row r="203" spans="1:18">
      <c r="A203" s="95"/>
      <c r="B203" s="195" t="s">
        <v>9</v>
      </c>
      <c r="C203" s="1777">
        <v>137.41999999999999</v>
      </c>
      <c r="D203" s="274">
        <v>140.28</v>
      </c>
      <c r="E203" s="1">
        <v>111.93</v>
      </c>
      <c r="F203" s="281"/>
      <c r="G203" s="135"/>
      <c r="H203" s="24"/>
      <c r="I203" s="95"/>
      <c r="J203" s="195" t="s">
        <v>9</v>
      </c>
      <c r="K203" s="1701">
        <v>104.9</v>
      </c>
      <c r="L203" s="1702">
        <v>105.5</v>
      </c>
      <c r="M203" s="1703">
        <v>105.1</v>
      </c>
      <c r="N203" s="1173">
        <v>117.7</v>
      </c>
      <c r="O203" s="1057">
        <v>122.2</v>
      </c>
      <c r="P203" s="1704">
        <v>111.9</v>
      </c>
      <c r="Q203" s="1177"/>
      <c r="R203" s="1058"/>
    </row>
    <row r="204" spans="1:18">
      <c r="A204" s="95"/>
      <c r="B204" s="195" t="s">
        <v>10</v>
      </c>
      <c r="C204" s="1777">
        <v>139.72</v>
      </c>
      <c r="D204" s="274">
        <v>143.19</v>
      </c>
      <c r="E204" s="1">
        <v>115.21</v>
      </c>
      <c r="F204" s="281"/>
      <c r="G204" s="135"/>
      <c r="H204" s="24"/>
      <c r="I204" s="95"/>
      <c r="J204" s="195" t="s">
        <v>10</v>
      </c>
      <c r="K204" s="1701">
        <v>106.5</v>
      </c>
      <c r="L204" s="1702">
        <v>105.9</v>
      </c>
      <c r="M204" s="1703">
        <v>104.9</v>
      </c>
      <c r="N204" s="1173">
        <v>118.4</v>
      </c>
      <c r="O204" s="1057">
        <v>122.3</v>
      </c>
      <c r="P204" s="1704">
        <v>111.3</v>
      </c>
      <c r="Q204" s="1177"/>
      <c r="R204" s="1058"/>
    </row>
    <row r="205" spans="1:18">
      <c r="A205" s="95"/>
      <c r="B205" s="195" t="s">
        <v>11</v>
      </c>
      <c r="C205" s="1777">
        <v>141.1</v>
      </c>
      <c r="D205" s="274">
        <v>141.30000000000001</v>
      </c>
      <c r="E205" s="1">
        <v>117.69</v>
      </c>
      <c r="F205" s="281"/>
      <c r="G205" s="135"/>
      <c r="H205" s="24"/>
      <c r="I205" s="95"/>
      <c r="J205" s="195" t="s">
        <v>11</v>
      </c>
      <c r="K205" s="1701">
        <v>105.4</v>
      </c>
      <c r="L205" s="1702">
        <v>105.7</v>
      </c>
      <c r="M205" s="1703">
        <v>105</v>
      </c>
      <c r="N205" s="1173">
        <v>117.6</v>
      </c>
      <c r="O205" s="1057">
        <v>121.7</v>
      </c>
      <c r="P205" s="1704">
        <v>111.3</v>
      </c>
      <c r="Q205" s="1177"/>
      <c r="R205" s="1058"/>
    </row>
    <row r="206" spans="1:18">
      <c r="A206" s="95"/>
      <c r="B206" s="195" t="s">
        <v>12</v>
      </c>
      <c r="C206" s="1777">
        <v>135.38999999999999</v>
      </c>
      <c r="D206" s="274">
        <v>140.05000000000001</v>
      </c>
      <c r="E206" s="1">
        <v>117.49</v>
      </c>
      <c r="F206" s="281"/>
      <c r="G206" s="135"/>
      <c r="H206" s="24"/>
      <c r="I206" s="95"/>
      <c r="J206" s="195" t="s">
        <v>12</v>
      </c>
      <c r="K206" s="1701">
        <v>105.6</v>
      </c>
      <c r="L206" s="1702">
        <v>106</v>
      </c>
      <c r="M206" s="1703">
        <v>105.7</v>
      </c>
      <c r="N206" s="1173">
        <v>118</v>
      </c>
      <c r="O206" s="1057">
        <v>122.7</v>
      </c>
      <c r="P206" s="1704">
        <v>112.4</v>
      </c>
      <c r="Q206" s="1177"/>
      <c r="R206" s="1058"/>
    </row>
    <row r="207" spans="1:18">
      <c r="A207" s="95"/>
      <c r="B207" s="195" t="s">
        <v>13</v>
      </c>
      <c r="C207" s="1777">
        <v>136.22999999999999</v>
      </c>
      <c r="D207" s="274">
        <v>139.77000000000001</v>
      </c>
      <c r="E207" s="1">
        <v>116.58</v>
      </c>
      <c r="F207" s="281"/>
      <c r="G207" s="135"/>
      <c r="H207" s="24"/>
      <c r="I207" s="95"/>
      <c r="J207" s="195" t="s">
        <v>13</v>
      </c>
      <c r="K207" s="1701">
        <v>106.5</v>
      </c>
      <c r="L207" s="1702">
        <v>106.1</v>
      </c>
      <c r="M207" s="1703">
        <v>106.5</v>
      </c>
      <c r="N207" s="1173">
        <v>117.5</v>
      </c>
      <c r="O207" s="1057">
        <v>123.3</v>
      </c>
      <c r="P207" s="1704">
        <v>112.4</v>
      </c>
      <c r="Q207" s="1177"/>
      <c r="R207" s="1058"/>
    </row>
    <row r="208" spans="1:18">
      <c r="A208" s="95"/>
      <c r="B208" s="195" t="s">
        <v>14</v>
      </c>
      <c r="C208" s="1777">
        <v>134.21</v>
      </c>
      <c r="D208" s="274">
        <v>138.72</v>
      </c>
      <c r="E208" s="1">
        <v>118.28</v>
      </c>
      <c r="F208" s="281"/>
      <c r="G208" s="135"/>
      <c r="H208" s="24"/>
      <c r="I208" s="95"/>
      <c r="J208" s="195" t="s">
        <v>14</v>
      </c>
      <c r="K208" s="1705">
        <v>106.2</v>
      </c>
      <c r="L208" s="1706">
        <v>106</v>
      </c>
      <c r="M208" s="1707">
        <v>106.9</v>
      </c>
      <c r="N208" s="1173">
        <v>116.9</v>
      </c>
      <c r="O208" s="1057">
        <v>123</v>
      </c>
      <c r="P208" s="1704">
        <v>112.7</v>
      </c>
      <c r="Q208" s="1177"/>
      <c r="R208" s="1058"/>
    </row>
    <row r="209" spans="1:18">
      <c r="A209" s="353" t="s">
        <v>55</v>
      </c>
      <c r="B209" s="196" t="s">
        <v>3</v>
      </c>
      <c r="C209" s="1778">
        <v>126.22</v>
      </c>
      <c r="D209" s="279">
        <v>136.28</v>
      </c>
      <c r="E209" s="2">
        <v>119.31</v>
      </c>
      <c r="F209" s="280"/>
      <c r="G209" s="134"/>
      <c r="H209" s="24"/>
      <c r="I209" s="353" t="s">
        <v>55</v>
      </c>
      <c r="J209" s="196" t="s">
        <v>3</v>
      </c>
      <c r="K209" s="1701">
        <v>106.3</v>
      </c>
      <c r="L209" s="1702">
        <v>106.1</v>
      </c>
      <c r="M209" s="1703">
        <v>107.3</v>
      </c>
      <c r="N209" s="1175">
        <v>116.9</v>
      </c>
      <c r="O209" s="1062">
        <v>122</v>
      </c>
      <c r="P209" s="1708">
        <v>113.3</v>
      </c>
      <c r="Q209" s="1178"/>
      <c r="R209" s="1061"/>
    </row>
    <row r="210" spans="1:18">
      <c r="A210" s="95">
        <v>2007</v>
      </c>
      <c r="B210" s="195" t="s">
        <v>4</v>
      </c>
      <c r="C210" s="1777">
        <v>129.69</v>
      </c>
      <c r="D210" s="274">
        <v>140.08000000000001</v>
      </c>
      <c r="E210" s="1">
        <v>120.99</v>
      </c>
      <c r="F210" s="281"/>
      <c r="G210" s="135"/>
      <c r="H210" s="24"/>
      <c r="I210" s="95">
        <v>2007</v>
      </c>
      <c r="J210" s="195" t="s">
        <v>4</v>
      </c>
      <c r="K210" s="1701">
        <v>106.8</v>
      </c>
      <c r="L210" s="1702">
        <v>106</v>
      </c>
      <c r="M210" s="1703">
        <v>106.7</v>
      </c>
      <c r="N210" s="1173">
        <v>114.7</v>
      </c>
      <c r="O210" s="1057">
        <v>123.3</v>
      </c>
      <c r="P210" s="1704">
        <v>113.4</v>
      </c>
      <c r="Q210" s="1177"/>
      <c r="R210" s="1058"/>
    </row>
    <row r="211" spans="1:18">
      <c r="A211" s="95"/>
      <c r="B211" s="195" t="s">
        <v>5</v>
      </c>
      <c r="C211" s="1777">
        <v>125.89</v>
      </c>
      <c r="D211" s="274">
        <v>135.27000000000001</v>
      </c>
      <c r="E211" s="1">
        <v>119.84</v>
      </c>
      <c r="F211" s="281"/>
      <c r="G211" s="135"/>
      <c r="H211" s="24"/>
      <c r="I211" s="95"/>
      <c r="J211" s="195" t="s">
        <v>5</v>
      </c>
      <c r="K211" s="1701">
        <v>106.1</v>
      </c>
      <c r="L211" s="1702">
        <v>105.5</v>
      </c>
      <c r="M211" s="1703">
        <v>106.7</v>
      </c>
      <c r="N211" s="1173">
        <v>113.7</v>
      </c>
      <c r="O211" s="1057">
        <v>121.9</v>
      </c>
      <c r="P211" s="1704">
        <v>113.5</v>
      </c>
      <c r="Q211" s="1177"/>
      <c r="R211" s="1058"/>
    </row>
    <row r="212" spans="1:18">
      <c r="A212" s="95"/>
      <c r="B212" s="195" t="s">
        <v>6</v>
      </c>
      <c r="C212" s="1777">
        <v>123.9</v>
      </c>
      <c r="D212" s="274">
        <v>137.83000000000001</v>
      </c>
      <c r="E212" s="1">
        <v>124.21</v>
      </c>
      <c r="F212" s="281"/>
      <c r="G212" s="135"/>
      <c r="H212" s="24"/>
      <c r="I212" s="95"/>
      <c r="J212" s="195" t="s">
        <v>6</v>
      </c>
      <c r="K212" s="1701">
        <v>106.5</v>
      </c>
      <c r="L212" s="1702">
        <v>106.2</v>
      </c>
      <c r="M212" s="1703">
        <v>107.6</v>
      </c>
      <c r="N212" s="1173">
        <v>115.7</v>
      </c>
      <c r="O212" s="1057">
        <v>122.8</v>
      </c>
      <c r="P212" s="1704">
        <v>113.9</v>
      </c>
      <c r="Q212" s="1177"/>
      <c r="R212" s="1058"/>
    </row>
    <row r="213" spans="1:18">
      <c r="A213" s="95"/>
      <c r="B213" s="195" t="s">
        <v>7</v>
      </c>
      <c r="C213" s="1777">
        <v>128.29</v>
      </c>
      <c r="D213" s="274">
        <v>138.37</v>
      </c>
      <c r="E213" s="1">
        <v>127.06</v>
      </c>
      <c r="F213" s="281"/>
      <c r="G213" s="135"/>
      <c r="H213" s="24"/>
      <c r="I213" s="95"/>
      <c r="J213" s="195" t="s">
        <v>7</v>
      </c>
      <c r="K213" s="1701">
        <v>106.1</v>
      </c>
      <c r="L213" s="1702">
        <v>107</v>
      </c>
      <c r="M213" s="1703">
        <v>107.7</v>
      </c>
      <c r="N213" s="1173">
        <v>113.9</v>
      </c>
      <c r="O213" s="1057">
        <v>121.7</v>
      </c>
      <c r="P213" s="1704">
        <v>115.2</v>
      </c>
      <c r="Q213" s="1177"/>
      <c r="R213" s="1058"/>
    </row>
    <row r="214" spans="1:18">
      <c r="A214" s="95"/>
      <c r="B214" s="195" t="s">
        <v>8</v>
      </c>
      <c r="C214" s="781">
        <v>120.41</v>
      </c>
      <c r="D214" s="274">
        <v>135.72</v>
      </c>
      <c r="E214" s="32">
        <v>124.63</v>
      </c>
      <c r="F214" s="284"/>
      <c r="G214" s="135"/>
      <c r="H214" s="24"/>
      <c r="I214" s="95"/>
      <c r="J214" s="195" t="s">
        <v>8</v>
      </c>
      <c r="K214" s="1701">
        <v>105.6</v>
      </c>
      <c r="L214" s="1702">
        <v>106.5</v>
      </c>
      <c r="M214" s="1703">
        <v>107.9</v>
      </c>
      <c r="N214" s="1173">
        <v>113.3</v>
      </c>
      <c r="O214" s="1057">
        <v>121.9</v>
      </c>
      <c r="P214" s="1704">
        <v>115</v>
      </c>
      <c r="Q214" s="1177"/>
      <c r="R214" s="1058"/>
    </row>
    <row r="215" spans="1:18">
      <c r="A215" s="95"/>
      <c r="B215" s="195" t="s">
        <v>9</v>
      </c>
      <c r="C215" s="781">
        <v>124.57</v>
      </c>
      <c r="D215" s="274">
        <v>134.85</v>
      </c>
      <c r="E215" s="32">
        <v>129.72999999999999</v>
      </c>
      <c r="F215" s="286"/>
      <c r="G215" s="138" t="s">
        <v>870</v>
      </c>
      <c r="H215" s="24"/>
      <c r="I215" s="95"/>
      <c r="J215" s="195" t="s">
        <v>9</v>
      </c>
      <c r="K215" s="1701">
        <v>105.5</v>
      </c>
      <c r="L215" s="1702">
        <v>105.6</v>
      </c>
      <c r="M215" s="1703">
        <v>108.4</v>
      </c>
      <c r="N215" s="1173">
        <v>113.4</v>
      </c>
      <c r="O215" s="1057">
        <v>121.2</v>
      </c>
      <c r="P215" s="1704">
        <v>114.4</v>
      </c>
      <c r="Q215" s="1177"/>
      <c r="R215" s="1058"/>
    </row>
    <row r="216" spans="1:18">
      <c r="A216" s="95"/>
      <c r="B216" s="195" t="s">
        <v>10</v>
      </c>
      <c r="C216" s="781">
        <v>122.43</v>
      </c>
      <c r="D216" s="274">
        <v>134.87</v>
      </c>
      <c r="E216" s="32">
        <v>128.16999999999999</v>
      </c>
      <c r="F216" s="284"/>
      <c r="G216" s="135"/>
      <c r="H216" s="24"/>
      <c r="I216" s="95"/>
      <c r="J216" s="195" t="s">
        <v>10</v>
      </c>
      <c r="K216" s="1701">
        <v>103.5</v>
      </c>
      <c r="L216" s="1702">
        <v>107.1</v>
      </c>
      <c r="M216" s="1703">
        <v>108.5</v>
      </c>
      <c r="N216" s="1173">
        <v>113.7</v>
      </c>
      <c r="O216" s="1057">
        <v>121.4</v>
      </c>
      <c r="P216" s="1704">
        <v>114.8</v>
      </c>
      <c r="Q216" s="1177"/>
      <c r="R216" s="1058"/>
    </row>
    <row r="217" spans="1:18">
      <c r="A217" s="95"/>
      <c r="B217" s="195" t="s">
        <v>11</v>
      </c>
      <c r="C217" s="781">
        <v>117.79</v>
      </c>
      <c r="D217" s="274">
        <v>130.47999999999999</v>
      </c>
      <c r="E217" s="32">
        <v>127.23</v>
      </c>
      <c r="F217" s="284"/>
      <c r="G217" s="135"/>
      <c r="H217" s="24"/>
      <c r="I217" s="95"/>
      <c r="J217" s="195" t="s">
        <v>11</v>
      </c>
      <c r="K217" s="1701">
        <v>102.5</v>
      </c>
      <c r="L217" s="1702">
        <v>105.4</v>
      </c>
      <c r="M217" s="1703">
        <v>108.4</v>
      </c>
      <c r="N217" s="1173">
        <v>111.3</v>
      </c>
      <c r="O217" s="1057">
        <v>120.7</v>
      </c>
      <c r="P217" s="1704">
        <v>114.9</v>
      </c>
      <c r="Q217" s="1177"/>
      <c r="R217" s="1058"/>
    </row>
    <row r="218" spans="1:18">
      <c r="A218" s="95"/>
      <c r="B218" s="195" t="s">
        <v>12</v>
      </c>
      <c r="C218" s="781">
        <v>122.7</v>
      </c>
      <c r="D218" s="274">
        <v>132.05000000000001</v>
      </c>
      <c r="E218" s="32">
        <v>127.96</v>
      </c>
      <c r="F218" s="284"/>
      <c r="G218" s="135"/>
      <c r="H218" s="24"/>
      <c r="I218" s="95"/>
      <c r="J218" s="195" t="s">
        <v>12</v>
      </c>
      <c r="K218" s="1701">
        <v>104.3</v>
      </c>
      <c r="L218" s="1702">
        <v>106.6</v>
      </c>
      <c r="M218" s="1703">
        <v>108.9</v>
      </c>
      <c r="N218" s="1173">
        <v>111.6</v>
      </c>
      <c r="O218" s="1057">
        <v>119.8</v>
      </c>
      <c r="P218" s="1704">
        <v>112.9</v>
      </c>
      <c r="Q218" s="1177"/>
      <c r="R218" s="1058"/>
    </row>
    <row r="219" spans="1:18">
      <c r="A219" s="95"/>
      <c r="B219" s="195" t="s">
        <v>13</v>
      </c>
      <c r="C219" s="781">
        <v>118.53</v>
      </c>
      <c r="D219" s="274">
        <v>132.58000000000001</v>
      </c>
      <c r="E219" s="32">
        <v>126.02</v>
      </c>
      <c r="F219" s="284"/>
      <c r="G219" s="135"/>
      <c r="H219" s="24"/>
      <c r="I219" s="95"/>
      <c r="J219" s="195" t="s">
        <v>13</v>
      </c>
      <c r="K219" s="1701">
        <v>102.6</v>
      </c>
      <c r="L219" s="1702">
        <v>105.8</v>
      </c>
      <c r="M219" s="1703">
        <v>110.3</v>
      </c>
      <c r="N219" s="1173">
        <v>111.1</v>
      </c>
      <c r="O219" s="1057">
        <v>120.1</v>
      </c>
      <c r="P219" s="1704">
        <v>112.6</v>
      </c>
      <c r="Q219" s="1177"/>
      <c r="R219" s="1058"/>
    </row>
    <row r="220" spans="1:18">
      <c r="A220" s="100"/>
      <c r="B220" s="197" t="s">
        <v>14</v>
      </c>
      <c r="C220" s="895">
        <v>116.23</v>
      </c>
      <c r="D220" s="273">
        <v>132.5</v>
      </c>
      <c r="E220" s="34">
        <v>125.64</v>
      </c>
      <c r="F220" s="287"/>
      <c r="G220" s="136"/>
      <c r="H220" s="24"/>
      <c r="I220" s="100"/>
      <c r="J220" s="197" t="s">
        <v>14</v>
      </c>
      <c r="K220" s="1701">
        <v>102.2</v>
      </c>
      <c r="L220" s="1702">
        <v>105.6</v>
      </c>
      <c r="M220" s="1703">
        <v>110</v>
      </c>
      <c r="N220" s="1174">
        <v>109.8</v>
      </c>
      <c r="O220" s="1059">
        <v>117.5</v>
      </c>
      <c r="P220" s="1709">
        <v>111.7</v>
      </c>
      <c r="Q220" s="1179"/>
      <c r="R220" s="1060"/>
    </row>
    <row r="221" spans="1:18">
      <c r="A221" s="354" t="s">
        <v>56</v>
      </c>
      <c r="B221" s="195" t="s">
        <v>3</v>
      </c>
      <c r="C221" s="1777">
        <v>115.88</v>
      </c>
      <c r="D221" s="274">
        <v>128.15</v>
      </c>
      <c r="E221" s="1">
        <v>126.74</v>
      </c>
      <c r="F221" s="281"/>
      <c r="G221" s="135"/>
      <c r="H221" s="24"/>
      <c r="I221" s="354" t="s">
        <v>56</v>
      </c>
      <c r="J221" s="195" t="s">
        <v>3</v>
      </c>
      <c r="K221" s="1710">
        <v>102.2</v>
      </c>
      <c r="L221" s="1711">
        <v>105.4</v>
      </c>
      <c r="M221" s="1712">
        <v>109.5</v>
      </c>
      <c r="N221" s="1173">
        <v>108.9</v>
      </c>
      <c r="O221" s="1057">
        <v>117.1</v>
      </c>
      <c r="P221" s="1704">
        <v>112</v>
      </c>
      <c r="Q221" s="1177"/>
      <c r="R221" s="1058"/>
    </row>
    <row r="222" spans="1:18">
      <c r="A222" s="95">
        <v>2008</v>
      </c>
      <c r="B222" s="195" t="s">
        <v>4</v>
      </c>
      <c r="C222" s="1777">
        <v>121.19</v>
      </c>
      <c r="D222" s="274">
        <v>130.4</v>
      </c>
      <c r="E222" s="1">
        <v>124.58</v>
      </c>
      <c r="F222" s="281"/>
      <c r="G222" s="135"/>
      <c r="H222" s="24"/>
      <c r="I222" s="95">
        <v>2008</v>
      </c>
      <c r="J222" s="195" t="s">
        <v>4</v>
      </c>
      <c r="K222" s="1701">
        <v>102.6</v>
      </c>
      <c r="L222" s="1702">
        <v>105.5</v>
      </c>
      <c r="M222" s="1703">
        <v>109.9</v>
      </c>
      <c r="N222" s="1173">
        <v>106.9</v>
      </c>
      <c r="O222" s="1057">
        <v>113.4</v>
      </c>
      <c r="P222" s="1704">
        <v>110.7</v>
      </c>
      <c r="Q222" s="1177"/>
      <c r="R222" s="1058" t="s">
        <v>870</v>
      </c>
    </row>
    <row r="223" spans="1:18">
      <c r="A223" s="95"/>
      <c r="B223" s="195" t="s">
        <v>5</v>
      </c>
      <c r="C223" s="1777">
        <v>116.18</v>
      </c>
      <c r="D223" s="274">
        <v>127.04</v>
      </c>
      <c r="E223" s="1">
        <v>131.27000000000001</v>
      </c>
      <c r="F223" s="281"/>
      <c r="G223" s="135"/>
      <c r="H223" s="24"/>
      <c r="I223" s="95"/>
      <c r="J223" s="195" t="s">
        <v>5</v>
      </c>
      <c r="K223" s="1701">
        <v>100.3</v>
      </c>
      <c r="L223" s="1702">
        <v>104.6</v>
      </c>
      <c r="M223" s="1703">
        <v>110</v>
      </c>
      <c r="N223" s="1173">
        <v>105.6</v>
      </c>
      <c r="O223" s="1057">
        <v>112.4</v>
      </c>
      <c r="P223" s="1704">
        <v>110.3</v>
      </c>
      <c r="Q223" s="1177"/>
      <c r="R223" s="1058"/>
    </row>
    <row r="224" spans="1:18">
      <c r="A224" s="95"/>
      <c r="B224" s="195" t="s">
        <v>6</v>
      </c>
      <c r="C224" s="1777">
        <v>123.68</v>
      </c>
      <c r="D224" s="274">
        <v>126.58</v>
      </c>
      <c r="E224" s="1">
        <v>130.22999999999999</v>
      </c>
      <c r="F224" s="976" t="s">
        <v>872</v>
      </c>
      <c r="G224" s="135"/>
      <c r="H224" s="24"/>
      <c r="I224" s="95"/>
      <c r="J224" s="195" t="s">
        <v>6</v>
      </c>
      <c r="K224" s="1701">
        <v>100.5</v>
      </c>
      <c r="L224" s="1702">
        <v>103.9</v>
      </c>
      <c r="M224" s="1703">
        <v>108</v>
      </c>
      <c r="N224" s="1173">
        <v>99.9</v>
      </c>
      <c r="O224" s="1057">
        <v>108.8</v>
      </c>
      <c r="P224" s="1704">
        <v>109.6</v>
      </c>
      <c r="Q224" s="1177"/>
      <c r="R224" s="1058"/>
    </row>
    <row r="225" spans="1:18">
      <c r="A225" s="95"/>
      <c r="B225" s="195" t="s">
        <v>7</v>
      </c>
      <c r="C225" s="1777">
        <v>120.84</v>
      </c>
      <c r="D225" s="274">
        <v>127.69</v>
      </c>
      <c r="E225" s="1">
        <v>127.97</v>
      </c>
      <c r="F225" s="976" t="s">
        <v>872</v>
      </c>
      <c r="G225" s="135"/>
      <c r="H225" s="24"/>
      <c r="I225" s="95"/>
      <c r="J225" s="195" t="s">
        <v>7</v>
      </c>
      <c r="K225" s="1701">
        <v>100.1</v>
      </c>
      <c r="L225" s="1702">
        <v>104.3</v>
      </c>
      <c r="M225" s="1703">
        <v>107.9</v>
      </c>
      <c r="N225" s="1173">
        <v>94.1</v>
      </c>
      <c r="O225" s="1057">
        <v>102.3</v>
      </c>
      <c r="P225" s="1704">
        <v>106.5</v>
      </c>
      <c r="Q225" t="s">
        <v>873</v>
      </c>
      <c r="R225" s="1058"/>
    </row>
    <row r="226" spans="1:18">
      <c r="A226" s="95"/>
      <c r="B226" s="195" t="s">
        <v>8</v>
      </c>
      <c r="C226" s="781">
        <v>119.4</v>
      </c>
      <c r="D226" s="274">
        <v>124.01</v>
      </c>
      <c r="E226" s="32">
        <v>127.11</v>
      </c>
      <c r="F226" s="977" t="s">
        <v>874</v>
      </c>
      <c r="G226" s="135"/>
      <c r="H226" s="24"/>
      <c r="I226" s="95"/>
      <c r="J226" s="195" t="s">
        <v>8</v>
      </c>
      <c r="K226" s="1701">
        <v>98.8</v>
      </c>
      <c r="L226" s="1702">
        <v>101.7</v>
      </c>
      <c r="M226" s="1703">
        <v>107</v>
      </c>
      <c r="N226" s="1173">
        <v>90.6</v>
      </c>
      <c r="O226" s="1057">
        <v>96.5</v>
      </c>
      <c r="P226" s="1704">
        <v>102.8</v>
      </c>
      <c r="Q226" t="s">
        <v>875</v>
      </c>
      <c r="R226" s="1058"/>
    </row>
    <row r="227" spans="1:18">
      <c r="A227" s="95"/>
      <c r="B227" s="195" t="s">
        <v>9</v>
      </c>
      <c r="C227" s="781">
        <v>116.34</v>
      </c>
      <c r="D227" s="274">
        <v>127.29</v>
      </c>
      <c r="E227" s="32">
        <v>128.57</v>
      </c>
      <c r="F227" s="977" t="s">
        <v>874</v>
      </c>
      <c r="G227" s="135"/>
      <c r="H227" s="1066" t="s">
        <v>521</v>
      </c>
      <c r="I227" s="95"/>
      <c r="J227" s="195" t="s">
        <v>9</v>
      </c>
      <c r="K227" s="1701">
        <v>98</v>
      </c>
      <c r="L227" s="1702">
        <v>101.4</v>
      </c>
      <c r="M227" s="1703">
        <v>107.1</v>
      </c>
      <c r="N227" s="1173">
        <v>84.7</v>
      </c>
      <c r="O227" s="1057">
        <v>88.1</v>
      </c>
      <c r="P227" s="1704">
        <v>100.7</v>
      </c>
      <c r="Q227" t="s">
        <v>875</v>
      </c>
      <c r="R227" s="1058"/>
    </row>
    <row r="228" spans="1:18">
      <c r="A228" s="95"/>
      <c r="B228" s="195" t="s">
        <v>10</v>
      </c>
      <c r="C228" s="781">
        <v>113.04</v>
      </c>
      <c r="D228" s="274">
        <v>120.99</v>
      </c>
      <c r="E228" s="32">
        <v>128.4</v>
      </c>
      <c r="F228" s="977" t="s">
        <v>874</v>
      </c>
      <c r="G228" s="135"/>
      <c r="H228" s="24"/>
      <c r="I228" s="95"/>
      <c r="J228" s="195" t="s">
        <v>10</v>
      </c>
      <c r="K228" s="1701">
        <v>96.3</v>
      </c>
      <c r="L228" s="1702">
        <v>98</v>
      </c>
      <c r="M228" s="1703">
        <v>105.9</v>
      </c>
      <c r="N228" s="1173">
        <v>82</v>
      </c>
      <c r="O228" s="1057">
        <v>83.5</v>
      </c>
      <c r="P228" s="1704">
        <v>97.5</v>
      </c>
      <c r="Q228" t="s">
        <v>875</v>
      </c>
      <c r="R228" s="1058"/>
    </row>
    <row r="229" spans="1:18">
      <c r="A229" s="95"/>
      <c r="B229" s="195" t="s">
        <v>11</v>
      </c>
      <c r="C229" s="781">
        <v>108.75</v>
      </c>
      <c r="D229" s="274">
        <v>119.64</v>
      </c>
      <c r="E229" s="32">
        <v>129.06</v>
      </c>
      <c r="F229" s="976" t="s">
        <v>872</v>
      </c>
      <c r="G229" s="135"/>
      <c r="H229" s="24"/>
      <c r="I229" s="95"/>
      <c r="J229" s="195" t="s">
        <v>11</v>
      </c>
      <c r="K229" s="1701">
        <v>95</v>
      </c>
      <c r="L229" s="1702">
        <v>97.1</v>
      </c>
      <c r="M229" s="1703">
        <v>105.5</v>
      </c>
      <c r="N229" s="1173">
        <v>83.6</v>
      </c>
      <c r="O229" s="1057">
        <v>83.1</v>
      </c>
      <c r="P229" s="1704">
        <v>95.8</v>
      </c>
      <c r="Q229" t="s">
        <v>875</v>
      </c>
      <c r="R229" s="1058"/>
    </row>
    <row r="230" spans="1:18">
      <c r="A230" s="95"/>
      <c r="B230" s="195" t="s">
        <v>12</v>
      </c>
      <c r="C230" s="781">
        <v>103.01</v>
      </c>
      <c r="D230" s="274">
        <v>119.89</v>
      </c>
      <c r="E230" s="32">
        <v>125.96</v>
      </c>
      <c r="F230" s="977" t="s">
        <v>876</v>
      </c>
      <c r="G230" s="135"/>
      <c r="H230" s="24"/>
      <c r="I230" s="95"/>
      <c r="J230" s="195" t="s">
        <v>12</v>
      </c>
      <c r="K230" s="1701">
        <v>89.7</v>
      </c>
      <c r="L230" s="1702">
        <v>93.9</v>
      </c>
      <c r="M230" s="1703">
        <v>104.8</v>
      </c>
      <c r="N230" s="1173">
        <v>87.4</v>
      </c>
      <c r="O230" s="1057">
        <v>84.6</v>
      </c>
      <c r="P230" s="1704">
        <v>94.2</v>
      </c>
      <c r="Q230" t="s">
        <v>875</v>
      </c>
      <c r="R230" s="1058"/>
    </row>
    <row r="231" spans="1:18">
      <c r="A231" s="95"/>
      <c r="B231" s="195" t="s">
        <v>13</v>
      </c>
      <c r="C231" s="781">
        <v>91.94</v>
      </c>
      <c r="D231" s="274">
        <v>110.68</v>
      </c>
      <c r="E231" s="32">
        <v>125.37</v>
      </c>
      <c r="F231" s="977" t="s">
        <v>875</v>
      </c>
      <c r="G231" s="135"/>
      <c r="H231" s="24"/>
      <c r="I231" s="95"/>
      <c r="J231" s="195" t="s">
        <v>13</v>
      </c>
      <c r="K231" s="1701">
        <v>84.2</v>
      </c>
      <c r="L231" s="1702">
        <v>87.9</v>
      </c>
      <c r="M231" s="1703">
        <v>102.2</v>
      </c>
      <c r="N231" s="1173">
        <v>89.9</v>
      </c>
      <c r="O231" s="1057">
        <v>86.3</v>
      </c>
      <c r="P231" s="1704">
        <v>91.6</v>
      </c>
      <c r="Q231" t="s">
        <v>875</v>
      </c>
      <c r="R231" s="1058"/>
    </row>
    <row r="232" spans="1:18">
      <c r="A232" s="95"/>
      <c r="B232" s="195" t="s">
        <v>14</v>
      </c>
      <c r="C232" s="781">
        <v>85.9</v>
      </c>
      <c r="D232" s="274">
        <v>106.1</v>
      </c>
      <c r="E232" s="32">
        <v>121.97</v>
      </c>
      <c r="F232" s="977" t="s">
        <v>875</v>
      </c>
      <c r="G232" s="135"/>
      <c r="H232" s="24"/>
      <c r="I232" s="95"/>
      <c r="J232" s="195" t="s">
        <v>14</v>
      </c>
      <c r="K232" s="1705">
        <v>80.900000000000006</v>
      </c>
      <c r="L232" s="1706">
        <v>82.9</v>
      </c>
      <c r="M232" s="1707">
        <v>98.7</v>
      </c>
      <c r="N232" s="1173">
        <v>93.5</v>
      </c>
      <c r="O232" s="1057">
        <v>87.9</v>
      </c>
      <c r="P232" s="1704">
        <v>90.6</v>
      </c>
      <c r="Q232" t="s">
        <v>875</v>
      </c>
      <c r="R232" s="1058"/>
    </row>
    <row r="233" spans="1:18">
      <c r="A233" s="353" t="s">
        <v>57</v>
      </c>
      <c r="B233" s="196" t="s">
        <v>3</v>
      </c>
      <c r="C233" s="1779">
        <v>74.28</v>
      </c>
      <c r="D233" s="279">
        <v>96.9</v>
      </c>
      <c r="E233" s="35">
        <v>116.36</v>
      </c>
      <c r="F233" s="978" t="s">
        <v>875</v>
      </c>
      <c r="G233" s="134"/>
      <c r="H233" s="24"/>
      <c r="I233" s="353" t="s">
        <v>57</v>
      </c>
      <c r="J233" s="196" t="s">
        <v>3</v>
      </c>
      <c r="K233" s="1701">
        <v>75.5</v>
      </c>
      <c r="L233" s="1702">
        <v>75.400000000000006</v>
      </c>
      <c r="M233" s="1703">
        <v>96.8</v>
      </c>
      <c r="N233" s="1175">
        <v>95.4</v>
      </c>
      <c r="O233" s="1062">
        <v>88.8</v>
      </c>
      <c r="P233" s="1708">
        <v>89.3</v>
      </c>
      <c r="Q233" s="1163" t="s">
        <v>875</v>
      </c>
      <c r="R233" s="1061"/>
    </row>
    <row r="234" spans="1:18">
      <c r="A234" s="95">
        <v>2009</v>
      </c>
      <c r="B234" s="195" t="s">
        <v>4</v>
      </c>
      <c r="C234" s="781">
        <v>69.91</v>
      </c>
      <c r="D234" s="274">
        <v>91.91</v>
      </c>
      <c r="E234" s="32">
        <v>113.76</v>
      </c>
      <c r="F234" s="977" t="s">
        <v>875</v>
      </c>
      <c r="G234" s="135"/>
      <c r="H234" s="24"/>
      <c r="I234" s="95">
        <v>2009</v>
      </c>
      <c r="J234" s="195" t="s">
        <v>4</v>
      </c>
      <c r="K234" s="1701">
        <v>72.900000000000006</v>
      </c>
      <c r="L234" s="1702">
        <v>71.400000000000006</v>
      </c>
      <c r="M234" s="1703">
        <v>93.8</v>
      </c>
      <c r="N234" s="1173">
        <v>97.2</v>
      </c>
      <c r="O234" s="1057">
        <v>90.7</v>
      </c>
      <c r="P234" s="1704">
        <v>89.6</v>
      </c>
      <c r="Q234" t="s">
        <v>875</v>
      </c>
      <c r="R234" s="1058"/>
    </row>
    <row r="235" spans="1:18">
      <c r="A235" s="95"/>
      <c r="B235" s="195" t="s">
        <v>5</v>
      </c>
      <c r="C235" s="781">
        <v>78.06</v>
      </c>
      <c r="D235" s="274">
        <v>92.3</v>
      </c>
      <c r="E235" s="32">
        <v>107.18</v>
      </c>
      <c r="F235" s="977" t="s">
        <v>875</v>
      </c>
      <c r="G235" s="138" t="s">
        <v>871</v>
      </c>
      <c r="H235" s="24"/>
      <c r="I235" s="95"/>
      <c r="J235" s="195" t="s">
        <v>5</v>
      </c>
      <c r="K235" s="1701">
        <v>74.400000000000006</v>
      </c>
      <c r="L235" s="1702">
        <v>71.2</v>
      </c>
      <c r="M235" s="1703">
        <v>92.1</v>
      </c>
      <c r="N235" s="1173">
        <v>99.8</v>
      </c>
      <c r="O235" s="1057">
        <v>93.2</v>
      </c>
      <c r="P235" s="1704">
        <v>89.5</v>
      </c>
      <c r="Q235" t="s">
        <v>875</v>
      </c>
      <c r="R235" s="1058" t="s">
        <v>871</v>
      </c>
    </row>
    <row r="236" spans="1:18">
      <c r="A236" s="95"/>
      <c r="B236" s="195" t="s">
        <v>6</v>
      </c>
      <c r="C236" s="781">
        <v>78.2</v>
      </c>
      <c r="D236" s="274">
        <v>92.27</v>
      </c>
      <c r="E236" s="32">
        <v>105.21</v>
      </c>
      <c r="F236" s="977" t="s">
        <v>877</v>
      </c>
      <c r="G236" s="135"/>
      <c r="H236" s="24"/>
      <c r="I236" s="95"/>
      <c r="J236" s="195" t="s">
        <v>6</v>
      </c>
      <c r="K236" s="1701">
        <v>77.8</v>
      </c>
      <c r="L236" s="1702">
        <v>72.5</v>
      </c>
      <c r="M236" s="1703">
        <v>90.5</v>
      </c>
      <c r="N236" s="1173">
        <v>102.3</v>
      </c>
      <c r="O236" s="1057">
        <v>95.3</v>
      </c>
      <c r="P236" s="1704">
        <v>89</v>
      </c>
      <c r="Q236" t="s">
        <v>875</v>
      </c>
      <c r="R236" s="1058"/>
    </row>
    <row r="237" spans="1:18">
      <c r="A237" s="95"/>
      <c r="B237" s="195" t="s">
        <v>7</v>
      </c>
      <c r="C237" s="781">
        <v>75.63</v>
      </c>
      <c r="D237" s="274">
        <v>90.7</v>
      </c>
      <c r="E237" s="32">
        <v>102.36</v>
      </c>
      <c r="F237" s="977" t="s">
        <v>875</v>
      </c>
      <c r="G237" s="135"/>
      <c r="H237" s="24"/>
      <c r="I237" s="95"/>
      <c r="J237" s="195" t="s">
        <v>7</v>
      </c>
      <c r="K237" s="1701">
        <v>80.2</v>
      </c>
      <c r="L237" s="1702">
        <v>74</v>
      </c>
      <c r="M237" s="1703">
        <v>88</v>
      </c>
      <c r="N237" s="1173">
        <v>102</v>
      </c>
      <c r="O237" s="1057">
        <v>97.1</v>
      </c>
      <c r="P237" s="1704">
        <v>89.2</v>
      </c>
      <c r="Q237" t="s">
        <v>878</v>
      </c>
      <c r="R237" s="1058"/>
    </row>
    <row r="238" spans="1:18">
      <c r="A238" s="95"/>
      <c r="B238" s="195" t="s">
        <v>8</v>
      </c>
      <c r="C238" s="781">
        <v>80.569999999999993</v>
      </c>
      <c r="D238" s="274">
        <v>92.74</v>
      </c>
      <c r="E238" s="32">
        <v>100.44</v>
      </c>
      <c r="F238" s="977" t="s">
        <v>879</v>
      </c>
      <c r="G238" s="135"/>
      <c r="H238" s="24"/>
      <c r="I238" s="95"/>
      <c r="J238" s="195" t="s">
        <v>8</v>
      </c>
      <c r="K238" s="1701">
        <v>83.5</v>
      </c>
      <c r="L238" s="1702">
        <v>75.5</v>
      </c>
      <c r="M238" s="1703">
        <v>87</v>
      </c>
      <c r="N238" s="1173">
        <v>104.1</v>
      </c>
      <c r="O238" s="1057">
        <v>98.7</v>
      </c>
      <c r="P238" s="1704">
        <v>89.7</v>
      </c>
      <c r="Q238" t="s">
        <v>880</v>
      </c>
      <c r="R238" s="1058"/>
    </row>
    <row r="239" spans="1:18">
      <c r="A239" s="95"/>
      <c r="B239" s="195" t="s">
        <v>9</v>
      </c>
      <c r="C239" s="781">
        <v>85.81</v>
      </c>
      <c r="D239" s="274">
        <v>92.36</v>
      </c>
      <c r="E239" s="32">
        <v>95.61</v>
      </c>
      <c r="F239" s="977" t="s">
        <v>880</v>
      </c>
      <c r="G239" s="135"/>
      <c r="H239" s="24"/>
      <c r="I239" s="95"/>
      <c r="J239" s="195" t="s">
        <v>9</v>
      </c>
      <c r="K239" s="1701">
        <v>85.2</v>
      </c>
      <c r="L239" s="1702">
        <v>76.400000000000006</v>
      </c>
      <c r="M239" s="1703">
        <v>85.6</v>
      </c>
      <c r="N239" s="1173">
        <v>105.2</v>
      </c>
      <c r="O239" s="1057">
        <v>101.8</v>
      </c>
      <c r="P239" s="1704">
        <v>90.6</v>
      </c>
      <c r="Q239" t="s">
        <v>880</v>
      </c>
      <c r="R239" s="1058"/>
    </row>
    <row r="240" spans="1:18">
      <c r="A240" s="95"/>
      <c r="B240" s="195" t="s">
        <v>10</v>
      </c>
      <c r="C240" s="781">
        <v>86.92</v>
      </c>
      <c r="D240" s="274">
        <v>93.1</v>
      </c>
      <c r="E240" s="32">
        <v>93.83</v>
      </c>
      <c r="F240" s="977" t="s">
        <v>880</v>
      </c>
      <c r="G240" s="135"/>
      <c r="H240" s="24"/>
      <c r="I240" s="95"/>
      <c r="J240" s="195" t="s">
        <v>10</v>
      </c>
      <c r="K240" s="1701">
        <v>86.9</v>
      </c>
      <c r="L240" s="1702">
        <v>77.900000000000006</v>
      </c>
      <c r="M240" s="1703">
        <v>85.8</v>
      </c>
      <c r="N240" s="1173">
        <v>104.1</v>
      </c>
      <c r="O240" s="1057">
        <v>102.5</v>
      </c>
      <c r="P240" s="1704">
        <v>90.5</v>
      </c>
      <c r="Q240" t="s">
        <v>880</v>
      </c>
      <c r="R240" s="1058"/>
    </row>
    <row r="241" spans="1:18">
      <c r="A241" s="95"/>
      <c r="B241" s="195" t="s">
        <v>11</v>
      </c>
      <c r="C241" s="781">
        <v>95.17</v>
      </c>
      <c r="D241" s="274">
        <v>94.38</v>
      </c>
      <c r="E241" s="32">
        <v>92.9</v>
      </c>
      <c r="F241" s="977" t="s">
        <v>880</v>
      </c>
      <c r="G241" s="135"/>
      <c r="H241" s="24"/>
      <c r="I241" s="95"/>
      <c r="J241" s="195" t="s">
        <v>11</v>
      </c>
      <c r="K241" s="1701">
        <v>89.3</v>
      </c>
      <c r="L241" s="1702">
        <v>79.900000000000006</v>
      </c>
      <c r="M241" s="1703">
        <v>85.6</v>
      </c>
      <c r="N241" s="1173">
        <v>107.8</v>
      </c>
      <c r="O241" s="1057">
        <v>103.9</v>
      </c>
      <c r="P241" s="1704">
        <v>90.9</v>
      </c>
      <c r="Q241" t="s">
        <v>881</v>
      </c>
      <c r="R241" s="1058"/>
    </row>
    <row r="242" spans="1:18">
      <c r="A242" s="95"/>
      <c r="B242" s="195" t="s">
        <v>12</v>
      </c>
      <c r="C242" s="781">
        <v>98.99</v>
      </c>
      <c r="D242" s="274">
        <v>96.09</v>
      </c>
      <c r="E242" s="32">
        <v>94.06</v>
      </c>
      <c r="F242" s="977" t="s">
        <v>881</v>
      </c>
      <c r="G242" s="135"/>
      <c r="H242" s="24"/>
      <c r="I242" s="95"/>
      <c r="J242" s="195" t="s">
        <v>12</v>
      </c>
      <c r="K242" s="1701">
        <v>91.6</v>
      </c>
      <c r="L242" s="1702">
        <v>82.1</v>
      </c>
      <c r="M242" s="1703">
        <v>85.2</v>
      </c>
      <c r="N242" s="1173">
        <v>109.2</v>
      </c>
      <c r="O242" s="1057">
        <v>105</v>
      </c>
      <c r="P242" s="1704">
        <v>90.6</v>
      </c>
      <c r="Q242" t="s">
        <v>882</v>
      </c>
      <c r="R242" s="1058"/>
    </row>
    <row r="243" spans="1:18">
      <c r="A243" s="95"/>
      <c r="B243" s="195" t="s">
        <v>13</v>
      </c>
      <c r="C243" s="781">
        <v>108.51</v>
      </c>
      <c r="D243" s="274">
        <v>97.09</v>
      </c>
      <c r="E243" s="32">
        <v>93.71</v>
      </c>
      <c r="F243" s="977" t="s">
        <v>882</v>
      </c>
      <c r="G243" s="135"/>
      <c r="H243" s="24"/>
      <c r="I243" s="95"/>
      <c r="J243" s="195" t="s">
        <v>13</v>
      </c>
      <c r="K243" s="1701">
        <v>91.4</v>
      </c>
      <c r="L243" s="1702">
        <v>83.6</v>
      </c>
      <c r="M243" s="1703">
        <v>85.3</v>
      </c>
      <c r="N243" s="1173">
        <v>108.1</v>
      </c>
      <c r="O243" s="1057">
        <v>104.6</v>
      </c>
      <c r="P243" s="1704">
        <v>91.6</v>
      </c>
      <c r="Q243" t="s">
        <v>882</v>
      </c>
      <c r="R243" s="1058"/>
    </row>
    <row r="244" spans="1:18">
      <c r="A244" s="100"/>
      <c r="B244" s="197" t="s">
        <v>14</v>
      </c>
      <c r="C244" s="895">
        <v>107.12</v>
      </c>
      <c r="D244" s="273">
        <v>98.09</v>
      </c>
      <c r="E244" s="34">
        <v>93.65</v>
      </c>
      <c r="F244" s="979" t="s">
        <v>882</v>
      </c>
      <c r="G244" s="136"/>
      <c r="H244" s="24"/>
      <c r="I244" s="100"/>
      <c r="J244" s="197" t="s">
        <v>14</v>
      </c>
      <c r="K244" s="1701">
        <v>93.4</v>
      </c>
      <c r="L244" s="1702">
        <v>85</v>
      </c>
      <c r="M244" s="1703">
        <v>85.7</v>
      </c>
      <c r="N244" s="1174">
        <v>108.5</v>
      </c>
      <c r="O244" s="1059">
        <v>105.2</v>
      </c>
      <c r="P244" s="1709">
        <v>92</v>
      </c>
      <c r="Q244" s="931" t="s">
        <v>882</v>
      </c>
      <c r="R244" s="1060"/>
    </row>
    <row r="245" spans="1:18">
      <c r="A245" s="354" t="s">
        <v>58</v>
      </c>
      <c r="B245" s="195" t="s">
        <v>3</v>
      </c>
      <c r="C245" s="781">
        <v>113.51</v>
      </c>
      <c r="D245" s="274">
        <v>100.12</v>
      </c>
      <c r="E245" s="32">
        <v>94.21</v>
      </c>
      <c r="F245" s="977" t="s">
        <v>882</v>
      </c>
      <c r="G245" s="135"/>
      <c r="H245" s="24"/>
      <c r="I245" s="354" t="s">
        <v>58</v>
      </c>
      <c r="J245" s="195" t="s">
        <v>3</v>
      </c>
      <c r="K245" s="1710">
        <v>94.4</v>
      </c>
      <c r="L245" s="1711">
        <v>87.6</v>
      </c>
      <c r="M245" s="1712">
        <v>86.6</v>
      </c>
      <c r="N245" s="1173">
        <v>108.4</v>
      </c>
      <c r="O245" s="1057">
        <v>105.9</v>
      </c>
      <c r="P245" s="1704">
        <v>93</v>
      </c>
      <c r="Q245" t="s">
        <v>882</v>
      </c>
      <c r="R245" s="1058"/>
    </row>
    <row r="246" spans="1:18">
      <c r="A246" s="95">
        <v>2010</v>
      </c>
      <c r="B246" s="195" t="s">
        <v>4</v>
      </c>
      <c r="C246" s="781">
        <v>117.08</v>
      </c>
      <c r="D246" s="274">
        <v>100.38</v>
      </c>
      <c r="E246" s="32">
        <v>94.88</v>
      </c>
      <c r="F246" s="977" t="s">
        <v>882</v>
      </c>
      <c r="G246" s="135"/>
      <c r="H246" s="24"/>
      <c r="I246" s="95">
        <v>2010</v>
      </c>
      <c r="J246" s="195" t="s">
        <v>4</v>
      </c>
      <c r="K246" s="1701">
        <v>93.3</v>
      </c>
      <c r="L246" s="1702">
        <v>88.4</v>
      </c>
      <c r="M246" s="1703">
        <v>86.5</v>
      </c>
      <c r="N246" s="1173">
        <v>108.9</v>
      </c>
      <c r="O246" s="1057">
        <v>106.1</v>
      </c>
      <c r="P246" s="1704">
        <v>92.6</v>
      </c>
      <c r="Q246" t="s">
        <v>882</v>
      </c>
      <c r="R246" s="1058"/>
    </row>
    <row r="247" spans="1:18">
      <c r="A247" s="95"/>
      <c r="B247" s="195" t="s">
        <v>5</v>
      </c>
      <c r="C247" s="781">
        <v>121.4</v>
      </c>
      <c r="D247" s="274">
        <v>101.75</v>
      </c>
      <c r="E247" s="32">
        <v>94.49</v>
      </c>
      <c r="F247" s="977" t="s">
        <v>882</v>
      </c>
      <c r="G247" s="135"/>
      <c r="H247" s="24"/>
      <c r="I247" s="95"/>
      <c r="J247" s="195" t="s">
        <v>5</v>
      </c>
      <c r="K247" s="1701">
        <v>96.7</v>
      </c>
      <c r="L247" s="1702">
        <v>89.6</v>
      </c>
      <c r="M247" s="1703">
        <v>86.9</v>
      </c>
      <c r="N247" s="1173">
        <v>108.2</v>
      </c>
      <c r="O247" s="1057">
        <v>106.9</v>
      </c>
      <c r="P247" s="1704">
        <v>92.9</v>
      </c>
      <c r="Q247" t="s">
        <v>882</v>
      </c>
      <c r="R247" s="1058"/>
    </row>
    <row r="248" spans="1:18">
      <c r="A248" s="95"/>
      <c r="B248" s="195" t="s">
        <v>6</v>
      </c>
      <c r="C248" s="781">
        <v>122.6</v>
      </c>
      <c r="D248" s="274">
        <v>103.85</v>
      </c>
      <c r="E248" s="32">
        <v>92.1</v>
      </c>
      <c r="F248" s="977" t="s">
        <v>882</v>
      </c>
      <c r="G248" s="135"/>
      <c r="H248" s="24"/>
      <c r="I248" s="95"/>
      <c r="J248" s="195" t="s">
        <v>6</v>
      </c>
      <c r="K248" s="1701">
        <v>98</v>
      </c>
      <c r="L248" s="1702">
        <v>90.7</v>
      </c>
      <c r="M248" s="1703">
        <v>86.5</v>
      </c>
      <c r="N248" s="1173">
        <v>107.9</v>
      </c>
      <c r="O248" s="1057">
        <v>106.4</v>
      </c>
      <c r="P248" s="1704">
        <v>93.7</v>
      </c>
      <c r="Q248" t="s">
        <v>882</v>
      </c>
      <c r="R248" s="1058"/>
    </row>
    <row r="249" spans="1:18">
      <c r="A249" s="95"/>
      <c r="B249" s="195" t="s">
        <v>7</v>
      </c>
      <c r="C249" s="781">
        <v>122.43</v>
      </c>
      <c r="D249" s="274">
        <v>105.42</v>
      </c>
      <c r="E249" s="32">
        <v>93.43</v>
      </c>
      <c r="F249" s="977" t="s">
        <v>882</v>
      </c>
      <c r="G249" s="135"/>
      <c r="H249" s="24"/>
      <c r="I249" s="95"/>
      <c r="J249" s="195" t="s">
        <v>7</v>
      </c>
      <c r="K249" s="1701">
        <v>97</v>
      </c>
      <c r="L249" s="1702">
        <v>90.2</v>
      </c>
      <c r="M249" s="1703">
        <v>87.4</v>
      </c>
      <c r="N249" s="1173">
        <v>108.8</v>
      </c>
      <c r="O249" s="1057">
        <v>108.4</v>
      </c>
      <c r="P249" s="1704">
        <v>93.6</v>
      </c>
      <c r="Q249" t="s">
        <v>882</v>
      </c>
      <c r="R249" s="1058"/>
    </row>
    <row r="250" spans="1:18">
      <c r="A250" s="95"/>
      <c r="B250" s="195" t="s">
        <v>8</v>
      </c>
      <c r="C250" s="781">
        <v>118.25</v>
      </c>
      <c r="D250" s="274">
        <v>106.46</v>
      </c>
      <c r="E250" s="32">
        <v>94.8</v>
      </c>
      <c r="F250" s="977" t="s">
        <v>882</v>
      </c>
      <c r="G250" s="135"/>
      <c r="H250" s="24"/>
      <c r="I250" s="95"/>
      <c r="J250" s="195" t="s">
        <v>8</v>
      </c>
      <c r="K250" s="1701">
        <v>97.3</v>
      </c>
      <c r="L250" s="1702">
        <v>90.8</v>
      </c>
      <c r="M250" s="1703">
        <v>87.7</v>
      </c>
      <c r="N250" s="1173">
        <v>109.4</v>
      </c>
      <c r="O250" s="1057">
        <v>108.7</v>
      </c>
      <c r="P250" s="1704">
        <v>93.9</v>
      </c>
      <c r="Q250" t="s">
        <v>882</v>
      </c>
      <c r="R250" s="1058"/>
    </row>
    <row r="251" spans="1:18">
      <c r="A251" s="95"/>
      <c r="B251" s="195" t="s">
        <v>9</v>
      </c>
      <c r="C251" s="781">
        <v>121.5</v>
      </c>
      <c r="D251" s="274">
        <v>108.06</v>
      </c>
      <c r="E251" s="32">
        <v>94.88</v>
      </c>
      <c r="F251" s="977" t="s">
        <v>882</v>
      </c>
      <c r="G251" s="135"/>
      <c r="H251" s="24"/>
      <c r="I251" s="95"/>
      <c r="J251" s="195" t="s">
        <v>9</v>
      </c>
      <c r="K251" s="1701">
        <v>97.2</v>
      </c>
      <c r="L251" s="1702">
        <v>91.5</v>
      </c>
      <c r="M251" s="1703">
        <v>88.7</v>
      </c>
      <c r="N251" s="1173">
        <v>110.1</v>
      </c>
      <c r="O251" s="1057">
        <v>108.5</v>
      </c>
      <c r="P251" s="1704">
        <v>94.1</v>
      </c>
      <c r="Q251" t="s">
        <v>882</v>
      </c>
      <c r="R251" s="1058"/>
    </row>
    <row r="252" spans="1:18">
      <c r="A252" s="95"/>
      <c r="B252" s="195" t="s">
        <v>10</v>
      </c>
      <c r="C252" s="781">
        <v>118.88</v>
      </c>
      <c r="D252" s="274">
        <v>109.69</v>
      </c>
      <c r="E252" s="32">
        <v>96.8</v>
      </c>
      <c r="F252" s="977" t="s">
        <v>882</v>
      </c>
      <c r="G252" s="135"/>
      <c r="H252" s="24"/>
      <c r="I252" s="95"/>
      <c r="J252" s="195" t="s">
        <v>10</v>
      </c>
      <c r="K252" s="1701">
        <v>97.6</v>
      </c>
      <c r="L252" s="1702">
        <v>91.6</v>
      </c>
      <c r="M252" s="1703">
        <v>88.3</v>
      </c>
      <c r="N252" s="1173">
        <v>110.9</v>
      </c>
      <c r="O252" s="1057">
        <v>110</v>
      </c>
      <c r="P252" s="1704">
        <v>94.8</v>
      </c>
      <c r="Q252" t="s">
        <v>882</v>
      </c>
      <c r="R252" s="1058"/>
    </row>
    <row r="253" spans="1:18">
      <c r="A253" s="95"/>
      <c r="B253" s="195" t="s">
        <v>11</v>
      </c>
      <c r="C253" s="781">
        <v>122.56</v>
      </c>
      <c r="D253" s="274">
        <v>111.25</v>
      </c>
      <c r="E253" s="32">
        <v>95.98</v>
      </c>
      <c r="F253" s="977" t="s">
        <v>882</v>
      </c>
      <c r="G253" s="135"/>
      <c r="H253" s="24"/>
      <c r="I253" s="95"/>
      <c r="J253" s="195" t="s">
        <v>11</v>
      </c>
      <c r="K253" s="1701">
        <v>97</v>
      </c>
      <c r="L253" s="1702">
        <v>92.5</v>
      </c>
      <c r="M253" s="1703">
        <v>88.6</v>
      </c>
      <c r="N253" s="1173">
        <v>108.3</v>
      </c>
      <c r="O253" s="1057">
        <v>102.1</v>
      </c>
      <c r="P253" s="1704">
        <v>92.6</v>
      </c>
      <c r="Q253" t="s">
        <v>882</v>
      </c>
      <c r="R253" s="1058"/>
    </row>
    <row r="254" spans="1:18">
      <c r="A254" s="95"/>
      <c r="B254" s="195" t="s">
        <v>12</v>
      </c>
      <c r="C254" s="781">
        <v>115.08</v>
      </c>
      <c r="D254" s="274">
        <v>110.73</v>
      </c>
      <c r="E254" s="32">
        <v>99.55</v>
      </c>
      <c r="F254" s="977" t="s">
        <v>883</v>
      </c>
      <c r="G254" s="135"/>
      <c r="H254" s="24"/>
      <c r="I254" s="95"/>
      <c r="J254" s="195" t="s">
        <v>12</v>
      </c>
      <c r="K254" s="1701">
        <v>96.8</v>
      </c>
      <c r="L254" s="1702">
        <v>91.9</v>
      </c>
      <c r="M254" s="1703">
        <v>89.3</v>
      </c>
      <c r="N254" s="1173">
        <v>105.4</v>
      </c>
      <c r="O254" s="1057">
        <v>100.9</v>
      </c>
      <c r="P254" s="1704">
        <v>93.6</v>
      </c>
      <c r="Q254" t="s">
        <v>884</v>
      </c>
      <c r="R254" s="1058"/>
    </row>
    <row r="255" spans="1:18">
      <c r="A255" s="95"/>
      <c r="B255" s="195" t="s">
        <v>13</v>
      </c>
      <c r="C255" s="781">
        <v>114.86</v>
      </c>
      <c r="D255" s="274">
        <v>109.66</v>
      </c>
      <c r="E255" s="32">
        <v>96.65</v>
      </c>
      <c r="F255" s="977" t="s">
        <v>883</v>
      </c>
      <c r="G255" s="135"/>
      <c r="H255" s="24"/>
      <c r="I255" s="95"/>
      <c r="J255" s="195" t="s">
        <v>13</v>
      </c>
      <c r="K255" s="1701">
        <v>97.7</v>
      </c>
      <c r="L255" s="1702">
        <v>93.8</v>
      </c>
      <c r="M255" s="1703">
        <v>89.3</v>
      </c>
      <c r="N255" s="1173">
        <v>106.2</v>
      </c>
      <c r="O255" s="1057">
        <v>103.5</v>
      </c>
      <c r="P255" s="1704">
        <v>94.3</v>
      </c>
      <c r="Q255" t="s">
        <v>884</v>
      </c>
      <c r="R255" s="1058"/>
    </row>
    <row r="256" spans="1:18">
      <c r="A256" s="100"/>
      <c r="B256" s="197" t="s">
        <v>14</v>
      </c>
      <c r="C256" s="895">
        <v>120.75</v>
      </c>
      <c r="D256" s="273">
        <v>111.6</v>
      </c>
      <c r="E256" s="32">
        <v>95.53</v>
      </c>
      <c r="F256" s="977" t="s">
        <v>883</v>
      </c>
      <c r="G256" s="135"/>
      <c r="H256" s="24"/>
      <c r="I256" s="100"/>
      <c r="J256" s="195" t="s">
        <v>14</v>
      </c>
      <c r="K256" s="1705">
        <v>98.2</v>
      </c>
      <c r="L256" s="1706">
        <v>94.1</v>
      </c>
      <c r="M256" s="1707">
        <v>89.6</v>
      </c>
      <c r="N256" s="1173">
        <v>108.8</v>
      </c>
      <c r="O256" s="1057">
        <v>105.8</v>
      </c>
      <c r="P256" s="1704">
        <v>94.4</v>
      </c>
      <c r="Q256" t="s">
        <v>884</v>
      </c>
      <c r="R256" s="1058"/>
    </row>
    <row r="257" spans="1:18">
      <c r="A257" s="95" t="s">
        <v>59</v>
      </c>
      <c r="B257" s="195" t="s">
        <v>3</v>
      </c>
      <c r="C257" s="781">
        <v>126.15</v>
      </c>
      <c r="D257" s="274">
        <v>111.68</v>
      </c>
      <c r="E257" s="35">
        <v>95.85</v>
      </c>
      <c r="F257" s="290" t="s">
        <v>885</v>
      </c>
      <c r="G257" s="134"/>
      <c r="H257" s="24"/>
      <c r="I257" s="95" t="s">
        <v>59</v>
      </c>
      <c r="J257" s="196" t="s">
        <v>3</v>
      </c>
      <c r="K257" s="1701">
        <v>98.8</v>
      </c>
      <c r="L257" s="1702">
        <v>94</v>
      </c>
      <c r="M257" s="1703">
        <v>89.9</v>
      </c>
      <c r="N257" s="1175">
        <v>110.8</v>
      </c>
      <c r="O257" s="1062">
        <v>106.9</v>
      </c>
      <c r="P257" s="1708">
        <v>94.8</v>
      </c>
      <c r="Q257" s="1163" t="s">
        <v>884</v>
      </c>
      <c r="R257" s="1061"/>
    </row>
    <row r="258" spans="1:18">
      <c r="A258" s="95">
        <v>2011</v>
      </c>
      <c r="B258" s="195" t="s">
        <v>4</v>
      </c>
      <c r="C258" s="781">
        <v>128.81</v>
      </c>
      <c r="D258" s="274">
        <v>115.53</v>
      </c>
      <c r="E258" s="32">
        <v>98.9</v>
      </c>
      <c r="F258" s="286" t="s">
        <v>886</v>
      </c>
      <c r="G258" s="138" t="s">
        <v>870</v>
      </c>
      <c r="H258" s="24"/>
      <c r="I258" s="95">
        <v>2011</v>
      </c>
      <c r="J258" s="195" t="s">
        <v>4</v>
      </c>
      <c r="K258" s="1701">
        <v>99.5</v>
      </c>
      <c r="L258" s="1702">
        <v>95.2</v>
      </c>
      <c r="M258" s="1703">
        <v>90.6</v>
      </c>
      <c r="N258" s="1173">
        <v>110.5</v>
      </c>
      <c r="O258" s="1057">
        <v>108</v>
      </c>
      <c r="P258" s="1704">
        <v>95.8</v>
      </c>
      <c r="Q258" t="s">
        <v>882</v>
      </c>
      <c r="R258" s="1058"/>
    </row>
    <row r="259" spans="1:18">
      <c r="A259" s="95"/>
      <c r="B259" s="195" t="s">
        <v>5</v>
      </c>
      <c r="C259" s="781">
        <v>122.89</v>
      </c>
      <c r="D259" s="274">
        <v>113.15</v>
      </c>
      <c r="E259" s="32">
        <v>95.78</v>
      </c>
      <c r="F259" s="291" t="s">
        <v>886</v>
      </c>
      <c r="G259" s="135"/>
      <c r="H259" s="24"/>
      <c r="I259" s="95"/>
      <c r="J259" s="195" t="s">
        <v>5</v>
      </c>
      <c r="K259" s="1701">
        <v>97.2</v>
      </c>
      <c r="L259" s="1702">
        <v>87.9</v>
      </c>
      <c r="M259" s="1703">
        <v>88.6</v>
      </c>
      <c r="N259" s="1173">
        <v>109</v>
      </c>
      <c r="O259" s="1057">
        <v>108.8</v>
      </c>
      <c r="P259" s="1704">
        <v>96.6</v>
      </c>
      <c r="Q259" t="s">
        <v>882</v>
      </c>
      <c r="R259" s="1058"/>
    </row>
    <row r="260" spans="1:18">
      <c r="A260" s="95"/>
      <c r="B260" s="195" t="s">
        <v>6</v>
      </c>
      <c r="C260" s="781">
        <v>117.77</v>
      </c>
      <c r="D260" s="274">
        <v>113.57</v>
      </c>
      <c r="E260" s="32">
        <v>97.65</v>
      </c>
      <c r="F260" s="291" t="s">
        <v>886</v>
      </c>
      <c r="G260" s="135"/>
      <c r="H260" s="24"/>
      <c r="I260" s="95"/>
      <c r="J260" s="195" t="s">
        <v>6</v>
      </c>
      <c r="K260" s="1701">
        <v>94.3</v>
      </c>
      <c r="L260" s="1702">
        <v>86.3</v>
      </c>
      <c r="M260" s="1703">
        <v>89.6</v>
      </c>
      <c r="N260" s="1173">
        <v>109.2</v>
      </c>
      <c r="O260" s="1057">
        <v>110.4</v>
      </c>
      <c r="P260" s="1704">
        <v>96.2</v>
      </c>
      <c r="Q260" t="s">
        <v>882</v>
      </c>
      <c r="R260" s="1058"/>
    </row>
    <row r="261" spans="1:18">
      <c r="A261" s="95"/>
      <c r="B261" s="195" t="s">
        <v>7</v>
      </c>
      <c r="C261" s="781">
        <v>119.29</v>
      </c>
      <c r="D261" s="274">
        <v>113.66</v>
      </c>
      <c r="E261" s="32">
        <v>100.88</v>
      </c>
      <c r="F261" s="291" t="s">
        <v>886</v>
      </c>
      <c r="G261" s="135"/>
      <c r="H261" s="24"/>
      <c r="I261" s="95"/>
      <c r="J261" s="195" t="s">
        <v>7</v>
      </c>
      <c r="K261" s="1701">
        <v>95.1</v>
      </c>
      <c r="L261" s="1702">
        <v>88.6</v>
      </c>
      <c r="M261" s="1703">
        <v>90</v>
      </c>
      <c r="N261" s="1173">
        <v>108.9</v>
      </c>
      <c r="O261" s="1057">
        <v>108.9</v>
      </c>
      <c r="P261" s="1704">
        <v>96.4</v>
      </c>
      <c r="Q261" t="s">
        <v>882</v>
      </c>
      <c r="R261" s="1058"/>
    </row>
    <row r="262" spans="1:18">
      <c r="A262" s="95"/>
      <c r="B262" s="195" t="s">
        <v>8</v>
      </c>
      <c r="C262" s="781">
        <v>124.29</v>
      </c>
      <c r="D262" s="274">
        <v>114.16</v>
      </c>
      <c r="E262" s="32">
        <v>100.8</v>
      </c>
      <c r="F262" s="291" t="s">
        <v>886</v>
      </c>
      <c r="G262" s="135"/>
      <c r="H262" s="24"/>
      <c r="I262" s="95"/>
      <c r="J262" s="195" t="s">
        <v>8</v>
      </c>
      <c r="K262" s="1701">
        <v>97.4</v>
      </c>
      <c r="L262" s="1702">
        <v>90.7</v>
      </c>
      <c r="M262" s="1703">
        <v>90</v>
      </c>
      <c r="N262" s="1173">
        <v>109.4</v>
      </c>
      <c r="O262" s="1057">
        <v>111</v>
      </c>
      <c r="P262" s="1704">
        <v>97.1</v>
      </c>
      <c r="Q262" t="s">
        <v>882</v>
      </c>
      <c r="R262" s="1058"/>
    </row>
    <row r="263" spans="1:18">
      <c r="A263" s="95"/>
      <c r="B263" s="195" t="s">
        <v>9</v>
      </c>
      <c r="C263" s="781">
        <v>122.93</v>
      </c>
      <c r="D263" s="274">
        <v>113.97</v>
      </c>
      <c r="E263" s="32">
        <v>102.7</v>
      </c>
      <c r="F263" s="291" t="s">
        <v>886</v>
      </c>
      <c r="G263" s="135"/>
      <c r="H263" s="24"/>
      <c r="I263" s="95"/>
      <c r="J263" s="195" t="s">
        <v>9</v>
      </c>
      <c r="K263" s="1701">
        <v>99.2</v>
      </c>
      <c r="L263" s="1702">
        <v>91.7</v>
      </c>
      <c r="M263" s="1703">
        <v>90.3</v>
      </c>
      <c r="N263" s="1173">
        <v>110.1</v>
      </c>
      <c r="O263" s="1057">
        <v>111.1</v>
      </c>
      <c r="P263" s="1704">
        <v>96.5</v>
      </c>
      <c r="Q263" t="s">
        <v>882</v>
      </c>
      <c r="R263" s="1058"/>
    </row>
    <row r="264" spans="1:18">
      <c r="A264" s="95"/>
      <c r="B264" s="195" t="s">
        <v>10</v>
      </c>
      <c r="C264" s="781">
        <v>130.18</v>
      </c>
      <c r="D264" s="274">
        <v>114.28</v>
      </c>
      <c r="E264" s="32">
        <v>103.88</v>
      </c>
      <c r="F264" s="291" t="s">
        <v>886</v>
      </c>
      <c r="G264" s="135"/>
      <c r="H264" s="24"/>
      <c r="I264" s="95"/>
      <c r="J264" s="195" t="s">
        <v>10</v>
      </c>
      <c r="K264" s="1701">
        <v>98.9</v>
      </c>
      <c r="L264" s="1702">
        <v>92.9</v>
      </c>
      <c r="M264" s="1703">
        <v>91.3</v>
      </c>
      <c r="N264" s="1173">
        <v>111.5</v>
      </c>
      <c r="O264" s="1057">
        <v>112</v>
      </c>
      <c r="P264" s="1704">
        <v>97.7</v>
      </c>
      <c r="Q264" t="s">
        <v>882</v>
      </c>
      <c r="R264" s="1058"/>
    </row>
    <row r="265" spans="1:18">
      <c r="A265" s="95"/>
      <c r="B265" s="195" t="s">
        <v>11</v>
      </c>
      <c r="C265" s="781">
        <v>121.38</v>
      </c>
      <c r="D265" s="274">
        <v>112.02</v>
      </c>
      <c r="E265" s="32">
        <v>100.98</v>
      </c>
      <c r="F265" s="291" t="s">
        <v>885</v>
      </c>
      <c r="G265" s="135"/>
      <c r="H265" s="24"/>
      <c r="I265" s="95"/>
      <c r="J265" s="195" t="s">
        <v>11</v>
      </c>
      <c r="K265" s="1701">
        <v>97.5</v>
      </c>
      <c r="L265" s="1702">
        <v>93.7</v>
      </c>
      <c r="M265" s="1703">
        <v>92.1</v>
      </c>
      <c r="N265" s="1173">
        <v>111.6</v>
      </c>
      <c r="O265" s="1057">
        <v>113.3</v>
      </c>
      <c r="P265" s="1704">
        <v>98.5</v>
      </c>
      <c r="Q265" t="s">
        <v>880</v>
      </c>
      <c r="R265" s="1058"/>
    </row>
    <row r="266" spans="1:18">
      <c r="A266" s="95"/>
      <c r="B266" s="195" t="s">
        <v>12</v>
      </c>
      <c r="C266" s="781">
        <v>121.51</v>
      </c>
      <c r="D266" s="274">
        <v>114.29</v>
      </c>
      <c r="E266" s="32">
        <v>101.41</v>
      </c>
      <c r="F266" s="291" t="s">
        <v>885</v>
      </c>
      <c r="G266" s="135"/>
      <c r="H266" s="24"/>
      <c r="I266" s="95"/>
      <c r="J266" s="195" t="s">
        <v>12</v>
      </c>
      <c r="K266" s="1701">
        <v>97.8</v>
      </c>
      <c r="L266" s="1702">
        <v>94.9</v>
      </c>
      <c r="M266" s="1703">
        <v>91.7</v>
      </c>
      <c r="N266" s="1173">
        <v>110.8</v>
      </c>
      <c r="O266" s="1057">
        <v>111.8</v>
      </c>
      <c r="P266" s="1704">
        <v>98.6</v>
      </c>
      <c r="Q266" t="s">
        <v>880</v>
      </c>
      <c r="R266" s="1058"/>
    </row>
    <row r="267" spans="1:18">
      <c r="A267" s="95"/>
      <c r="B267" s="195" t="s">
        <v>13</v>
      </c>
      <c r="C267" s="781">
        <v>122.71</v>
      </c>
      <c r="D267" s="274">
        <v>115.23</v>
      </c>
      <c r="E267" s="32">
        <v>101.5</v>
      </c>
      <c r="F267" s="291" t="s">
        <v>885</v>
      </c>
      <c r="G267" s="135"/>
      <c r="H267" s="24"/>
      <c r="I267" s="95"/>
      <c r="J267" s="195" t="s">
        <v>13</v>
      </c>
      <c r="K267" s="1701">
        <v>97.5</v>
      </c>
      <c r="L267" s="1702">
        <v>93.6</v>
      </c>
      <c r="M267" s="1703">
        <v>91.9</v>
      </c>
      <c r="N267" s="1173">
        <v>110</v>
      </c>
      <c r="O267" s="1057">
        <v>111.6</v>
      </c>
      <c r="P267" s="1704">
        <v>98.2</v>
      </c>
      <c r="Q267" t="s">
        <v>880</v>
      </c>
      <c r="R267" s="1058"/>
    </row>
    <row r="268" spans="1:18">
      <c r="A268" s="95"/>
      <c r="B268" s="195" t="s">
        <v>14</v>
      </c>
      <c r="C268" s="781">
        <v>119.75</v>
      </c>
      <c r="D268" s="274">
        <v>114.62</v>
      </c>
      <c r="E268" s="34">
        <v>100.8</v>
      </c>
      <c r="F268" s="292" t="s">
        <v>885</v>
      </c>
      <c r="G268" s="136"/>
      <c r="H268" s="24"/>
      <c r="I268" s="95"/>
      <c r="J268" s="197" t="s">
        <v>14</v>
      </c>
      <c r="K268" s="1701">
        <v>98</v>
      </c>
      <c r="L268" s="1702">
        <v>95.4</v>
      </c>
      <c r="M268" s="1703">
        <v>92.6</v>
      </c>
      <c r="N268" s="1174">
        <v>108.4</v>
      </c>
      <c r="O268" s="1059">
        <v>109.3</v>
      </c>
      <c r="P268" s="1709">
        <v>98.1</v>
      </c>
      <c r="Q268" s="931" t="s">
        <v>881</v>
      </c>
      <c r="R268" s="1060"/>
    </row>
    <row r="269" spans="1:18">
      <c r="A269" s="98" t="s">
        <v>60</v>
      </c>
      <c r="B269" s="196" t="s">
        <v>3</v>
      </c>
      <c r="C269" s="1779">
        <v>123.26</v>
      </c>
      <c r="D269" s="279">
        <v>117.44</v>
      </c>
      <c r="E269" s="32">
        <v>104.54</v>
      </c>
      <c r="F269" s="291" t="s">
        <v>885</v>
      </c>
      <c r="G269" s="135"/>
      <c r="H269" s="24"/>
      <c r="I269" s="98" t="s">
        <v>60</v>
      </c>
      <c r="J269" s="195" t="s">
        <v>3</v>
      </c>
      <c r="K269" s="1710">
        <v>98.5</v>
      </c>
      <c r="L269" s="1711">
        <v>95.4</v>
      </c>
      <c r="M269" s="1712">
        <v>92</v>
      </c>
      <c r="N269" s="1173">
        <v>107.7</v>
      </c>
      <c r="O269" s="1057">
        <v>108.7</v>
      </c>
      <c r="P269" s="1704">
        <v>97.3</v>
      </c>
      <c r="Q269" t="s">
        <v>881</v>
      </c>
      <c r="R269" s="1058"/>
    </row>
    <row r="270" spans="1:18">
      <c r="A270" s="95">
        <v>2012</v>
      </c>
      <c r="B270" s="195" t="s">
        <v>4</v>
      </c>
      <c r="C270" s="781">
        <v>122.06</v>
      </c>
      <c r="D270" s="274">
        <v>117.52</v>
      </c>
      <c r="E270" s="32">
        <v>102.93</v>
      </c>
      <c r="F270" s="291" t="s">
        <v>885</v>
      </c>
      <c r="G270" s="135"/>
      <c r="H270" s="24"/>
      <c r="I270" s="95">
        <v>2012</v>
      </c>
      <c r="J270" s="195" t="s">
        <v>4</v>
      </c>
      <c r="K270" s="1701">
        <v>99.8</v>
      </c>
      <c r="L270" s="1702">
        <v>96.7</v>
      </c>
      <c r="M270" s="1703">
        <v>93.1</v>
      </c>
      <c r="N270" s="1173">
        <v>107.5</v>
      </c>
      <c r="O270" s="1057">
        <v>108.5</v>
      </c>
      <c r="P270" s="1704">
        <v>97.3</v>
      </c>
      <c r="Q270" t="s">
        <v>882</v>
      </c>
      <c r="R270" s="1058"/>
    </row>
    <row r="271" spans="1:18">
      <c r="A271" s="95"/>
      <c r="B271" s="195" t="s">
        <v>5</v>
      </c>
      <c r="C271" s="781">
        <v>124.19</v>
      </c>
      <c r="D271" s="274">
        <v>116.29</v>
      </c>
      <c r="E271" s="32">
        <v>100.33</v>
      </c>
      <c r="F271" s="291" t="s">
        <v>885</v>
      </c>
      <c r="G271" s="135"/>
      <c r="H271" s="24"/>
      <c r="I271" s="95"/>
      <c r="J271" s="195" t="s">
        <v>5</v>
      </c>
      <c r="K271" s="1701">
        <v>99.9</v>
      </c>
      <c r="L271" s="1702">
        <v>97.5</v>
      </c>
      <c r="M271" s="1703">
        <v>93.9</v>
      </c>
      <c r="N271" s="1173">
        <v>106.4</v>
      </c>
      <c r="O271" s="1057">
        <v>107.1</v>
      </c>
      <c r="P271" s="1704">
        <v>97.2</v>
      </c>
      <c r="Q271" t="s">
        <v>882</v>
      </c>
      <c r="R271" s="1058" t="s">
        <v>870</v>
      </c>
    </row>
    <row r="272" spans="1:18">
      <c r="A272" s="95"/>
      <c r="B272" s="195" t="s">
        <v>6</v>
      </c>
      <c r="C272" s="781">
        <v>119.09</v>
      </c>
      <c r="D272" s="274">
        <v>115.42</v>
      </c>
      <c r="E272" s="32">
        <v>100.05</v>
      </c>
      <c r="F272" s="291" t="s">
        <v>885</v>
      </c>
      <c r="G272" s="135"/>
      <c r="H272" s="24"/>
      <c r="I272" s="95"/>
      <c r="J272" s="195" t="s">
        <v>6</v>
      </c>
      <c r="K272" s="1701">
        <v>99.2</v>
      </c>
      <c r="L272" s="1702">
        <v>96.1</v>
      </c>
      <c r="M272" s="1703">
        <v>94</v>
      </c>
      <c r="N272" s="1173">
        <v>106.2</v>
      </c>
      <c r="O272" s="1057">
        <v>107</v>
      </c>
      <c r="P272" s="1704">
        <v>97.5</v>
      </c>
      <c r="Q272" t="s">
        <v>882</v>
      </c>
      <c r="R272" s="1058"/>
    </row>
    <row r="273" spans="1:18">
      <c r="A273" s="95"/>
      <c r="B273" s="195" t="s">
        <v>7</v>
      </c>
      <c r="C273" s="781">
        <v>121.17</v>
      </c>
      <c r="D273" s="274">
        <v>115.61</v>
      </c>
      <c r="E273" s="32">
        <v>97.83</v>
      </c>
      <c r="F273" s="291" t="s">
        <v>885</v>
      </c>
      <c r="G273" s="135"/>
      <c r="H273" s="24"/>
      <c r="I273" s="95"/>
      <c r="J273" s="195" t="s">
        <v>7</v>
      </c>
      <c r="K273" s="1701">
        <v>98.4</v>
      </c>
      <c r="L273" s="1702">
        <v>96.1</v>
      </c>
      <c r="M273" s="1703">
        <v>93.6</v>
      </c>
      <c r="N273" s="1173">
        <v>105.9</v>
      </c>
      <c r="O273" s="1057">
        <v>106.4</v>
      </c>
      <c r="P273" s="1704">
        <v>97.2</v>
      </c>
      <c r="Q273" t="s">
        <v>882</v>
      </c>
      <c r="R273" s="1058"/>
    </row>
    <row r="274" spans="1:18">
      <c r="A274" s="95"/>
      <c r="B274" s="195" t="s">
        <v>8</v>
      </c>
      <c r="C274" s="781">
        <v>118.71</v>
      </c>
      <c r="D274" s="274">
        <v>113.94</v>
      </c>
      <c r="E274" s="32">
        <v>96.97</v>
      </c>
      <c r="F274" s="291" t="s">
        <v>885</v>
      </c>
      <c r="G274" s="135"/>
      <c r="H274" s="24"/>
      <c r="I274" s="95"/>
      <c r="J274" s="195" t="s">
        <v>8</v>
      </c>
      <c r="K274" s="1701">
        <v>96.9</v>
      </c>
      <c r="L274" s="1702">
        <v>93.9</v>
      </c>
      <c r="M274" s="1703">
        <v>93.5</v>
      </c>
      <c r="N274" s="1173">
        <v>107</v>
      </c>
      <c r="O274" s="1057">
        <v>107.8</v>
      </c>
      <c r="P274" s="1704">
        <v>97.2</v>
      </c>
      <c r="Q274" t="s">
        <v>884</v>
      </c>
      <c r="R274" s="1058"/>
    </row>
    <row r="275" spans="1:18">
      <c r="A275" s="95"/>
      <c r="B275" s="195" t="s">
        <v>9</v>
      </c>
      <c r="C275" s="781">
        <v>116.65</v>
      </c>
      <c r="D275" s="274">
        <v>113.39</v>
      </c>
      <c r="E275" s="32">
        <v>97.69</v>
      </c>
      <c r="F275" s="291" t="s">
        <v>885</v>
      </c>
      <c r="G275" s="135"/>
      <c r="H275" s="24"/>
      <c r="I275" s="95"/>
      <c r="J275" s="195" t="s">
        <v>9</v>
      </c>
      <c r="K275" s="1701">
        <v>96.2</v>
      </c>
      <c r="L275" s="1702">
        <v>93.3</v>
      </c>
      <c r="M275" s="1703">
        <v>92.8</v>
      </c>
      <c r="N275" s="1173">
        <v>109.3</v>
      </c>
      <c r="O275" s="1057">
        <v>108</v>
      </c>
      <c r="P275" s="1704">
        <v>96.6</v>
      </c>
      <c r="Q275" t="s">
        <v>884</v>
      </c>
      <c r="R275" s="1058"/>
    </row>
    <row r="276" spans="1:18">
      <c r="A276" s="95"/>
      <c r="B276" s="195" t="s">
        <v>10</v>
      </c>
      <c r="C276" s="781">
        <v>113.99</v>
      </c>
      <c r="D276" s="274">
        <v>114.2</v>
      </c>
      <c r="E276" s="32">
        <v>97.34</v>
      </c>
      <c r="F276" s="291" t="s">
        <v>887</v>
      </c>
      <c r="G276" s="135"/>
      <c r="H276" s="24"/>
      <c r="I276" s="95"/>
      <c r="J276" s="195" t="s">
        <v>10</v>
      </c>
      <c r="K276" s="1701">
        <v>96.1</v>
      </c>
      <c r="L276" s="1702">
        <v>93.3</v>
      </c>
      <c r="M276" s="1703">
        <v>92.8</v>
      </c>
      <c r="N276" s="1173">
        <v>112.6</v>
      </c>
      <c r="O276" s="1057">
        <v>109</v>
      </c>
      <c r="P276" s="1704">
        <v>96.2</v>
      </c>
      <c r="Q276" t="s">
        <v>884</v>
      </c>
      <c r="R276" s="1058"/>
    </row>
    <row r="277" spans="1:18">
      <c r="A277" s="95"/>
      <c r="B277" s="195" t="s">
        <v>11</v>
      </c>
      <c r="C277" s="781">
        <v>117.17</v>
      </c>
      <c r="D277" s="274">
        <v>114.49</v>
      </c>
      <c r="E277" s="32">
        <v>97.81</v>
      </c>
      <c r="F277" s="291" t="s">
        <v>887</v>
      </c>
      <c r="G277" s="135"/>
      <c r="H277" s="24"/>
      <c r="I277" s="95"/>
      <c r="J277" s="195" t="s">
        <v>11</v>
      </c>
      <c r="K277" s="1701">
        <v>95.1</v>
      </c>
      <c r="L277" s="1702">
        <v>91.9</v>
      </c>
      <c r="M277" s="1703">
        <v>92.8</v>
      </c>
      <c r="N277" s="1173">
        <v>114.3</v>
      </c>
      <c r="O277" s="1057">
        <v>110.7</v>
      </c>
      <c r="P277" s="1704">
        <v>96.3</v>
      </c>
      <c r="Q277" t="s">
        <v>888</v>
      </c>
      <c r="R277" s="1058"/>
    </row>
    <row r="278" spans="1:18">
      <c r="A278" s="95"/>
      <c r="B278" s="195" t="s">
        <v>12</v>
      </c>
      <c r="C278" s="781">
        <v>113.32</v>
      </c>
      <c r="D278" s="274">
        <v>110.56</v>
      </c>
      <c r="E278" s="32">
        <v>95.98</v>
      </c>
      <c r="F278" s="291" t="s">
        <v>887</v>
      </c>
      <c r="G278" s="135"/>
      <c r="H278" s="24"/>
      <c r="I278" s="95"/>
      <c r="J278" s="195" t="s">
        <v>12</v>
      </c>
      <c r="K278" s="1701">
        <v>95</v>
      </c>
      <c r="L278" s="1702">
        <v>91.9</v>
      </c>
      <c r="M278" s="1703">
        <v>93.1</v>
      </c>
      <c r="N278" s="1173">
        <v>115.6</v>
      </c>
      <c r="O278" s="1057">
        <v>111.3</v>
      </c>
      <c r="P278" s="1704">
        <v>96.2</v>
      </c>
      <c r="Q278" t="s">
        <v>875</v>
      </c>
      <c r="R278" s="1058"/>
    </row>
    <row r="279" spans="1:18">
      <c r="A279" s="95"/>
      <c r="B279" s="195" t="s">
        <v>13</v>
      </c>
      <c r="C279" s="781">
        <v>113.64</v>
      </c>
      <c r="D279" s="274">
        <v>110.39</v>
      </c>
      <c r="E279" s="32">
        <v>96.21</v>
      </c>
      <c r="F279" s="291" t="s">
        <v>887</v>
      </c>
      <c r="G279" s="135"/>
      <c r="H279" s="24"/>
      <c r="I279" s="95"/>
      <c r="J279" s="195" t="s">
        <v>13</v>
      </c>
      <c r="K279" s="1701">
        <v>94.6</v>
      </c>
      <c r="L279" s="1702">
        <v>91.6</v>
      </c>
      <c r="M279" s="1703">
        <v>92.8</v>
      </c>
      <c r="N279" s="1173">
        <v>117.4</v>
      </c>
      <c r="O279" s="1057">
        <v>112.8</v>
      </c>
      <c r="P279" s="1704">
        <v>97</v>
      </c>
      <c r="Q279" t="s">
        <v>875</v>
      </c>
      <c r="R279" s="1058"/>
    </row>
    <row r="280" spans="1:18">
      <c r="A280" s="100"/>
      <c r="B280" s="197" t="s">
        <v>14</v>
      </c>
      <c r="C280" s="895">
        <v>112.56</v>
      </c>
      <c r="D280" s="273">
        <v>112.12</v>
      </c>
      <c r="E280" s="34">
        <v>95.76</v>
      </c>
      <c r="F280" s="291" t="s">
        <v>889</v>
      </c>
      <c r="G280" s="135"/>
      <c r="H280" s="24"/>
      <c r="I280" s="95"/>
      <c r="J280" s="195" t="s">
        <v>14</v>
      </c>
      <c r="K280" s="1705">
        <v>95.7</v>
      </c>
      <c r="L280" s="1706">
        <v>92.6</v>
      </c>
      <c r="M280" s="1707">
        <v>92.7</v>
      </c>
      <c r="N280" s="1173">
        <v>115.9</v>
      </c>
      <c r="O280" s="1057">
        <v>112.5</v>
      </c>
      <c r="P280" s="1704">
        <v>97.5</v>
      </c>
      <c r="Q280" t="s">
        <v>875</v>
      </c>
      <c r="R280" s="1058" t="s">
        <v>871</v>
      </c>
    </row>
    <row r="281" spans="1:18">
      <c r="A281" s="95" t="s">
        <v>61</v>
      </c>
      <c r="B281" s="195" t="s">
        <v>3</v>
      </c>
      <c r="C281" s="781">
        <v>115.37</v>
      </c>
      <c r="D281" s="274">
        <v>110.04</v>
      </c>
      <c r="E281" s="32">
        <v>95.94</v>
      </c>
      <c r="F281" s="290" t="s">
        <v>889</v>
      </c>
      <c r="G281" s="134"/>
      <c r="H281" s="24"/>
      <c r="I281" s="98" t="s">
        <v>61</v>
      </c>
      <c r="J281" s="196" t="s">
        <v>3</v>
      </c>
      <c r="K281" s="1701">
        <v>97.8</v>
      </c>
      <c r="L281" s="1702">
        <v>93</v>
      </c>
      <c r="M281" s="1703">
        <v>92.2</v>
      </c>
      <c r="N281" s="1175">
        <v>116.8</v>
      </c>
      <c r="O281" s="1062">
        <v>113.5</v>
      </c>
      <c r="P281" s="1708">
        <v>98.4</v>
      </c>
      <c r="Q281" s="1163" t="s">
        <v>875</v>
      </c>
      <c r="R281" s="1061"/>
    </row>
    <row r="282" spans="1:18">
      <c r="A282" s="95">
        <v>2013</v>
      </c>
      <c r="B282" s="195" t="s">
        <v>4</v>
      </c>
      <c r="C282" s="781">
        <v>119.37</v>
      </c>
      <c r="D282" s="274">
        <v>109.28</v>
      </c>
      <c r="E282" s="32">
        <v>95.65</v>
      </c>
      <c r="F282" s="286" t="s">
        <v>890</v>
      </c>
      <c r="G282" s="138" t="s">
        <v>871</v>
      </c>
      <c r="H282" s="24"/>
      <c r="I282" s="95">
        <v>2013</v>
      </c>
      <c r="J282" s="195" t="s">
        <v>4</v>
      </c>
      <c r="K282" s="1701">
        <v>100.8</v>
      </c>
      <c r="L282" s="1702">
        <v>93.8</v>
      </c>
      <c r="M282" s="1703">
        <v>91.8</v>
      </c>
      <c r="N282" s="1173">
        <v>117</v>
      </c>
      <c r="O282" s="1057">
        <v>114.6</v>
      </c>
      <c r="P282" s="1704">
        <v>98.6</v>
      </c>
      <c r="Q282" t="s">
        <v>880</v>
      </c>
      <c r="R282" s="1058"/>
    </row>
    <row r="283" spans="1:18">
      <c r="A283" s="95"/>
      <c r="B283" s="195" t="s">
        <v>5</v>
      </c>
      <c r="C283" s="781">
        <v>121.73</v>
      </c>
      <c r="D283" s="274">
        <v>113.57</v>
      </c>
      <c r="E283" s="32">
        <v>95.33</v>
      </c>
      <c r="F283" s="291" t="s">
        <v>890</v>
      </c>
      <c r="G283" s="135"/>
      <c r="H283" s="24"/>
      <c r="I283" s="95"/>
      <c r="J283" s="195" t="s">
        <v>5</v>
      </c>
      <c r="K283" s="1701">
        <v>102.5</v>
      </c>
      <c r="L283" s="1702">
        <v>95.4</v>
      </c>
      <c r="M283" s="1703">
        <v>91.9</v>
      </c>
      <c r="N283" s="1173">
        <v>118.6</v>
      </c>
      <c r="O283" s="1057">
        <v>115.3</v>
      </c>
      <c r="P283" s="1704">
        <v>99.1</v>
      </c>
      <c r="Q283" t="s">
        <v>880</v>
      </c>
      <c r="R283" s="1058"/>
    </row>
    <row r="284" spans="1:18">
      <c r="A284" s="95"/>
      <c r="B284" s="195" t="s">
        <v>6</v>
      </c>
      <c r="C284" s="781">
        <v>121.63</v>
      </c>
      <c r="D284" s="274">
        <v>111.54</v>
      </c>
      <c r="E284" s="32">
        <v>95.34</v>
      </c>
      <c r="F284" s="291" t="s">
        <v>890</v>
      </c>
      <c r="G284" s="135"/>
      <c r="H284" s="24"/>
      <c r="I284" s="95"/>
      <c r="J284" s="195" t="s">
        <v>6</v>
      </c>
      <c r="K284" s="1701">
        <v>103.6</v>
      </c>
      <c r="L284" s="1702">
        <v>95.9</v>
      </c>
      <c r="M284" s="1703">
        <v>91.8</v>
      </c>
      <c r="N284" s="1173">
        <v>118.7</v>
      </c>
      <c r="O284" s="1057">
        <v>116</v>
      </c>
      <c r="P284" s="1704">
        <v>99.5</v>
      </c>
      <c r="Q284" t="s">
        <v>880</v>
      </c>
      <c r="R284" s="1058"/>
    </row>
    <row r="285" spans="1:18">
      <c r="A285" s="95"/>
      <c r="B285" s="195" t="s">
        <v>7</v>
      </c>
      <c r="C285" s="781">
        <v>126.88</v>
      </c>
      <c r="D285" s="274">
        <v>113.17</v>
      </c>
      <c r="E285" s="32">
        <v>95.28</v>
      </c>
      <c r="F285" s="291" t="s">
        <v>890</v>
      </c>
      <c r="G285" s="135"/>
      <c r="H285" s="24"/>
      <c r="I285" s="95"/>
      <c r="J285" s="195" t="s">
        <v>7</v>
      </c>
      <c r="K285" s="1701">
        <v>105.2</v>
      </c>
      <c r="L285" s="1702">
        <v>97.3</v>
      </c>
      <c r="M285" s="1703">
        <v>92.5</v>
      </c>
      <c r="N285" s="1173">
        <v>120.3</v>
      </c>
      <c r="O285" s="1057">
        <v>117.1</v>
      </c>
      <c r="P285" s="1704">
        <v>100.4</v>
      </c>
      <c r="Q285" t="s">
        <v>881</v>
      </c>
      <c r="R285" s="1058"/>
    </row>
    <row r="286" spans="1:18">
      <c r="A286" s="95"/>
      <c r="B286" s="195" t="s">
        <v>8</v>
      </c>
      <c r="C286" s="781">
        <v>125.46</v>
      </c>
      <c r="D286" s="274">
        <v>114.15</v>
      </c>
      <c r="E286" s="32">
        <v>95.7</v>
      </c>
      <c r="F286" s="291" t="s">
        <v>891</v>
      </c>
      <c r="G286" s="135"/>
      <c r="H286" s="24"/>
      <c r="I286" s="95"/>
      <c r="J286" s="195" t="s">
        <v>8</v>
      </c>
      <c r="K286" s="1701">
        <v>104</v>
      </c>
      <c r="L286" s="1702">
        <v>96.8</v>
      </c>
      <c r="M286" s="1703">
        <v>92.9</v>
      </c>
      <c r="N286" s="1173">
        <v>119.5</v>
      </c>
      <c r="O286" s="1057">
        <v>117.1</v>
      </c>
      <c r="P286" s="1704">
        <v>101.3</v>
      </c>
      <c r="Q286" t="s">
        <v>881</v>
      </c>
      <c r="R286" s="1058"/>
    </row>
    <row r="287" spans="1:18">
      <c r="A287" s="95"/>
      <c r="B287" s="195" t="s">
        <v>9</v>
      </c>
      <c r="C287" s="781">
        <v>126.03</v>
      </c>
      <c r="D287" s="274">
        <v>114.63</v>
      </c>
      <c r="E287" s="32">
        <v>97.57</v>
      </c>
      <c r="F287" s="291" t="s">
        <v>886</v>
      </c>
      <c r="G287" s="135"/>
      <c r="H287" s="24"/>
      <c r="I287" s="95"/>
      <c r="J287" s="195" t="s">
        <v>9</v>
      </c>
      <c r="K287" s="1701">
        <v>104.8</v>
      </c>
      <c r="L287" s="1702">
        <v>97.9</v>
      </c>
      <c r="M287" s="1703">
        <v>93.8</v>
      </c>
      <c r="N287" s="1173">
        <v>119.7</v>
      </c>
      <c r="O287" s="1057">
        <v>118.6</v>
      </c>
      <c r="P287" s="1704">
        <v>102.5</v>
      </c>
      <c r="Q287" t="s">
        <v>882</v>
      </c>
      <c r="R287" s="1058"/>
    </row>
    <row r="288" spans="1:18">
      <c r="A288" s="95"/>
      <c r="B288" s="195" t="s">
        <v>10</v>
      </c>
      <c r="C288" s="781">
        <v>126.3</v>
      </c>
      <c r="D288" s="274">
        <v>116.08</v>
      </c>
      <c r="E288" s="32">
        <v>99.51</v>
      </c>
      <c r="F288" s="291" t="s">
        <v>886</v>
      </c>
      <c r="G288" s="135"/>
      <c r="H288" s="24"/>
      <c r="I288" s="95"/>
      <c r="J288" s="195" t="s">
        <v>10</v>
      </c>
      <c r="K288" s="1701">
        <v>105.1</v>
      </c>
      <c r="L288" s="1702">
        <v>98.8</v>
      </c>
      <c r="M288" s="1703">
        <v>94.1</v>
      </c>
      <c r="N288" s="1173">
        <v>116.3</v>
      </c>
      <c r="O288" s="1057">
        <v>118.4</v>
      </c>
      <c r="P288" s="1704">
        <v>102.7</v>
      </c>
      <c r="Q288" t="s">
        <v>882</v>
      </c>
      <c r="R288" s="1069"/>
    </row>
    <row r="289" spans="1:18">
      <c r="A289" s="95"/>
      <c r="B289" s="195" t="s">
        <v>11</v>
      </c>
      <c r="C289" s="781">
        <v>127.39</v>
      </c>
      <c r="D289" s="274">
        <v>116.22</v>
      </c>
      <c r="E289" s="32">
        <v>100.44</v>
      </c>
      <c r="F289" s="291" t="s">
        <v>886</v>
      </c>
      <c r="G289" s="135"/>
      <c r="H289" s="24"/>
      <c r="I289" s="95"/>
      <c r="J289" s="195" t="s">
        <v>11</v>
      </c>
      <c r="K289" s="1701">
        <v>106.5</v>
      </c>
      <c r="L289" s="1702">
        <v>99.4</v>
      </c>
      <c r="M289" s="1703">
        <v>94.5</v>
      </c>
      <c r="N289" s="1173">
        <v>115.1</v>
      </c>
      <c r="O289" s="1057">
        <v>120.4</v>
      </c>
      <c r="P289" s="1704">
        <v>103.3</v>
      </c>
      <c r="Q289" t="s">
        <v>882</v>
      </c>
      <c r="R289" s="1069"/>
    </row>
    <row r="290" spans="1:18">
      <c r="A290" s="95"/>
      <c r="B290" s="195" t="s">
        <v>12</v>
      </c>
      <c r="C290" s="781">
        <v>132.66999999999999</v>
      </c>
      <c r="D290" s="274">
        <v>118.35</v>
      </c>
      <c r="E290" s="32">
        <v>101.93</v>
      </c>
      <c r="F290" s="291" t="s">
        <v>886</v>
      </c>
      <c r="G290" s="135"/>
      <c r="H290" s="24"/>
      <c r="I290" s="95"/>
      <c r="J290" s="195" t="s">
        <v>12</v>
      </c>
      <c r="K290" s="1701">
        <v>106.5</v>
      </c>
      <c r="L290" s="1702">
        <v>100.1</v>
      </c>
      <c r="M290" s="1703">
        <v>94.9</v>
      </c>
      <c r="N290" s="1173">
        <v>112.6</v>
      </c>
      <c r="O290" s="1057">
        <v>116.3</v>
      </c>
      <c r="P290" s="1704">
        <v>103.4</v>
      </c>
      <c r="Q290" t="s">
        <v>882</v>
      </c>
      <c r="R290" s="1058"/>
    </row>
    <row r="291" spans="1:18">
      <c r="A291" s="95"/>
      <c r="B291" s="195" t="s">
        <v>13</v>
      </c>
      <c r="C291" s="781">
        <v>134.54</v>
      </c>
      <c r="D291" s="274">
        <v>120.25</v>
      </c>
      <c r="E291" s="32">
        <v>102.94</v>
      </c>
      <c r="F291" s="291" t="s">
        <v>886</v>
      </c>
      <c r="G291" s="135"/>
      <c r="H291" s="24"/>
      <c r="I291" s="95"/>
      <c r="J291" s="195" t="s">
        <v>13</v>
      </c>
      <c r="K291" s="1701">
        <v>108.1</v>
      </c>
      <c r="L291" s="1702">
        <v>101.2</v>
      </c>
      <c r="M291" s="1703">
        <v>95.8</v>
      </c>
      <c r="N291" s="1173">
        <v>111.4</v>
      </c>
      <c r="O291" s="1057">
        <v>116.8</v>
      </c>
      <c r="P291" s="1704">
        <v>105.5</v>
      </c>
      <c r="Q291" t="s">
        <v>882</v>
      </c>
      <c r="R291" s="1058"/>
    </row>
    <row r="292" spans="1:18">
      <c r="A292" s="95"/>
      <c r="B292" s="195" t="s">
        <v>14</v>
      </c>
      <c r="C292" s="781">
        <v>137.43</v>
      </c>
      <c r="D292" s="274">
        <v>120.55</v>
      </c>
      <c r="E292" s="32">
        <v>102.5</v>
      </c>
      <c r="F292" s="292" t="s">
        <v>886</v>
      </c>
      <c r="G292" s="136"/>
      <c r="H292" s="24"/>
      <c r="I292" s="100"/>
      <c r="J292" s="197" t="s">
        <v>14</v>
      </c>
      <c r="K292" s="1701">
        <v>107.3</v>
      </c>
      <c r="L292" s="1702">
        <v>100.9</v>
      </c>
      <c r="M292" s="1703">
        <v>96.5</v>
      </c>
      <c r="N292" s="1174">
        <v>111.3</v>
      </c>
      <c r="O292" s="1059">
        <v>115.6</v>
      </c>
      <c r="P292" s="1709">
        <v>105.5</v>
      </c>
      <c r="Q292" s="931" t="s">
        <v>882</v>
      </c>
      <c r="R292" s="1060"/>
    </row>
    <row r="293" spans="1:18">
      <c r="A293" s="98" t="s">
        <v>62</v>
      </c>
      <c r="B293" s="196" t="s">
        <v>3</v>
      </c>
      <c r="C293" s="1779">
        <v>134.02000000000001</v>
      </c>
      <c r="D293" s="279">
        <v>119.49</v>
      </c>
      <c r="E293" s="35">
        <v>102.97</v>
      </c>
      <c r="F293" s="291" t="s">
        <v>886</v>
      </c>
      <c r="G293" s="135"/>
      <c r="H293" s="24"/>
      <c r="I293" s="95" t="s">
        <v>62</v>
      </c>
      <c r="J293" s="195" t="s">
        <v>3</v>
      </c>
      <c r="K293" s="1710">
        <v>107.6</v>
      </c>
      <c r="L293" s="1711">
        <v>102.5</v>
      </c>
      <c r="M293" s="1712">
        <v>97.8</v>
      </c>
      <c r="N293" s="1173">
        <v>112.9</v>
      </c>
      <c r="O293" s="1057">
        <v>116.2</v>
      </c>
      <c r="P293" s="1704">
        <v>105.7</v>
      </c>
      <c r="Q293" t="s">
        <v>882</v>
      </c>
      <c r="R293" s="1058"/>
    </row>
    <row r="294" spans="1:18">
      <c r="A294" s="95">
        <v>2014</v>
      </c>
      <c r="B294" s="195" t="s">
        <v>4</v>
      </c>
      <c r="C294" s="781">
        <v>130.07</v>
      </c>
      <c r="D294" s="274">
        <v>119.74</v>
      </c>
      <c r="E294" s="32">
        <v>102.11</v>
      </c>
      <c r="F294" s="291" t="s">
        <v>886</v>
      </c>
      <c r="G294" s="135"/>
      <c r="H294" s="24"/>
      <c r="I294" s="95">
        <v>2014</v>
      </c>
      <c r="J294" s="195" t="s">
        <v>4</v>
      </c>
      <c r="K294" s="1701">
        <v>104.3</v>
      </c>
      <c r="L294" s="1702">
        <v>102.2</v>
      </c>
      <c r="M294" s="1703">
        <v>97.9</v>
      </c>
      <c r="N294" s="1173">
        <v>112.7</v>
      </c>
      <c r="O294" s="1057">
        <v>115.4</v>
      </c>
      <c r="P294" s="1704">
        <v>105.2</v>
      </c>
      <c r="Q294" t="s">
        <v>882</v>
      </c>
      <c r="R294" s="1058"/>
    </row>
    <row r="295" spans="1:18">
      <c r="A295" s="95"/>
      <c r="B295" s="195" t="s">
        <v>5</v>
      </c>
      <c r="C295" s="781">
        <v>124.94</v>
      </c>
      <c r="D295" s="274">
        <v>119.58</v>
      </c>
      <c r="E295" s="32">
        <v>103.8</v>
      </c>
      <c r="F295" s="291" t="s">
        <v>886</v>
      </c>
      <c r="G295" s="135"/>
      <c r="H295" s="24"/>
      <c r="I295" s="95"/>
      <c r="J295" s="195" t="s">
        <v>5</v>
      </c>
      <c r="K295" s="1701">
        <v>103.3</v>
      </c>
      <c r="L295" s="1702">
        <v>103.8</v>
      </c>
      <c r="M295" s="1703">
        <v>98.5</v>
      </c>
      <c r="N295" s="1173">
        <v>113.1</v>
      </c>
      <c r="O295" s="1057">
        <v>116.9</v>
      </c>
      <c r="P295" s="1704">
        <v>105.4</v>
      </c>
      <c r="Q295" t="s">
        <v>882</v>
      </c>
      <c r="R295" s="1058"/>
    </row>
    <row r="296" spans="1:18">
      <c r="A296" s="95"/>
      <c r="B296" s="195" t="s">
        <v>6</v>
      </c>
      <c r="C296" s="781">
        <v>121.12</v>
      </c>
      <c r="D296" s="274">
        <v>118.04</v>
      </c>
      <c r="E296" s="32">
        <v>105.7</v>
      </c>
      <c r="F296" s="291" t="s">
        <v>886</v>
      </c>
      <c r="G296" s="135"/>
      <c r="H296" s="24"/>
      <c r="I296" s="95"/>
      <c r="J296" s="195" t="s">
        <v>6</v>
      </c>
      <c r="K296" s="1701">
        <v>100.8</v>
      </c>
      <c r="L296" s="1702">
        <v>100</v>
      </c>
      <c r="M296" s="1703">
        <v>98.6</v>
      </c>
      <c r="N296" s="1173">
        <v>112</v>
      </c>
      <c r="O296" s="1057">
        <v>116.6</v>
      </c>
      <c r="P296" s="1704">
        <v>105.3</v>
      </c>
      <c r="Q296" t="s">
        <v>884</v>
      </c>
      <c r="R296" s="1058"/>
    </row>
    <row r="297" spans="1:18">
      <c r="A297" s="95"/>
      <c r="B297" s="195" t="s">
        <v>7</v>
      </c>
      <c r="C297" s="781">
        <v>119.23</v>
      </c>
      <c r="D297" s="274">
        <v>120.01</v>
      </c>
      <c r="E297" s="32">
        <v>106.48</v>
      </c>
      <c r="F297" s="291" t="s">
        <v>886</v>
      </c>
      <c r="G297" s="135"/>
      <c r="H297" s="24"/>
      <c r="I297" s="95"/>
      <c r="J297" s="195" t="s">
        <v>7</v>
      </c>
      <c r="K297" s="1701">
        <v>99.7</v>
      </c>
      <c r="L297" s="1702">
        <v>100.6</v>
      </c>
      <c r="M297" s="1703">
        <v>100.6</v>
      </c>
      <c r="N297" s="1173">
        <v>112.5</v>
      </c>
      <c r="O297" s="1057">
        <v>116</v>
      </c>
      <c r="P297" s="1704">
        <v>105.3</v>
      </c>
      <c r="Q297" t="s">
        <v>884</v>
      </c>
      <c r="R297" s="1058"/>
    </row>
    <row r="298" spans="1:18">
      <c r="A298" s="95"/>
      <c r="B298" s="195" t="s">
        <v>8</v>
      </c>
      <c r="C298" s="781">
        <v>118.22</v>
      </c>
      <c r="D298" s="274">
        <v>118.38</v>
      </c>
      <c r="E298" s="32">
        <v>105.68</v>
      </c>
      <c r="F298" s="291" t="s">
        <v>886</v>
      </c>
      <c r="G298" s="135"/>
      <c r="H298" s="24"/>
      <c r="I298" s="95"/>
      <c r="J298" s="195" t="s">
        <v>8</v>
      </c>
      <c r="K298" s="1701">
        <v>99.6</v>
      </c>
      <c r="L298" s="1702">
        <v>99.4</v>
      </c>
      <c r="M298" s="1703">
        <v>100.5</v>
      </c>
      <c r="N298" s="1173">
        <v>112.3</v>
      </c>
      <c r="O298" s="1057">
        <v>116.2</v>
      </c>
      <c r="P298" s="1704">
        <v>104.9</v>
      </c>
      <c r="Q298" t="s">
        <v>884</v>
      </c>
      <c r="R298" s="1058"/>
    </row>
    <row r="299" spans="1:18">
      <c r="A299" s="95"/>
      <c r="B299" s="195" t="s">
        <v>9</v>
      </c>
      <c r="C299" s="781">
        <v>116.32</v>
      </c>
      <c r="D299" s="274">
        <v>117.95</v>
      </c>
      <c r="E299" s="32">
        <v>102.9</v>
      </c>
      <c r="F299" s="291" t="s">
        <v>885</v>
      </c>
      <c r="G299" s="135"/>
      <c r="H299" s="24"/>
      <c r="I299" s="95"/>
      <c r="J299" s="195" t="s">
        <v>9</v>
      </c>
      <c r="K299" s="1701">
        <v>101</v>
      </c>
      <c r="L299" s="1702">
        <v>99.9</v>
      </c>
      <c r="M299" s="1703">
        <v>100.8</v>
      </c>
      <c r="N299" s="1173">
        <v>111.9</v>
      </c>
      <c r="O299" s="1057">
        <v>118.2</v>
      </c>
      <c r="P299" s="1704">
        <v>105.1</v>
      </c>
      <c r="Q299" t="s">
        <v>884</v>
      </c>
      <c r="R299" s="1058"/>
    </row>
    <row r="300" spans="1:18">
      <c r="A300" s="95"/>
      <c r="B300" s="195" t="s">
        <v>10</v>
      </c>
      <c r="C300" s="781">
        <v>117.59</v>
      </c>
      <c r="D300" s="274">
        <v>117.54</v>
      </c>
      <c r="E300" s="32">
        <v>104.45</v>
      </c>
      <c r="F300" s="291" t="s">
        <v>892</v>
      </c>
      <c r="G300" s="135"/>
      <c r="H300" s="24"/>
      <c r="I300" s="95"/>
      <c r="J300" s="195" t="s">
        <v>10</v>
      </c>
      <c r="K300" s="1701">
        <v>100.8</v>
      </c>
      <c r="L300" s="1702">
        <v>99.2</v>
      </c>
      <c r="M300" s="1703">
        <v>100.3</v>
      </c>
      <c r="N300" s="1173">
        <v>112.1</v>
      </c>
      <c r="O300" s="1057">
        <v>116.7</v>
      </c>
      <c r="P300" s="1704">
        <v>105.2</v>
      </c>
      <c r="Q300" t="s">
        <v>888</v>
      </c>
      <c r="R300" s="1058"/>
    </row>
    <row r="301" spans="1:18">
      <c r="A301" s="95"/>
      <c r="B301" s="195" t="s">
        <v>11</v>
      </c>
      <c r="C301" s="781">
        <v>114.95</v>
      </c>
      <c r="D301" s="274">
        <v>118.05</v>
      </c>
      <c r="E301" s="32">
        <v>104.54</v>
      </c>
      <c r="F301" s="291" t="s">
        <v>885</v>
      </c>
      <c r="G301" s="135" t="s">
        <v>40</v>
      </c>
      <c r="H301" s="24"/>
      <c r="I301" s="95"/>
      <c r="J301" s="195" t="s">
        <v>11</v>
      </c>
      <c r="K301" s="1701">
        <v>101.2</v>
      </c>
      <c r="L301" s="1702">
        <v>100.6</v>
      </c>
      <c r="M301" s="1703">
        <v>100.5</v>
      </c>
      <c r="N301" s="1173">
        <v>112.3</v>
      </c>
      <c r="O301" s="1057">
        <v>116</v>
      </c>
      <c r="P301" s="1704">
        <v>104.8</v>
      </c>
      <c r="Q301" t="s">
        <v>888</v>
      </c>
      <c r="R301" s="1058"/>
    </row>
    <row r="302" spans="1:18">
      <c r="A302" s="95"/>
      <c r="B302" s="195" t="s">
        <v>12</v>
      </c>
      <c r="C302" s="781">
        <v>114.89</v>
      </c>
      <c r="D302" s="274">
        <v>121.38</v>
      </c>
      <c r="E302" s="32">
        <v>105.34</v>
      </c>
      <c r="F302" s="291" t="s">
        <v>892</v>
      </c>
      <c r="G302" s="135"/>
      <c r="H302" s="24"/>
      <c r="I302" s="95"/>
      <c r="J302" s="195" t="s">
        <v>12</v>
      </c>
      <c r="K302" s="1701">
        <v>100.2</v>
      </c>
      <c r="L302" s="1702">
        <v>100.4</v>
      </c>
      <c r="M302" s="1703">
        <v>100.4</v>
      </c>
      <c r="N302" s="1173">
        <v>113.4</v>
      </c>
      <c r="O302" s="1057">
        <v>117.2</v>
      </c>
      <c r="P302" s="1704">
        <v>105.2</v>
      </c>
      <c r="Q302" t="s">
        <v>888</v>
      </c>
      <c r="R302" s="1058"/>
    </row>
    <row r="303" spans="1:18">
      <c r="A303" s="95"/>
      <c r="B303" s="195" t="s">
        <v>13</v>
      </c>
      <c r="C303" s="781">
        <v>113.12</v>
      </c>
      <c r="D303" s="274">
        <v>118.37</v>
      </c>
      <c r="E303" s="32">
        <v>106.09</v>
      </c>
      <c r="F303" s="291" t="s">
        <v>892</v>
      </c>
      <c r="G303" s="135"/>
      <c r="H303" s="24"/>
      <c r="I303" s="95"/>
      <c r="J303" s="195" t="s">
        <v>13</v>
      </c>
      <c r="K303" s="1701">
        <v>100.7</v>
      </c>
      <c r="L303" s="1702">
        <v>99.6</v>
      </c>
      <c r="M303" s="1703">
        <v>100.4</v>
      </c>
      <c r="N303" s="1173">
        <v>114.6</v>
      </c>
      <c r="O303" s="1057">
        <v>116.4</v>
      </c>
      <c r="P303" s="1704">
        <v>104.9</v>
      </c>
      <c r="Q303" t="s">
        <v>888</v>
      </c>
      <c r="R303" s="1058"/>
    </row>
    <row r="304" spans="1:18">
      <c r="A304" s="100"/>
      <c r="B304" s="197" t="s">
        <v>14</v>
      </c>
      <c r="C304" s="895">
        <v>108.14</v>
      </c>
      <c r="D304" s="273">
        <v>120.33</v>
      </c>
      <c r="E304" s="34">
        <v>106.33</v>
      </c>
      <c r="F304" s="291" t="s">
        <v>886</v>
      </c>
      <c r="G304" s="135"/>
      <c r="H304" s="24"/>
      <c r="I304" s="100"/>
      <c r="J304" s="195" t="s">
        <v>14</v>
      </c>
      <c r="K304" s="1705">
        <v>100.7</v>
      </c>
      <c r="L304" s="1706">
        <v>100</v>
      </c>
      <c r="M304" s="1707">
        <v>100.1</v>
      </c>
      <c r="N304" s="1173">
        <v>114.1</v>
      </c>
      <c r="O304" s="1057">
        <v>117.2</v>
      </c>
      <c r="P304" s="1704">
        <v>104.4</v>
      </c>
      <c r="Q304" t="s">
        <v>882</v>
      </c>
      <c r="R304" s="1058"/>
    </row>
    <row r="305" spans="1:18">
      <c r="A305" s="98" t="s">
        <v>63</v>
      </c>
      <c r="B305" s="196" t="s">
        <v>3</v>
      </c>
      <c r="C305" s="1779">
        <v>112.92</v>
      </c>
      <c r="D305" s="279">
        <v>120.96</v>
      </c>
      <c r="E305" s="35">
        <v>107.22</v>
      </c>
      <c r="F305" s="290" t="s">
        <v>886</v>
      </c>
      <c r="G305" s="134"/>
      <c r="H305" s="24"/>
      <c r="I305" s="98" t="s">
        <v>63</v>
      </c>
      <c r="J305" s="196" t="s">
        <v>3</v>
      </c>
      <c r="K305" s="1701">
        <v>100.1</v>
      </c>
      <c r="L305" s="1702">
        <v>101.7</v>
      </c>
      <c r="M305" s="1703">
        <v>100.2</v>
      </c>
      <c r="N305" s="1175">
        <v>112.6</v>
      </c>
      <c r="O305" s="1062">
        <v>117</v>
      </c>
      <c r="P305" s="1708">
        <v>104.8</v>
      </c>
      <c r="Q305" s="1163" t="s">
        <v>882</v>
      </c>
      <c r="R305" s="1061"/>
    </row>
    <row r="306" spans="1:18">
      <c r="A306" s="95">
        <v>2015</v>
      </c>
      <c r="B306" s="195" t="s">
        <v>4</v>
      </c>
      <c r="C306" s="781">
        <v>108.7</v>
      </c>
      <c r="D306" s="274">
        <v>117.44</v>
      </c>
      <c r="E306" s="32">
        <v>107.82</v>
      </c>
      <c r="F306" s="291" t="s">
        <v>886</v>
      </c>
      <c r="G306" s="135"/>
      <c r="H306" s="24"/>
      <c r="I306" s="95">
        <v>2015</v>
      </c>
      <c r="J306" s="195" t="s">
        <v>4</v>
      </c>
      <c r="K306" s="1701">
        <v>100.2</v>
      </c>
      <c r="L306" s="1702">
        <v>100</v>
      </c>
      <c r="M306" s="1703">
        <v>100.3</v>
      </c>
      <c r="N306" s="1173">
        <v>111.8</v>
      </c>
      <c r="O306" s="1057">
        <v>116.1</v>
      </c>
      <c r="P306" s="1704">
        <v>104.5</v>
      </c>
      <c r="Q306" t="s">
        <v>882</v>
      </c>
      <c r="R306" s="1058"/>
    </row>
    <row r="307" spans="1:18">
      <c r="A307" s="95"/>
      <c r="B307" s="195" t="s">
        <v>5</v>
      </c>
      <c r="C307" s="781">
        <v>108.73</v>
      </c>
      <c r="D307" s="274">
        <v>118.46</v>
      </c>
      <c r="E307" s="32">
        <v>103.65</v>
      </c>
      <c r="F307" s="291" t="s">
        <v>886</v>
      </c>
      <c r="G307" s="135"/>
      <c r="H307" s="24"/>
      <c r="I307" s="95"/>
      <c r="J307" s="195" t="s">
        <v>5</v>
      </c>
      <c r="K307" s="1701">
        <v>100.4</v>
      </c>
      <c r="L307" s="1702">
        <v>99.5</v>
      </c>
      <c r="M307" s="1703">
        <v>99.7</v>
      </c>
      <c r="N307" s="1173">
        <v>110.4</v>
      </c>
      <c r="O307" s="1057">
        <v>117</v>
      </c>
      <c r="P307" s="1704">
        <v>105.1</v>
      </c>
      <c r="Q307" t="s">
        <v>882</v>
      </c>
      <c r="R307" s="1058"/>
    </row>
    <row r="308" spans="1:18">
      <c r="A308" s="95"/>
      <c r="B308" s="195" t="s">
        <v>6</v>
      </c>
      <c r="C308" s="781">
        <v>106.59</v>
      </c>
      <c r="D308" s="274">
        <v>117.41</v>
      </c>
      <c r="E308" s="32">
        <v>102.65</v>
      </c>
      <c r="F308" s="291" t="s">
        <v>892</v>
      </c>
      <c r="G308" s="135"/>
      <c r="H308" s="24"/>
      <c r="I308" s="95"/>
      <c r="J308" s="195" t="s">
        <v>6</v>
      </c>
      <c r="K308" s="1701">
        <v>101.5</v>
      </c>
      <c r="L308" s="1702">
        <v>100.5</v>
      </c>
      <c r="M308" s="1703">
        <v>100.3</v>
      </c>
      <c r="N308" s="1173">
        <v>110.9</v>
      </c>
      <c r="O308" s="1057">
        <v>116.7</v>
      </c>
      <c r="P308" s="1704">
        <v>105.1</v>
      </c>
      <c r="Q308" t="s">
        <v>882</v>
      </c>
      <c r="R308" s="1058"/>
    </row>
    <row r="309" spans="1:18">
      <c r="A309" s="95"/>
      <c r="B309" s="195" t="s">
        <v>7</v>
      </c>
      <c r="C309" s="781">
        <v>109.98</v>
      </c>
      <c r="D309" s="274">
        <v>115.51</v>
      </c>
      <c r="E309" s="32">
        <v>103.86</v>
      </c>
      <c r="F309" s="291" t="s">
        <v>892</v>
      </c>
      <c r="G309" s="135"/>
      <c r="H309" s="24"/>
      <c r="I309" s="95"/>
      <c r="J309" s="195" t="s">
        <v>7</v>
      </c>
      <c r="K309" s="1701">
        <v>102.5</v>
      </c>
      <c r="L309" s="1702">
        <v>99.7</v>
      </c>
      <c r="M309" s="1703">
        <v>100</v>
      </c>
      <c r="N309" s="1173">
        <v>109.8</v>
      </c>
      <c r="O309" s="1057">
        <v>116</v>
      </c>
      <c r="P309" s="1704">
        <v>105.2</v>
      </c>
      <c r="Q309" t="s">
        <v>884</v>
      </c>
      <c r="R309" s="1058"/>
    </row>
    <row r="310" spans="1:18">
      <c r="A310" s="95"/>
      <c r="B310" s="195" t="s">
        <v>8</v>
      </c>
      <c r="C310" s="781">
        <v>109.19</v>
      </c>
      <c r="D310" s="274">
        <v>114.25</v>
      </c>
      <c r="E310" s="32">
        <v>101.14</v>
      </c>
      <c r="F310" s="291" t="s">
        <v>885</v>
      </c>
      <c r="G310" s="135"/>
      <c r="H310" s="24"/>
      <c r="I310" s="95"/>
      <c r="J310" s="195" t="s">
        <v>8</v>
      </c>
      <c r="K310" s="1701">
        <v>102.1</v>
      </c>
      <c r="L310" s="1702">
        <v>100.5</v>
      </c>
      <c r="M310" s="1703">
        <v>99.5</v>
      </c>
      <c r="N310" s="1173">
        <v>108.3</v>
      </c>
      <c r="O310" s="1057">
        <v>115.1</v>
      </c>
      <c r="P310" s="1704">
        <v>105</v>
      </c>
      <c r="Q310" t="s">
        <v>884</v>
      </c>
      <c r="R310" s="1058"/>
    </row>
    <row r="311" spans="1:18">
      <c r="A311" s="95"/>
      <c r="B311" s="195" t="s">
        <v>9</v>
      </c>
      <c r="C311" s="781">
        <v>108.98</v>
      </c>
      <c r="D311" s="274">
        <v>115.9</v>
      </c>
      <c r="E311" s="32">
        <v>100.17</v>
      </c>
      <c r="F311" s="291" t="s">
        <v>885</v>
      </c>
      <c r="G311" s="135"/>
      <c r="H311" s="24"/>
      <c r="I311" s="95"/>
      <c r="J311" s="195" t="s">
        <v>9</v>
      </c>
      <c r="K311" s="1701">
        <v>100.7</v>
      </c>
      <c r="L311" s="1702">
        <v>100.5</v>
      </c>
      <c r="M311" s="1703">
        <v>100</v>
      </c>
      <c r="N311" s="1173">
        <v>108.2</v>
      </c>
      <c r="O311" s="1057">
        <v>116.5</v>
      </c>
      <c r="P311" s="1704">
        <v>104.7</v>
      </c>
      <c r="Q311" t="s">
        <v>884</v>
      </c>
      <c r="R311" s="1058"/>
    </row>
    <row r="312" spans="1:18">
      <c r="A312" s="95"/>
      <c r="B312" s="195" t="s">
        <v>10</v>
      </c>
      <c r="C312" s="781">
        <v>107.39</v>
      </c>
      <c r="D312" s="274">
        <v>115.28</v>
      </c>
      <c r="E312" s="32">
        <v>99.87</v>
      </c>
      <c r="F312" s="291" t="s">
        <v>885</v>
      </c>
      <c r="G312" s="135"/>
      <c r="H312" s="24"/>
      <c r="I312" s="95"/>
      <c r="J312" s="195" t="s">
        <v>10</v>
      </c>
      <c r="K312" s="1701">
        <v>99.9</v>
      </c>
      <c r="L312" s="1702">
        <v>99.5</v>
      </c>
      <c r="M312" s="1703">
        <v>99.7</v>
      </c>
      <c r="N312" s="1173">
        <v>106.7</v>
      </c>
      <c r="O312" s="1057">
        <v>115.4</v>
      </c>
      <c r="P312" s="1704">
        <v>104.8</v>
      </c>
      <c r="Q312" t="s">
        <v>884</v>
      </c>
      <c r="R312" s="1058"/>
    </row>
    <row r="313" spans="1:18">
      <c r="A313" s="95"/>
      <c r="B313" s="195" t="s">
        <v>11</v>
      </c>
      <c r="C313" s="781">
        <v>104.75</v>
      </c>
      <c r="D313" s="274">
        <v>115.06</v>
      </c>
      <c r="E313" s="32">
        <v>99.6</v>
      </c>
      <c r="F313" s="291" t="s">
        <v>885</v>
      </c>
      <c r="G313" s="135"/>
      <c r="H313" s="24"/>
      <c r="I313" s="95"/>
      <c r="J313" s="195" t="s">
        <v>11</v>
      </c>
      <c r="K313" s="1701">
        <v>98.7</v>
      </c>
      <c r="L313" s="1702">
        <v>100</v>
      </c>
      <c r="M313" s="1703">
        <v>100</v>
      </c>
      <c r="N313" s="1173">
        <v>106.8</v>
      </c>
      <c r="O313" s="1057">
        <v>115.7</v>
      </c>
      <c r="P313" s="1704">
        <v>104.5</v>
      </c>
      <c r="Q313" t="s">
        <v>884</v>
      </c>
      <c r="R313" s="1058"/>
    </row>
    <row r="314" spans="1:18">
      <c r="A314" s="95"/>
      <c r="B314" s="195" t="s">
        <v>12</v>
      </c>
      <c r="C314" s="781">
        <v>106.11</v>
      </c>
      <c r="D314" s="274">
        <v>114.34</v>
      </c>
      <c r="E314" s="32">
        <v>99.83</v>
      </c>
      <c r="F314" s="291" t="s">
        <v>887</v>
      </c>
      <c r="G314" s="135"/>
      <c r="H314" s="24"/>
      <c r="I314" s="95"/>
      <c r="J314" s="195" t="s">
        <v>12</v>
      </c>
      <c r="K314" s="1701">
        <v>99.1</v>
      </c>
      <c r="L314" s="1702">
        <v>100.2</v>
      </c>
      <c r="M314" s="1703">
        <v>100.1</v>
      </c>
      <c r="N314" s="1173">
        <v>106.9</v>
      </c>
      <c r="O314" s="1057">
        <v>115.4</v>
      </c>
      <c r="P314" s="1704">
        <v>104.4</v>
      </c>
      <c r="Q314" t="s">
        <v>884</v>
      </c>
      <c r="R314" s="1058"/>
    </row>
    <row r="315" spans="1:18">
      <c r="A315" s="95"/>
      <c r="B315" s="195" t="s">
        <v>13</v>
      </c>
      <c r="C315" s="781">
        <v>102.27</v>
      </c>
      <c r="D315" s="274">
        <v>113.09</v>
      </c>
      <c r="E315" s="32">
        <v>100.76</v>
      </c>
      <c r="F315" s="291" t="s">
        <v>887</v>
      </c>
      <c r="G315" s="135"/>
      <c r="H315" s="24"/>
      <c r="I315" s="95"/>
      <c r="J315" s="195" t="s">
        <v>13</v>
      </c>
      <c r="K315" s="1701">
        <v>98.1</v>
      </c>
      <c r="L315" s="1702">
        <v>99.3</v>
      </c>
      <c r="M315" s="1703">
        <v>100.1</v>
      </c>
      <c r="N315" s="1173">
        <v>106.9</v>
      </c>
      <c r="O315" s="1057">
        <v>115.1</v>
      </c>
      <c r="P315" s="1704">
        <v>103.6</v>
      </c>
      <c r="Q315" t="s">
        <v>884</v>
      </c>
      <c r="R315" s="1058"/>
    </row>
    <row r="316" spans="1:18">
      <c r="A316" s="100"/>
      <c r="B316" s="197" t="s">
        <v>14</v>
      </c>
      <c r="C316" s="895">
        <v>101.87</v>
      </c>
      <c r="D316" s="273">
        <v>112.05</v>
      </c>
      <c r="E316" s="34">
        <v>101.25</v>
      </c>
      <c r="F316" s="292" t="s">
        <v>695</v>
      </c>
      <c r="G316" s="136"/>
      <c r="H316" s="24"/>
      <c r="I316" s="100"/>
      <c r="J316" s="197" t="s">
        <v>14</v>
      </c>
      <c r="K316" s="1701">
        <v>96.8</v>
      </c>
      <c r="L316" s="1702">
        <v>98.5</v>
      </c>
      <c r="M316" s="1703">
        <v>100.1</v>
      </c>
      <c r="N316" s="1174">
        <v>107.1</v>
      </c>
      <c r="O316" s="1059">
        <v>115.4</v>
      </c>
      <c r="P316" s="1709">
        <v>104.4</v>
      </c>
      <c r="Q316" s="931" t="s">
        <v>884</v>
      </c>
      <c r="R316" s="1060"/>
    </row>
    <row r="317" spans="1:18">
      <c r="A317" s="98" t="s">
        <v>280</v>
      </c>
      <c r="B317" s="196" t="s">
        <v>3</v>
      </c>
      <c r="C317" s="1779">
        <v>108.32</v>
      </c>
      <c r="D317" s="355">
        <v>114.71</v>
      </c>
      <c r="E317" s="35">
        <v>99.96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10">
        <v>96.7</v>
      </c>
      <c r="L317" s="1711">
        <v>99.5</v>
      </c>
      <c r="M317" s="1712">
        <v>99.6</v>
      </c>
      <c r="N317" s="1173">
        <v>107.3</v>
      </c>
      <c r="O317" s="1057">
        <v>115.9</v>
      </c>
      <c r="P317" s="1704">
        <v>104.4</v>
      </c>
      <c r="Q317" t="s">
        <v>884</v>
      </c>
      <c r="R317" s="1058"/>
    </row>
    <row r="318" spans="1:18">
      <c r="A318" s="95">
        <v>2016</v>
      </c>
      <c r="B318" s="195" t="s">
        <v>4</v>
      </c>
      <c r="C318" s="781">
        <v>98.4</v>
      </c>
      <c r="D318" s="275">
        <v>114.59</v>
      </c>
      <c r="E318" s="32">
        <v>100.17</v>
      </c>
      <c r="F318" s="294" t="s">
        <v>695</v>
      </c>
      <c r="G318" s="135"/>
      <c r="H318" s="24"/>
      <c r="I318" s="95">
        <v>2016</v>
      </c>
      <c r="J318" s="195" t="s">
        <v>4</v>
      </c>
      <c r="K318" s="1701">
        <v>95.3</v>
      </c>
      <c r="L318" s="1702">
        <v>98.9</v>
      </c>
      <c r="M318" s="1703">
        <v>99.7</v>
      </c>
      <c r="N318" s="1173">
        <v>107.2</v>
      </c>
      <c r="O318" s="1057">
        <v>116.2</v>
      </c>
      <c r="P318" s="1704">
        <v>104.5</v>
      </c>
      <c r="Q318" t="s">
        <v>884</v>
      </c>
      <c r="R318" s="1058"/>
    </row>
    <row r="319" spans="1:18">
      <c r="A319" s="95"/>
      <c r="B319" s="195" t="s">
        <v>5</v>
      </c>
      <c r="C319" s="781">
        <v>102.81</v>
      </c>
      <c r="D319" s="275">
        <v>114.3</v>
      </c>
      <c r="E319" s="32">
        <v>100.34</v>
      </c>
      <c r="F319" s="294" t="s">
        <v>695</v>
      </c>
      <c r="G319" s="135"/>
      <c r="H319" s="24"/>
      <c r="I319" s="95"/>
      <c r="J319" s="195" t="s">
        <v>5</v>
      </c>
      <c r="K319" s="1701">
        <v>95.4</v>
      </c>
      <c r="L319" s="1702">
        <v>98.9</v>
      </c>
      <c r="M319" s="1703">
        <v>99.3</v>
      </c>
      <c r="N319" s="1173">
        <v>107.4</v>
      </c>
      <c r="O319" s="1057">
        <v>116.7</v>
      </c>
      <c r="P319" s="1704">
        <v>105</v>
      </c>
      <c r="Q319" t="s">
        <v>884</v>
      </c>
      <c r="R319" s="1058"/>
    </row>
    <row r="320" spans="1:18">
      <c r="A320" s="95"/>
      <c r="B320" s="195" t="s">
        <v>6</v>
      </c>
      <c r="C320" s="781">
        <v>103.06</v>
      </c>
      <c r="D320" s="275">
        <v>115.92</v>
      </c>
      <c r="E320" s="32">
        <v>100.06</v>
      </c>
      <c r="F320" s="294" t="s">
        <v>695</v>
      </c>
      <c r="G320" s="135"/>
      <c r="H320" s="24"/>
      <c r="I320" s="95"/>
      <c r="J320" s="195" t="s">
        <v>6</v>
      </c>
      <c r="K320" s="1701">
        <v>95.5</v>
      </c>
      <c r="L320" s="1702">
        <v>98.8</v>
      </c>
      <c r="M320" s="1703">
        <v>99.3</v>
      </c>
      <c r="N320" s="1173">
        <v>108.5</v>
      </c>
      <c r="O320" s="1057">
        <v>117.4</v>
      </c>
      <c r="P320" s="1704">
        <v>105.1</v>
      </c>
      <c r="Q320" t="s">
        <v>884</v>
      </c>
      <c r="R320" s="1058"/>
    </row>
    <row r="321" spans="1:18">
      <c r="A321" s="95"/>
      <c r="B321" s="195" t="s">
        <v>7</v>
      </c>
      <c r="C321" s="781">
        <v>103</v>
      </c>
      <c r="D321" s="275">
        <v>115.84</v>
      </c>
      <c r="E321" s="32">
        <v>99.45</v>
      </c>
      <c r="F321" s="294" t="s">
        <v>695</v>
      </c>
      <c r="G321" s="135"/>
      <c r="H321" s="24"/>
      <c r="I321" s="95"/>
      <c r="J321" s="195" t="s">
        <v>7</v>
      </c>
      <c r="K321" s="1701">
        <v>95.5</v>
      </c>
      <c r="L321" s="1702">
        <v>98.5</v>
      </c>
      <c r="M321" s="1703">
        <v>98.6</v>
      </c>
      <c r="N321" s="1173">
        <v>109.8</v>
      </c>
      <c r="O321" s="1057">
        <v>119.1</v>
      </c>
      <c r="P321" s="1704">
        <v>105.4</v>
      </c>
      <c r="Q321" t="s">
        <v>884</v>
      </c>
      <c r="R321" s="1058"/>
    </row>
    <row r="322" spans="1:18">
      <c r="A322" s="95"/>
      <c r="B322" s="195" t="s">
        <v>8</v>
      </c>
      <c r="C322" s="781">
        <v>104.69</v>
      </c>
      <c r="D322" s="275">
        <v>116.52</v>
      </c>
      <c r="E322" s="32">
        <v>98.71</v>
      </c>
      <c r="F322" s="294" t="s">
        <v>893</v>
      </c>
      <c r="G322" s="135"/>
      <c r="H322" s="24"/>
      <c r="I322" s="95"/>
      <c r="J322" s="195" t="s">
        <v>8</v>
      </c>
      <c r="K322" s="1701">
        <v>95.6</v>
      </c>
      <c r="L322" s="1702">
        <v>98.9</v>
      </c>
      <c r="M322" s="1703">
        <v>99.2</v>
      </c>
      <c r="N322" s="1173">
        <v>111.9</v>
      </c>
      <c r="O322" s="1057">
        <v>119.2</v>
      </c>
      <c r="P322" s="1704">
        <v>105.9</v>
      </c>
      <c r="Q322" t="s">
        <v>884</v>
      </c>
      <c r="R322" s="1058"/>
    </row>
    <row r="323" spans="1:18">
      <c r="A323" s="95"/>
      <c r="B323" s="195" t="s">
        <v>9</v>
      </c>
      <c r="C323" s="781">
        <v>107.84</v>
      </c>
      <c r="D323" s="275">
        <v>116.7</v>
      </c>
      <c r="E323" s="32">
        <v>100.21</v>
      </c>
      <c r="F323" s="294" t="s">
        <v>893</v>
      </c>
      <c r="G323" s="135"/>
      <c r="H323" s="24"/>
      <c r="I323" s="95"/>
      <c r="J323" s="195" t="s">
        <v>9</v>
      </c>
      <c r="K323" s="1701">
        <v>95.9</v>
      </c>
      <c r="L323" s="1702">
        <v>99.2</v>
      </c>
      <c r="M323" s="1703">
        <v>99.2</v>
      </c>
      <c r="N323" s="1173">
        <v>112.3</v>
      </c>
      <c r="O323" s="1057">
        <v>118.7</v>
      </c>
      <c r="P323" s="1704">
        <v>106.3</v>
      </c>
      <c r="Q323" t="s">
        <v>884</v>
      </c>
      <c r="R323" s="1058"/>
    </row>
    <row r="324" spans="1:18">
      <c r="A324" s="95"/>
      <c r="B324" s="195" t="s">
        <v>10</v>
      </c>
      <c r="C324" s="781">
        <v>109.21</v>
      </c>
      <c r="D324" s="275">
        <v>114.21</v>
      </c>
      <c r="E324" s="32">
        <v>99.15</v>
      </c>
      <c r="F324" s="294" t="s">
        <v>893</v>
      </c>
      <c r="G324" s="135"/>
      <c r="H324" s="24"/>
      <c r="I324" s="95"/>
      <c r="J324" s="195" t="s">
        <v>10</v>
      </c>
      <c r="K324" s="1701">
        <v>95.7</v>
      </c>
      <c r="L324" s="1702">
        <v>99.5</v>
      </c>
      <c r="M324" s="1703">
        <v>99.2</v>
      </c>
      <c r="N324" s="1173">
        <v>112</v>
      </c>
      <c r="O324" s="1057">
        <v>119.4</v>
      </c>
      <c r="P324" s="1704">
        <v>106.9</v>
      </c>
      <c r="Q324" t="s">
        <v>884</v>
      </c>
      <c r="R324" s="1058"/>
    </row>
    <row r="325" spans="1:18">
      <c r="A325" s="95"/>
      <c r="B325" s="195" t="s">
        <v>11</v>
      </c>
      <c r="C325" s="781">
        <v>112.04</v>
      </c>
      <c r="D325" s="275">
        <v>117.77</v>
      </c>
      <c r="E325" s="32">
        <v>99.51</v>
      </c>
      <c r="F325" s="294" t="s">
        <v>893</v>
      </c>
      <c r="G325" s="135"/>
      <c r="H325" s="24"/>
      <c r="I325" s="95"/>
      <c r="J325" s="195" t="s">
        <v>11</v>
      </c>
      <c r="K325" s="1701">
        <v>95.8</v>
      </c>
      <c r="L325" s="1702">
        <v>100.1</v>
      </c>
      <c r="M325" s="1703">
        <v>99.7</v>
      </c>
      <c r="N325" s="1173">
        <v>112.6</v>
      </c>
      <c r="O325" s="1057">
        <v>119.5</v>
      </c>
      <c r="P325" s="1704">
        <v>107.6</v>
      </c>
      <c r="Q325" t="s">
        <v>884</v>
      </c>
      <c r="R325" s="1058"/>
    </row>
    <row r="326" spans="1:18">
      <c r="A326" s="95"/>
      <c r="B326" s="195" t="s">
        <v>12</v>
      </c>
      <c r="C326" s="781">
        <v>109.18</v>
      </c>
      <c r="D326" s="275">
        <v>115.24</v>
      </c>
      <c r="E326" s="32">
        <v>97.61</v>
      </c>
      <c r="F326" s="294" t="s">
        <v>893</v>
      </c>
      <c r="G326" s="135"/>
      <c r="H326" s="24"/>
      <c r="I326" s="95"/>
      <c r="J326" s="195" t="s">
        <v>12</v>
      </c>
      <c r="K326" s="1701">
        <v>96.9</v>
      </c>
      <c r="L326" s="1702">
        <v>100.5</v>
      </c>
      <c r="M326" s="1703">
        <v>99.6</v>
      </c>
      <c r="N326" s="1173">
        <v>112.2</v>
      </c>
      <c r="O326" s="1057">
        <v>120.7</v>
      </c>
      <c r="P326" s="1704">
        <v>108</v>
      </c>
      <c r="Q326" t="s">
        <v>882</v>
      </c>
      <c r="R326" s="1058"/>
    </row>
    <row r="327" spans="1:18">
      <c r="A327" s="95"/>
      <c r="B327" s="195" t="s">
        <v>13</v>
      </c>
      <c r="C327" s="781">
        <v>116.94</v>
      </c>
      <c r="D327" s="275">
        <v>116.6</v>
      </c>
      <c r="E327" s="32">
        <v>96.52</v>
      </c>
      <c r="F327" s="294" t="s">
        <v>893</v>
      </c>
      <c r="G327" s="135"/>
      <c r="H327" s="24"/>
      <c r="I327" s="95"/>
      <c r="J327" s="195" t="s">
        <v>13</v>
      </c>
      <c r="K327" s="1701">
        <v>98.2</v>
      </c>
      <c r="L327" s="1702">
        <v>102.1</v>
      </c>
      <c r="M327" s="1703">
        <v>99.7</v>
      </c>
      <c r="N327" s="1173">
        <v>112</v>
      </c>
      <c r="O327" s="1057">
        <v>120.6</v>
      </c>
      <c r="P327" s="1704">
        <v>107.9</v>
      </c>
      <c r="Q327" t="s">
        <v>882</v>
      </c>
      <c r="R327" s="1058"/>
    </row>
    <row r="328" spans="1:18">
      <c r="A328" s="100"/>
      <c r="B328" s="197" t="s">
        <v>14</v>
      </c>
      <c r="C328" s="895">
        <v>119.64</v>
      </c>
      <c r="D328" s="536">
        <v>118.4</v>
      </c>
      <c r="E328" s="34">
        <v>95.31</v>
      </c>
      <c r="F328" s="537" t="s">
        <v>893</v>
      </c>
      <c r="G328" s="136"/>
      <c r="H328" s="24"/>
      <c r="I328" s="95"/>
      <c r="J328" s="195" t="s">
        <v>14</v>
      </c>
      <c r="K328" s="1705">
        <v>100.1</v>
      </c>
      <c r="L328" s="1706">
        <v>102</v>
      </c>
      <c r="M328" s="1707">
        <v>100.3</v>
      </c>
      <c r="N328" s="1173">
        <v>112.7</v>
      </c>
      <c r="O328" s="1057">
        <v>121.1</v>
      </c>
      <c r="P328" s="1704">
        <v>108</v>
      </c>
      <c r="Q328" t="s">
        <v>882</v>
      </c>
      <c r="R328" s="1058"/>
    </row>
    <row r="329" spans="1:18">
      <c r="A329" s="95" t="s">
        <v>466</v>
      </c>
      <c r="B329" s="195" t="s">
        <v>3</v>
      </c>
      <c r="C329" s="781">
        <v>124.66</v>
      </c>
      <c r="D329" s="275">
        <v>117.24</v>
      </c>
      <c r="E329" s="32">
        <v>96.73</v>
      </c>
      <c r="F329" s="294" t="s">
        <v>893</v>
      </c>
      <c r="G329" s="260"/>
      <c r="H329" s="24"/>
      <c r="I329" s="98" t="s">
        <v>466</v>
      </c>
      <c r="J329" s="196" t="s">
        <v>3</v>
      </c>
      <c r="K329" s="1701">
        <v>100.3</v>
      </c>
      <c r="L329" s="1702">
        <v>101.5</v>
      </c>
      <c r="M329" s="1703">
        <v>100.4</v>
      </c>
      <c r="N329" s="1175">
        <v>112.7</v>
      </c>
      <c r="O329" s="1062">
        <v>120.4</v>
      </c>
      <c r="P329" s="1708">
        <v>107.7</v>
      </c>
      <c r="Q329" s="1163" t="s">
        <v>882</v>
      </c>
      <c r="R329" s="1070"/>
    </row>
    <row r="330" spans="1:18">
      <c r="A330" s="95">
        <v>2017</v>
      </c>
      <c r="B330" s="195" t="s">
        <v>4</v>
      </c>
      <c r="C330" s="781">
        <v>126.77</v>
      </c>
      <c r="D330" s="275">
        <v>120.76</v>
      </c>
      <c r="E330" s="32">
        <v>96.1</v>
      </c>
      <c r="F330" s="294" t="s">
        <v>893</v>
      </c>
      <c r="G330" s="260"/>
      <c r="H330" s="24"/>
      <c r="I330" s="95">
        <v>2017</v>
      </c>
      <c r="J330" s="195" t="s">
        <v>4</v>
      </c>
      <c r="K330" s="1701">
        <v>100.1</v>
      </c>
      <c r="L330" s="1702">
        <v>102.3</v>
      </c>
      <c r="M330" s="1703">
        <v>100.9</v>
      </c>
      <c r="N330" s="1173">
        <v>113.8</v>
      </c>
      <c r="O330" s="1057">
        <v>122</v>
      </c>
      <c r="P330" s="1704">
        <v>108.4</v>
      </c>
      <c r="Q330" t="s">
        <v>882</v>
      </c>
      <c r="R330" s="1071"/>
    </row>
    <row r="331" spans="1:18">
      <c r="A331" s="95"/>
      <c r="B331" s="195" t="s">
        <v>5</v>
      </c>
      <c r="C331" s="781">
        <v>123.22</v>
      </c>
      <c r="D331" s="275">
        <v>120.16</v>
      </c>
      <c r="E331" s="32">
        <v>96.71</v>
      </c>
      <c r="F331" s="294" t="s">
        <v>893</v>
      </c>
      <c r="G331" s="260"/>
      <c r="H331" s="24"/>
      <c r="I331" s="95"/>
      <c r="J331" s="195" t="s">
        <v>5</v>
      </c>
      <c r="K331" s="1701">
        <v>100.6</v>
      </c>
      <c r="L331" s="1702">
        <v>102.4</v>
      </c>
      <c r="M331" s="1703">
        <v>101.7</v>
      </c>
      <c r="N331" s="1173">
        <v>113.4</v>
      </c>
      <c r="O331" s="1057">
        <v>121</v>
      </c>
      <c r="P331" s="1704">
        <v>108.9</v>
      </c>
      <c r="Q331" t="s">
        <v>882</v>
      </c>
      <c r="R331" s="1071"/>
    </row>
    <row r="332" spans="1:18">
      <c r="A332" s="95"/>
      <c r="B332" s="195" t="s">
        <v>6</v>
      </c>
      <c r="C332" s="781">
        <v>123.47</v>
      </c>
      <c r="D332" s="275">
        <v>121.96</v>
      </c>
      <c r="E332" s="32">
        <v>98.96</v>
      </c>
      <c r="F332" s="294" t="s">
        <v>893</v>
      </c>
      <c r="G332" s="260"/>
      <c r="H332" s="24"/>
      <c r="I332" s="95"/>
      <c r="J332" s="195" t="s">
        <v>6</v>
      </c>
      <c r="K332" s="1701">
        <v>100.2</v>
      </c>
      <c r="L332" s="1702">
        <v>103.4</v>
      </c>
      <c r="M332" s="1703">
        <v>101.9</v>
      </c>
      <c r="N332" s="1173">
        <v>113.2</v>
      </c>
      <c r="O332" s="1057">
        <v>121.2</v>
      </c>
      <c r="P332" s="1704">
        <v>109.9</v>
      </c>
      <c r="Q332" t="s">
        <v>882</v>
      </c>
      <c r="R332" s="1071"/>
    </row>
    <row r="333" spans="1:18">
      <c r="A333" s="95"/>
      <c r="B333" s="195" t="s">
        <v>7</v>
      </c>
      <c r="C333" s="781">
        <v>123.4</v>
      </c>
      <c r="D333" s="275">
        <v>121.02</v>
      </c>
      <c r="E333" s="32">
        <v>98.19</v>
      </c>
      <c r="F333" s="294" t="s">
        <v>894</v>
      </c>
      <c r="G333" s="260"/>
      <c r="H333" s="24"/>
      <c r="I333" s="95"/>
      <c r="J333" s="195" t="s">
        <v>7</v>
      </c>
      <c r="K333" s="1701">
        <v>100.1</v>
      </c>
      <c r="L333" s="1702">
        <v>103.3</v>
      </c>
      <c r="M333" s="1703">
        <v>101.9</v>
      </c>
      <c r="N333" s="1173">
        <v>114.6</v>
      </c>
      <c r="O333" s="1057">
        <v>122.8</v>
      </c>
      <c r="P333" s="1704">
        <v>110.1</v>
      </c>
      <c r="Q333" t="s">
        <v>882</v>
      </c>
      <c r="R333" s="1071"/>
    </row>
    <row r="334" spans="1:18">
      <c r="A334" s="95"/>
      <c r="B334" s="195" t="s">
        <v>8</v>
      </c>
      <c r="C334" s="781">
        <v>123.56</v>
      </c>
      <c r="D334" s="275">
        <v>120.55</v>
      </c>
      <c r="E334" s="32">
        <v>98.17</v>
      </c>
      <c r="F334" s="294" t="s">
        <v>894</v>
      </c>
      <c r="G334" s="260"/>
      <c r="H334" s="24"/>
      <c r="I334" s="95"/>
      <c r="J334" s="195" t="s">
        <v>8</v>
      </c>
      <c r="K334" s="1701">
        <v>100.7</v>
      </c>
      <c r="L334" s="1702">
        <v>104</v>
      </c>
      <c r="M334" s="1703">
        <v>102.2</v>
      </c>
      <c r="N334" s="1173">
        <v>113.7</v>
      </c>
      <c r="O334" s="1057">
        <v>124.2</v>
      </c>
      <c r="P334" s="1704">
        <v>110.5</v>
      </c>
      <c r="Q334" t="s">
        <v>882</v>
      </c>
      <c r="R334" s="1071"/>
    </row>
    <row r="335" spans="1:18">
      <c r="A335" s="95"/>
      <c r="B335" s="195" t="s">
        <v>9</v>
      </c>
      <c r="C335" s="781">
        <v>119.76</v>
      </c>
      <c r="D335" s="275">
        <v>120.32</v>
      </c>
      <c r="E335" s="32">
        <v>99.68</v>
      </c>
      <c r="F335" s="294" t="s">
        <v>894</v>
      </c>
      <c r="G335" s="260"/>
      <c r="H335" s="24"/>
      <c r="I335" s="95"/>
      <c r="J335" s="195" t="s">
        <v>9</v>
      </c>
      <c r="K335" s="1701">
        <v>100.7</v>
      </c>
      <c r="L335" s="1702">
        <v>103.1</v>
      </c>
      <c r="M335" s="1703">
        <v>101.9</v>
      </c>
      <c r="N335" s="1173">
        <v>112.8</v>
      </c>
      <c r="O335" s="1057">
        <v>122.3</v>
      </c>
      <c r="P335" s="1704">
        <v>110</v>
      </c>
      <c r="Q335" t="s">
        <v>882</v>
      </c>
      <c r="R335" s="1071"/>
    </row>
    <row r="336" spans="1:18">
      <c r="A336" s="95"/>
      <c r="B336" s="195" t="s">
        <v>10</v>
      </c>
      <c r="C336" s="781">
        <v>124.32</v>
      </c>
      <c r="D336" s="275">
        <v>122.27</v>
      </c>
      <c r="E336" s="32">
        <v>100.14</v>
      </c>
      <c r="F336" s="294" t="s">
        <v>894</v>
      </c>
      <c r="G336" s="260"/>
      <c r="H336" s="24"/>
      <c r="I336" s="95"/>
      <c r="J336" s="195" t="s">
        <v>10</v>
      </c>
      <c r="K336" s="1701">
        <v>101.7</v>
      </c>
      <c r="L336" s="1702">
        <v>104.6</v>
      </c>
      <c r="M336" s="1703">
        <v>102.5</v>
      </c>
      <c r="N336" s="1173">
        <v>112.9</v>
      </c>
      <c r="O336" s="1057">
        <v>122</v>
      </c>
      <c r="P336" s="1704">
        <v>110.5</v>
      </c>
      <c r="Q336" t="s">
        <v>882</v>
      </c>
      <c r="R336" s="1071"/>
    </row>
    <row r="337" spans="1:18">
      <c r="A337" s="95"/>
      <c r="B337" s="195" t="s">
        <v>11</v>
      </c>
      <c r="C337" s="781">
        <v>124.25</v>
      </c>
      <c r="D337" s="275">
        <v>120.94</v>
      </c>
      <c r="E337" s="32">
        <v>100.44</v>
      </c>
      <c r="F337" s="294" t="s">
        <v>895</v>
      </c>
      <c r="G337" s="260"/>
      <c r="H337" s="24"/>
      <c r="I337" s="95"/>
      <c r="J337" s="195" t="s">
        <v>11</v>
      </c>
      <c r="K337" s="1701">
        <v>101.3</v>
      </c>
      <c r="L337" s="1702">
        <v>103.8</v>
      </c>
      <c r="M337" s="1703">
        <v>102.9</v>
      </c>
      <c r="N337" s="1173">
        <v>111.9</v>
      </c>
      <c r="O337" s="1057">
        <v>122.4</v>
      </c>
      <c r="P337" s="1704">
        <v>110.4</v>
      </c>
      <c r="Q337" t="s">
        <v>882</v>
      </c>
      <c r="R337" s="1071"/>
    </row>
    <row r="338" spans="1:18">
      <c r="A338" s="95"/>
      <c r="B338" s="195" t="s">
        <v>12</v>
      </c>
      <c r="C338" s="781">
        <v>122.18</v>
      </c>
      <c r="D338" s="275">
        <v>121.54</v>
      </c>
      <c r="E338" s="32">
        <v>99.81</v>
      </c>
      <c r="F338" s="294" t="s">
        <v>895</v>
      </c>
      <c r="G338" s="260"/>
      <c r="H338" s="24"/>
      <c r="I338" s="95"/>
      <c r="J338" s="195" t="s">
        <v>12</v>
      </c>
      <c r="K338" s="1701">
        <v>101</v>
      </c>
      <c r="L338" s="1702">
        <v>103.9</v>
      </c>
      <c r="M338" s="1703">
        <v>103.7</v>
      </c>
      <c r="N338" s="1173">
        <v>113.2</v>
      </c>
      <c r="O338" s="1057">
        <v>122.8</v>
      </c>
      <c r="P338" s="1704">
        <v>110.2</v>
      </c>
      <c r="Q338" t="s">
        <v>882</v>
      </c>
      <c r="R338" s="1071"/>
    </row>
    <row r="339" spans="1:18">
      <c r="A339" s="95"/>
      <c r="B339" s="195" t="s">
        <v>13</v>
      </c>
      <c r="C339" s="781">
        <v>122.78</v>
      </c>
      <c r="D339" s="275">
        <v>123.89</v>
      </c>
      <c r="E339" s="32">
        <v>99.61</v>
      </c>
      <c r="F339" s="294" t="s">
        <v>895</v>
      </c>
      <c r="G339" s="260"/>
      <c r="H339" s="24"/>
      <c r="I339" s="95"/>
      <c r="J339" s="195" t="s">
        <v>13</v>
      </c>
      <c r="K339" s="1701">
        <v>102.3</v>
      </c>
      <c r="L339" s="1702">
        <v>105.2</v>
      </c>
      <c r="M339" s="1703">
        <v>104.1</v>
      </c>
      <c r="N339" s="1173">
        <v>113.6</v>
      </c>
      <c r="O339" s="1057">
        <v>122.7</v>
      </c>
      <c r="P339" s="1704">
        <v>110.9</v>
      </c>
      <c r="Q339" t="s">
        <v>882</v>
      </c>
      <c r="R339" s="1071"/>
    </row>
    <row r="340" spans="1:18">
      <c r="A340" s="100"/>
      <c r="B340" s="197" t="s">
        <v>14</v>
      </c>
      <c r="C340" s="895">
        <v>123.09</v>
      </c>
      <c r="D340" s="536">
        <v>123.45</v>
      </c>
      <c r="E340" s="34">
        <v>99.94</v>
      </c>
      <c r="F340" s="537" t="s">
        <v>895</v>
      </c>
      <c r="G340" s="538"/>
      <c r="H340" s="24"/>
      <c r="I340" s="100"/>
      <c r="J340" s="197" t="s">
        <v>14</v>
      </c>
      <c r="K340" s="1701">
        <v>101.5</v>
      </c>
      <c r="L340" s="1702">
        <v>106.4</v>
      </c>
      <c r="M340" s="1703">
        <v>104.2</v>
      </c>
      <c r="N340" s="1174">
        <v>112.3</v>
      </c>
      <c r="O340" s="1059">
        <v>122.3</v>
      </c>
      <c r="P340" s="1709">
        <v>110.8</v>
      </c>
      <c r="Q340" s="931" t="s">
        <v>882</v>
      </c>
      <c r="R340" s="1072"/>
    </row>
    <row r="341" spans="1:18">
      <c r="A341" s="95" t="s">
        <v>598</v>
      </c>
      <c r="B341" s="195" t="s">
        <v>3</v>
      </c>
      <c r="C341" s="27">
        <v>111.92</v>
      </c>
      <c r="D341" s="539">
        <v>123.75</v>
      </c>
      <c r="E341" s="27">
        <v>98.91</v>
      </c>
      <c r="F341" s="294" t="s">
        <v>895</v>
      </c>
      <c r="G341" s="260"/>
      <c r="H341" s="24"/>
      <c r="I341" s="95" t="s">
        <v>598</v>
      </c>
      <c r="J341" s="195" t="s">
        <v>3</v>
      </c>
      <c r="K341" s="1710">
        <v>100.7</v>
      </c>
      <c r="L341" s="1711">
        <v>104.9</v>
      </c>
      <c r="M341" s="1712">
        <v>103.9</v>
      </c>
      <c r="N341" s="1175">
        <v>111.2</v>
      </c>
      <c r="O341" s="1062">
        <v>121.6</v>
      </c>
      <c r="P341" s="1708">
        <v>110</v>
      </c>
      <c r="Q341" s="1163" t="s">
        <v>882</v>
      </c>
      <c r="R341" s="1071"/>
    </row>
    <row r="342" spans="1:18">
      <c r="A342" s="95">
        <v>2018</v>
      </c>
      <c r="B342" s="195" t="s">
        <v>4</v>
      </c>
      <c r="C342" s="27">
        <v>114.52</v>
      </c>
      <c r="D342" s="539">
        <v>121.82</v>
      </c>
      <c r="E342" s="27">
        <v>101.52</v>
      </c>
      <c r="F342" s="294" t="s">
        <v>895</v>
      </c>
      <c r="G342" s="260"/>
      <c r="H342" s="24"/>
      <c r="I342" s="95">
        <v>2018</v>
      </c>
      <c r="J342" s="195" t="s">
        <v>4</v>
      </c>
      <c r="K342" s="1701">
        <v>100.7</v>
      </c>
      <c r="L342" s="1702">
        <v>104.6</v>
      </c>
      <c r="M342" s="1703">
        <v>104.1</v>
      </c>
      <c r="N342" s="1173">
        <v>111.6</v>
      </c>
      <c r="O342" s="1057">
        <v>121.9</v>
      </c>
      <c r="P342" s="1704">
        <v>110.5</v>
      </c>
      <c r="Q342" t="s">
        <v>882</v>
      </c>
      <c r="R342" s="1071"/>
    </row>
    <row r="343" spans="1:18">
      <c r="A343" s="95"/>
      <c r="B343" s="195" t="s">
        <v>5</v>
      </c>
      <c r="C343" s="27">
        <v>115.15</v>
      </c>
      <c r="D343" s="539">
        <v>126.37</v>
      </c>
      <c r="E343" s="27">
        <v>100.28</v>
      </c>
      <c r="F343" s="294" t="s">
        <v>895</v>
      </c>
      <c r="G343" s="260"/>
      <c r="H343" s="24"/>
      <c r="I343" s="95"/>
      <c r="J343" s="195" t="s">
        <v>5</v>
      </c>
      <c r="K343" s="1701">
        <v>99.8</v>
      </c>
      <c r="L343" s="1702">
        <v>105</v>
      </c>
      <c r="M343" s="1703">
        <v>104.4</v>
      </c>
      <c r="N343" s="1173">
        <v>110.9</v>
      </c>
      <c r="O343" s="1057">
        <v>119.8</v>
      </c>
      <c r="P343" s="1704">
        <v>109.8</v>
      </c>
      <c r="Q343" t="s">
        <v>882</v>
      </c>
      <c r="R343" s="1071"/>
    </row>
    <row r="344" spans="1:18">
      <c r="A344" s="95"/>
      <c r="B344" s="195" t="s">
        <v>6</v>
      </c>
      <c r="C344" s="27">
        <v>117.13</v>
      </c>
      <c r="D344" s="539">
        <v>126.21</v>
      </c>
      <c r="E344" s="27">
        <v>104.06</v>
      </c>
      <c r="F344" s="294" t="s">
        <v>895</v>
      </c>
      <c r="G344" s="260"/>
      <c r="H344" s="24"/>
      <c r="I344" s="95"/>
      <c r="J344" s="195" t="s">
        <v>6</v>
      </c>
      <c r="K344" s="1701">
        <v>101.4</v>
      </c>
      <c r="L344" s="1702">
        <v>105.8</v>
      </c>
      <c r="M344" s="1703">
        <v>104.1</v>
      </c>
      <c r="N344" s="1173">
        <v>110.8</v>
      </c>
      <c r="O344" s="1057">
        <v>121.7</v>
      </c>
      <c r="P344" s="1704">
        <v>109.6</v>
      </c>
      <c r="Q344" t="s">
        <v>882</v>
      </c>
      <c r="R344" s="1071"/>
    </row>
    <row r="345" spans="1:18">
      <c r="A345" s="95"/>
      <c r="B345" s="195" t="s">
        <v>7</v>
      </c>
      <c r="C345" s="27">
        <v>119.51</v>
      </c>
      <c r="D345" s="539">
        <v>124.77</v>
      </c>
      <c r="E345" s="27">
        <v>101.46</v>
      </c>
      <c r="F345" s="534" t="s">
        <v>896</v>
      </c>
      <c r="G345" s="260"/>
      <c r="H345" s="24"/>
      <c r="I345" s="95"/>
      <c r="J345" s="195" t="s">
        <v>7</v>
      </c>
      <c r="K345" s="1701">
        <v>101.2</v>
      </c>
      <c r="L345" s="1702">
        <v>105.5</v>
      </c>
      <c r="M345" s="1703">
        <v>105</v>
      </c>
      <c r="N345" s="1173">
        <v>110.4</v>
      </c>
      <c r="O345" s="1057">
        <v>119.9</v>
      </c>
      <c r="P345" s="1704">
        <v>109.9</v>
      </c>
      <c r="Q345" t="s">
        <v>882</v>
      </c>
      <c r="R345" s="1071"/>
    </row>
    <row r="346" spans="1:18">
      <c r="A346" s="95"/>
      <c r="B346" s="195" t="s">
        <v>8</v>
      </c>
      <c r="C346" s="27">
        <v>121.58</v>
      </c>
      <c r="D346" s="539">
        <v>125.45</v>
      </c>
      <c r="E346" s="27">
        <v>101.15</v>
      </c>
      <c r="F346" s="534" t="s">
        <v>896</v>
      </c>
      <c r="G346" s="260"/>
      <c r="H346" s="24"/>
      <c r="I346" s="95"/>
      <c r="J346" s="195" t="s">
        <v>8</v>
      </c>
      <c r="K346" s="1701">
        <v>100.1</v>
      </c>
      <c r="L346" s="1702">
        <v>105.2</v>
      </c>
      <c r="M346" s="1703">
        <v>104.7</v>
      </c>
      <c r="N346" s="1173">
        <v>108.7</v>
      </c>
      <c r="O346" s="1057">
        <v>119</v>
      </c>
      <c r="P346" s="1704">
        <v>109.3</v>
      </c>
      <c r="Q346" t="s">
        <v>882</v>
      </c>
      <c r="R346" s="1071"/>
    </row>
    <row r="347" spans="1:18">
      <c r="A347" s="95"/>
      <c r="B347" s="195" t="s">
        <v>9</v>
      </c>
      <c r="C347" s="27">
        <v>116.75</v>
      </c>
      <c r="D347" s="539">
        <v>125.73</v>
      </c>
      <c r="E347" s="27">
        <v>102.13</v>
      </c>
      <c r="F347" s="294" t="s">
        <v>895</v>
      </c>
      <c r="G347" s="260"/>
      <c r="H347" s="24"/>
      <c r="I347" s="95"/>
      <c r="J347" s="195" t="s">
        <v>9</v>
      </c>
      <c r="K347" s="1701">
        <v>99.4</v>
      </c>
      <c r="L347" s="1702">
        <v>104.5</v>
      </c>
      <c r="M347" s="1703">
        <v>104</v>
      </c>
      <c r="N347" s="1173">
        <v>108.1</v>
      </c>
      <c r="O347" s="1057">
        <v>117.4</v>
      </c>
      <c r="P347" s="1704">
        <v>110.1</v>
      </c>
      <c r="Q347" t="s">
        <v>882</v>
      </c>
      <c r="R347" s="1071"/>
    </row>
    <row r="348" spans="1:18">
      <c r="A348" s="95"/>
      <c r="B348" s="195" t="s">
        <v>10</v>
      </c>
      <c r="C348" s="27">
        <v>117.99</v>
      </c>
      <c r="D348" s="539">
        <v>126.8</v>
      </c>
      <c r="E348" s="27">
        <v>101.21</v>
      </c>
      <c r="F348" s="294" t="s">
        <v>895</v>
      </c>
      <c r="G348" s="260"/>
      <c r="H348" s="24"/>
      <c r="I348" s="95"/>
      <c r="J348" s="195" t="s">
        <v>10</v>
      </c>
      <c r="K348" s="1701">
        <v>99.3</v>
      </c>
      <c r="L348" s="1702">
        <v>104.8</v>
      </c>
      <c r="M348" s="1703">
        <v>104.4</v>
      </c>
      <c r="N348" s="1173">
        <v>108.9</v>
      </c>
      <c r="O348" s="1057">
        <v>119.5</v>
      </c>
      <c r="P348" s="1704">
        <v>110.4</v>
      </c>
      <c r="Q348" t="s">
        <v>882</v>
      </c>
      <c r="R348" s="1071"/>
    </row>
    <row r="349" spans="1:18">
      <c r="A349" s="95"/>
      <c r="B349" s="195" t="s">
        <v>11</v>
      </c>
      <c r="C349" s="27">
        <v>113.57</v>
      </c>
      <c r="D349" s="539">
        <v>122.02</v>
      </c>
      <c r="E349" s="27">
        <v>103.14</v>
      </c>
      <c r="F349" s="534" t="s">
        <v>896</v>
      </c>
      <c r="G349" s="260"/>
      <c r="H349" s="24"/>
      <c r="I349" s="95"/>
      <c r="J349" s="195" t="s">
        <v>11</v>
      </c>
      <c r="K349" s="1701">
        <v>99.1</v>
      </c>
      <c r="L349" s="1702">
        <v>103.3</v>
      </c>
      <c r="M349" s="1703">
        <v>103.6</v>
      </c>
      <c r="N349" s="1173">
        <v>108.1</v>
      </c>
      <c r="O349" s="1057">
        <v>119.3</v>
      </c>
      <c r="P349" s="1704">
        <v>109.8</v>
      </c>
      <c r="Q349" t="s">
        <v>884</v>
      </c>
      <c r="R349" s="1071"/>
    </row>
    <row r="350" spans="1:18">
      <c r="A350" s="95"/>
      <c r="B350" s="195" t="s">
        <v>12</v>
      </c>
      <c r="C350" s="32">
        <v>115.49</v>
      </c>
      <c r="D350" s="275">
        <v>127.34</v>
      </c>
      <c r="E350" s="32">
        <v>105.19</v>
      </c>
      <c r="F350" s="534" t="s">
        <v>896</v>
      </c>
      <c r="G350" s="260"/>
      <c r="H350" s="24"/>
      <c r="I350" s="95"/>
      <c r="J350" s="195" t="s">
        <v>12</v>
      </c>
      <c r="K350" s="1701">
        <v>98.5</v>
      </c>
      <c r="L350" s="1702">
        <v>105.4</v>
      </c>
      <c r="M350" s="1703">
        <v>103.6</v>
      </c>
      <c r="N350" s="1173">
        <v>107.5</v>
      </c>
      <c r="O350" s="1057">
        <v>118.7</v>
      </c>
      <c r="P350" s="1704">
        <v>110.2</v>
      </c>
      <c r="Q350" t="s">
        <v>884</v>
      </c>
      <c r="R350" s="1071" t="s">
        <v>870</v>
      </c>
    </row>
    <row r="351" spans="1:18">
      <c r="A351" s="989"/>
      <c r="B351" s="990" t="s">
        <v>13</v>
      </c>
      <c r="C351" s="1670">
        <v>113.36</v>
      </c>
      <c r="D351" s="1669">
        <v>124.34</v>
      </c>
      <c r="E351" s="1670">
        <v>101.68</v>
      </c>
      <c r="F351" s="1671" t="s">
        <v>896</v>
      </c>
      <c r="G351" s="1672" t="s">
        <v>1221</v>
      </c>
      <c r="H351" s="24"/>
      <c r="I351" s="95"/>
      <c r="J351" s="195" t="s">
        <v>13</v>
      </c>
      <c r="K351" s="1701">
        <v>98</v>
      </c>
      <c r="L351" s="1702">
        <v>103.6</v>
      </c>
      <c r="M351" s="1703">
        <v>103.7</v>
      </c>
      <c r="N351" s="1173">
        <v>107.2</v>
      </c>
      <c r="O351" s="1057">
        <v>119</v>
      </c>
      <c r="P351" s="1704">
        <v>110.8</v>
      </c>
      <c r="Q351" t="s">
        <v>884</v>
      </c>
      <c r="R351" s="1071"/>
    </row>
    <row r="352" spans="1:18">
      <c r="A352" s="95"/>
      <c r="B352" s="195" t="s">
        <v>14</v>
      </c>
      <c r="C352" s="27">
        <v>111.43</v>
      </c>
      <c r="D352" s="539">
        <v>122.43</v>
      </c>
      <c r="E352" s="27">
        <v>100.85</v>
      </c>
      <c r="F352" s="722" t="s">
        <v>896</v>
      </c>
      <c r="G352" s="260"/>
      <c r="H352" s="24"/>
      <c r="I352" s="95"/>
      <c r="J352" s="195" t="s">
        <v>14</v>
      </c>
      <c r="K352" s="1705">
        <v>96.6</v>
      </c>
      <c r="L352" s="1706">
        <v>102.4</v>
      </c>
      <c r="M352" s="1707">
        <v>103.1</v>
      </c>
      <c r="N352" s="1174">
        <v>105.9</v>
      </c>
      <c r="O352" s="1059">
        <v>116.5</v>
      </c>
      <c r="P352" s="1709">
        <v>110.4</v>
      </c>
      <c r="Q352" s="931" t="s">
        <v>884</v>
      </c>
      <c r="R352" s="1071"/>
    </row>
    <row r="353" spans="1:18">
      <c r="A353" s="98" t="s">
        <v>756</v>
      </c>
      <c r="B353" s="196" t="s">
        <v>3</v>
      </c>
      <c r="C353" s="35">
        <v>106.96</v>
      </c>
      <c r="D353" s="355">
        <v>119.5</v>
      </c>
      <c r="E353" s="35">
        <v>101.3</v>
      </c>
      <c r="F353" s="294" t="s">
        <v>895</v>
      </c>
      <c r="G353" s="1673" t="s">
        <v>271</v>
      </c>
      <c r="H353" s="24"/>
      <c r="I353" s="98" t="s">
        <v>756</v>
      </c>
      <c r="J353" s="196" t="s">
        <v>3</v>
      </c>
      <c r="K353" s="1701">
        <v>96.3</v>
      </c>
      <c r="L353" s="1702">
        <v>101.3</v>
      </c>
      <c r="M353" s="1703">
        <v>104.2</v>
      </c>
      <c r="N353" s="1173">
        <v>105.2</v>
      </c>
      <c r="O353" s="1057">
        <v>116.5</v>
      </c>
      <c r="P353" s="1704">
        <v>110.5</v>
      </c>
      <c r="Q353" t="s">
        <v>888</v>
      </c>
      <c r="R353" s="1070"/>
    </row>
    <row r="354" spans="1:18">
      <c r="A354" s="95">
        <v>2019</v>
      </c>
      <c r="B354" s="195" t="s">
        <v>4</v>
      </c>
      <c r="C354" s="27">
        <v>112.51</v>
      </c>
      <c r="D354" s="539">
        <v>122.01</v>
      </c>
      <c r="E354" s="27">
        <v>101.83</v>
      </c>
      <c r="F354" s="294" t="s">
        <v>895</v>
      </c>
      <c r="G354" s="260"/>
      <c r="H354" s="24"/>
      <c r="I354" s="95">
        <v>2019</v>
      </c>
      <c r="J354" s="195" t="s">
        <v>4</v>
      </c>
      <c r="K354" s="1701">
        <v>97</v>
      </c>
      <c r="L354" s="1702">
        <v>102.8</v>
      </c>
      <c r="M354" s="1703">
        <v>104.4</v>
      </c>
      <c r="N354" s="1173">
        <v>104.1</v>
      </c>
      <c r="O354" s="1057">
        <v>116.1</v>
      </c>
      <c r="P354" s="1704">
        <v>110.4</v>
      </c>
      <c r="Q354" t="s">
        <v>888</v>
      </c>
      <c r="R354" s="1071"/>
    </row>
    <row r="355" spans="1:18">
      <c r="A355" s="95"/>
      <c r="B355" s="195" t="s">
        <v>5</v>
      </c>
      <c r="C355" s="27">
        <v>104.49</v>
      </c>
      <c r="D355" s="539">
        <v>119.47</v>
      </c>
      <c r="E355" s="27">
        <v>103.03</v>
      </c>
      <c r="F355" s="534" t="s">
        <v>889</v>
      </c>
      <c r="G355" s="260"/>
      <c r="H355" s="24"/>
      <c r="I355" s="95"/>
      <c r="J355" s="195" t="s">
        <v>5</v>
      </c>
      <c r="K355" s="1701">
        <v>96.2</v>
      </c>
      <c r="L355" s="1702">
        <v>102.6</v>
      </c>
      <c r="M355" s="1703">
        <v>104.1</v>
      </c>
      <c r="N355" s="1173">
        <v>103.7</v>
      </c>
      <c r="O355" s="1057">
        <v>117.5</v>
      </c>
      <c r="P355" s="1704">
        <v>110.2</v>
      </c>
      <c r="Q355" t="s">
        <v>875</v>
      </c>
      <c r="R355" s="1071"/>
    </row>
    <row r="356" spans="1:18">
      <c r="A356" s="95"/>
      <c r="B356" s="195" t="s">
        <v>6</v>
      </c>
      <c r="C356" s="27">
        <v>110.22</v>
      </c>
      <c r="D356" s="539">
        <v>119.44</v>
      </c>
      <c r="E356" s="27">
        <v>102.53</v>
      </c>
      <c r="F356" s="534" t="s">
        <v>889</v>
      </c>
      <c r="G356" s="260"/>
      <c r="H356" s="24"/>
      <c r="I356" s="95"/>
      <c r="J356" s="195" t="s">
        <v>6</v>
      </c>
      <c r="K356" s="1701">
        <v>96.2</v>
      </c>
      <c r="L356" s="1702">
        <v>102.4</v>
      </c>
      <c r="M356" s="1703">
        <v>104.1</v>
      </c>
      <c r="N356" s="1173">
        <v>102.9</v>
      </c>
      <c r="O356" s="1057">
        <v>112.2</v>
      </c>
      <c r="P356" s="1704">
        <v>108.9</v>
      </c>
      <c r="Q356" t="s">
        <v>875</v>
      </c>
      <c r="R356" s="1071"/>
    </row>
    <row r="357" spans="1:18">
      <c r="A357" s="95" t="s">
        <v>897</v>
      </c>
      <c r="B357" s="195" t="s">
        <v>7</v>
      </c>
      <c r="C357" s="32">
        <v>110.54</v>
      </c>
      <c r="D357" s="275">
        <v>123.21</v>
      </c>
      <c r="E357" s="32">
        <v>104.26</v>
      </c>
      <c r="F357" s="534" t="s">
        <v>880</v>
      </c>
      <c r="G357" s="1090" t="s">
        <v>521</v>
      </c>
      <c r="H357" s="24"/>
      <c r="I357" s="95" t="s">
        <v>897</v>
      </c>
      <c r="J357" s="195" t="s">
        <v>7</v>
      </c>
      <c r="K357" s="1701">
        <v>95.5</v>
      </c>
      <c r="L357" s="1702">
        <v>102.1</v>
      </c>
      <c r="M357" s="1703">
        <v>104.7</v>
      </c>
      <c r="N357" s="1173">
        <v>102.5</v>
      </c>
      <c r="O357" s="1057">
        <v>111.5</v>
      </c>
      <c r="P357" s="1704">
        <v>108.8</v>
      </c>
      <c r="Q357" t="s">
        <v>880</v>
      </c>
      <c r="R357" s="1071"/>
    </row>
    <row r="358" spans="1:18">
      <c r="A358" s="95"/>
      <c r="B358" s="195" t="s">
        <v>8</v>
      </c>
      <c r="C358" s="1073">
        <v>108.85</v>
      </c>
      <c r="D358" s="1057">
        <v>119.94</v>
      </c>
      <c r="E358" s="1073">
        <v>106.55</v>
      </c>
      <c r="F358" s="534" t="s">
        <v>880</v>
      </c>
      <c r="G358" s="1065"/>
      <c r="I358" s="95"/>
      <c r="J358" s="195" t="s">
        <v>8</v>
      </c>
      <c r="K358" s="1701">
        <v>94.1</v>
      </c>
      <c r="L358" s="1702">
        <v>100.1</v>
      </c>
      <c r="M358" s="1703">
        <v>104.6</v>
      </c>
      <c r="N358" s="1173">
        <v>103.5</v>
      </c>
      <c r="O358" s="1057">
        <v>111.5</v>
      </c>
      <c r="P358" s="1704">
        <v>108.3</v>
      </c>
      <c r="Q358" t="s">
        <v>880</v>
      </c>
      <c r="R358" s="1074"/>
    </row>
    <row r="359" spans="1:18">
      <c r="A359" s="95"/>
      <c r="B359" s="195" t="s">
        <v>9</v>
      </c>
      <c r="C359" s="1073">
        <v>107.68</v>
      </c>
      <c r="D359" s="1057">
        <v>122.66</v>
      </c>
      <c r="E359" s="1073">
        <v>105.42</v>
      </c>
      <c r="F359" s="534" t="s">
        <v>880</v>
      </c>
      <c r="G359" s="1065"/>
      <c r="I359" s="95"/>
      <c r="J359" s="195" t="s">
        <v>9</v>
      </c>
      <c r="K359" s="1701">
        <v>93.8</v>
      </c>
      <c r="L359" s="1702">
        <v>100.5</v>
      </c>
      <c r="M359" s="1703">
        <v>104.7</v>
      </c>
      <c r="N359" s="1173">
        <v>102.1</v>
      </c>
      <c r="O359" s="1057">
        <v>110.4</v>
      </c>
      <c r="P359" s="1704">
        <v>107.6</v>
      </c>
      <c r="Q359" t="s">
        <v>880</v>
      </c>
      <c r="R359" s="1074"/>
    </row>
    <row r="360" spans="1:18">
      <c r="A360" s="95"/>
      <c r="B360" s="195" t="s">
        <v>10</v>
      </c>
      <c r="C360" s="1073">
        <v>100.02</v>
      </c>
      <c r="D360" s="1057">
        <v>114.67</v>
      </c>
      <c r="E360" s="1073">
        <v>104.52</v>
      </c>
      <c r="F360" s="1075" t="s">
        <v>894</v>
      </c>
      <c r="G360" s="1065"/>
      <c r="I360" s="95"/>
      <c r="J360" s="195" t="s">
        <v>10</v>
      </c>
      <c r="K360" s="1701">
        <v>92.5</v>
      </c>
      <c r="L360" s="1702">
        <v>99.5</v>
      </c>
      <c r="M360" s="1703">
        <v>104.5</v>
      </c>
      <c r="N360" s="1173">
        <v>104</v>
      </c>
      <c r="O360" s="1057">
        <v>108.8</v>
      </c>
      <c r="P360" s="1704">
        <v>107.1</v>
      </c>
      <c r="Q360" t="s">
        <v>875</v>
      </c>
      <c r="R360" s="1074"/>
    </row>
    <row r="361" spans="1:18">
      <c r="A361" s="95"/>
      <c r="B361" s="195" t="s">
        <v>11</v>
      </c>
      <c r="C361" s="1073">
        <v>106.1</v>
      </c>
      <c r="D361" s="1057">
        <v>117.94</v>
      </c>
      <c r="E361" s="1073">
        <v>104.03</v>
      </c>
      <c r="F361" s="1075" t="s">
        <v>894</v>
      </c>
      <c r="G361" s="1065"/>
      <c r="I361" s="95"/>
      <c r="J361" s="195" t="s">
        <v>11</v>
      </c>
      <c r="K361" s="1701">
        <v>92.3</v>
      </c>
      <c r="L361" s="1702">
        <v>100.9</v>
      </c>
      <c r="M361" s="1703">
        <v>104.5</v>
      </c>
      <c r="N361" s="1173">
        <v>95.7</v>
      </c>
      <c r="O361" s="1057">
        <v>106.1</v>
      </c>
      <c r="P361" s="1704">
        <v>106.1</v>
      </c>
      <c r="Q361" t="s">
        <v>875</v>
      </c>
      <c r="R361" s="1074"/>
    </row>
    <row r="362" spans="1:18">
      <c r="A362" s="95"/>
      <c r="B362" s="195" t="s">
        <v>12</v>
      </c>
      <c r="C362" s="1073">
        <v>98.47</v>
      </c>
      <c r="D362" s="1057">
        <v>114.16</v>
      </c>
      <c r="E362" s="1073">
        <v>103.62</v>
      </c>
      <c r="F362" s="1075" t="s">
        <v>894</v>
      </c>
      <c r="G362" s="1065"/>
      <c r="I362" s="95"/>
      <c r="J362" s="195" t="s">
        <v>12</v>
      </c>
      <c r="K362" s="1701">
        <v>91.6</v>
      </c>
      <c r="L362" s="1702">
        <v>96.9</v>
      </c>
      <c r="M362" s="1703">
        <v>103</v>
      </c>
      <c r="N362" s="1173">
        <v>88.3</v>
      </c>
      <c r="O362" s="1057">
        <v>94.4</v>
      </c>
      <c r="P362" s="1704">
        <v>102.3</v>
      </c>
      <c r="Q362" t="s">
        <v>875</v>
      </c>
      <c r="R362" s="1074"/>
    </row>
    <row r="363" spans="1:18">
      <c r="A363" s="95"/>
      <c r="B363" s="195" t="s">
        <v>13</v>
      </c>
      <c r="C363" s="1073">
        <v>103.37</v>
      </c>
      <c r="D363" s="1057">
        <v>111.63</v>
      </c>
      <c r="E363" s="1073">
        <v>103.85</v>
      </c>
      <c r="F363" s="534" t="s">
        <v>889</v>
      </c>
      <c r="G363" s="1065"/>
      <c r="I363" s="95"/>
      <c r="J363" s="195" t="s">
        <v>13</v>
      </c>
      <c r="K363" s="1701">
        <v>90.7</v>
      </c>
      <c r="L363" s="1702">
        <v>96</v>
      </c>
      <c r="M363" s="1703">
        <v>102.8</v>
      </c>
      <c r="N363" s="1173">
        <v>88.8</v>
      </c>
      <c r="O363" s="1057">
        <v>87.1</v>
      </c>
      <c r="P363" s="1704">
        <v>98.1</v>
      </c>
      <c r="Q363" t="s">
        <v>875</v>
      </c>
      <c r="R363" s="1074"/>
    </row>
    <row r="364" spans="1:18">
      <c r="A364" s="100"/>
      <c r="B364" s="197" t="s">
        <v>14</v>
      </c>
      <c r="C364" s="1076">
        <v>105.62</v>
      </c>
      <c r="D364" s="1059">
        <v>116.39</v>
      </c>
      <c r="E364" s="1076">
        <v>106.04</v>
      </c>
      <c r="F364" s="1077" t="s">
        <v>889</v>
      </c>
      <c r="G364" s="1068"/>
      <c r="I364" s="100"/>
      <c r="J364" s="197" t="s">
        <v>14</v>
      </c>
      <c r="K364" s="1701">
        <v>91.4</v>
      </c>
      <c r="L364" s="1702">
        <v>95.8</v>
      </c>
      <c r="M364" s="1703">
        <v>102.6</v>
      </c>
      <c r="N364" s="1173">
        <v>93.9</v>
      </c>
      <c r="O364" s="1057">
        <v>89.9</v>
      </c>
      <c r="P364" s="1704">
        <v>97.7</v>
      </c>
      <c r="Q364" t="s">
        <v>875</v>
      </c>
      <c r="R364" s="1078"/>
    </row>
    <row r="365" spans="1:18">
      <c r="A365" s="98" t="s">
        <v>790</v>
      </c>
      <c r="B365" s="196" t="s">
        <v>3</v>
      </c>
      <c r="C365" s="1079">
        <v>105.88</v>
      </c>
      <c r="D365" s="1062">
        <v>113.88</v>
      </c>
      <c r="E365" s="1079">
        <v>107.04</v>
      </c>
      <c r="F365" s="1080" t="s">
        <v>889</v>
      </c>
      <c r="G365" s="1067"/>
      <c r="I365" s="98" t="s">
        <v>790</v>
      </c>
      <c r="J365" s="196" t="s">
        <v>3</v>
      </c>
      <c r="K365" s="1710">
        <v>90.6</v>
      </c>
      <c r="L365" s="1711">
        <v>95.5</v>
      </c>
      <c r="M365" s="1712">
        <v>101.8</v>
      </c>
      <c r="N365" s="1175">
        <v>97.4</v>
      </c>
      <c r="O365" s="1062">
        <v>95.2</v>
      </c>
      <c r="P365" s="1708">
        <v>97.3</v>
      </c>
      <c r="Q365" s="1163" t="s">
        <v>875</v>
      </c>
      <c r="R365" s="1081"/>
    </row>
    <row r="366" spans="1:18">
      <c r="A366" s="95">
        <v>2020</v>
      </c>
      <c r="B366" s="195" t="s">
        <v>4</v>
      </c>
      <c r="C366" s="1073">
        <v>101.57</v>
      </c>
      <c r="D366" s="1057">
        <v>109.3</v>
      </c>
      <c r="E366" s="1073">
        <v>106.73</v>
      </c>
      <c r="F366" s="1082" t="s">
        <v>875</v>
      </c>
      <c r="G366" s="1065"/>
      <c r="I366" s="95">
        <v>2020</v>
      </c>
      <c r="J366" s="195" t="s">
        <v>4</v>
      </c>
      <c r="K366" s="1701">
        <v>91.5</v>
      </c>
      <c r="L366" s="1702">
        <v>94.8</v>
      </c>
      <c r="M366" s="1703">
        <v>101.3</v>
      </c>
      <c r="N366" s="1173">
        <v>100</v>
      </c>
      <c r="O366" s="1057">
        <v>96.8</v>
      </c>
      <c r="P366" s="1704">
        <v>97</v>
      </c>
      <c r="Q366" t="s">
        <v>875</v>
      </c>
      <c r="R366" s="1074"/>
    </row>
    <row r="367" spans="1:18">
      <c r="A367" s="95"/>
      <c r="B367" s="195" t="s">
        <v>5</v>
      </c>
      <c r="C367" s="1073">
        <v>103.49</v>
      </c>
      <c r="D367" s="1057">
        <v>108.68</v>
      </c>
      <c r="E367" s="1073">
        <v>105.6</v>
      </c>
      <c r="F367" s="1082" t="s">
        <v>875</v>
      </c>
      <c r="G367" s="1065"/>
      <c r="I367" s="95"/>
      <c r="J367" s="195" t="s">
        <v>5</v>
      </c>
      <c r="K367" s="1701">
        <v>85.6</v>
      </c>
      <c r="L367" s="1702">
        <v>91.2</v>
      </c>
      <c r="M367" s="1703">
        <v>100.6</v>
      </c>
      <c r="N367" s="1173">
        <v>104.6</v>
      </c>
      <c r="O367" s="1057">
        <v>99.6</v>
      </c>
      <c r="P367" s="1704">
        <v>97.1</v>
      </c>
      <c r="Q367" t="s">
        <v>875</v>
      </c>
      <c r="R367" s="1074"/>
    </row>
    <row r="368" spans="1:18">
      <c r="A368" s="95"/>
      <c r="B368" s="195" t="s">
        <v>6</v>
      </c>
      <c r="C368" s="1073">
        <v>85.49</v>
      </c>
      <c r="D368" s="1057">
        <v>94.79</v>
      </c>
      <c r="E368" s="1073">
        <v>104.94</v>
      </c>
      <c r="F368" s="1083" t="s">
        <v>875</v>
      </c>
      <c r="G368" s="1065"/>
      <c r="I368" s="95"/>
      <c r="J368" s="195" t="s">
        <v>6</v>
      </c>
      <c r="K368" s="1701">
        <v>78.7</v>
      </c>
      <c r="L368" s="1702">
        <v>80.900000000000006</v>
      </c>
      <c r="M368" s="1703">
        <v>96.9</v>
      </c>
      <c r="N368" s="1173">
        <v>106.4</v>
      </c>
      <c r="O368" s="1057">
        <v>103.5</v>
      </c>
      <c r="P368" s="1704">
        <v>96.7</v>
      </c>
      <c r="Q368" t="s">
        <v>875</v>
      </c>
      <c r="R368" s="1074"/>
    </row>
    <row r="369" spans="1:18">
      <c r="A369" s="989"/>
      <c r="B369" s="990" t="s">
        <v>7</v>
      </c>
      <c r="C369" s="1091">
        <v>80.67</v>
      </c>
      <c r="D369" s="1092">
        <v>92.86</v>
      </c>
      <c r="E369" s="1091">
        <v>100.36</v>
      </c>
      <c r="F369" s="1093" t="s">
        <v>875</v>
      </c>
      <c r="G369" s="1094" t="s">
        <v>1201</v>
      </c>
      <c r="I369" s="989"/>
      <c r="J369" s="990" t="s">
        <v>7</v>
      </c>
      <c r="K369" s="1701">
        <v>77.2</v>
      </c>
      <c r="L369" s="1702">
        <v>74.400000000000006</v>
      </c>
      <c r="M369" s="1703">
        <v>92.8</v>
      </c>
      <c r="N369" s="1176">
        <v>109.2</v>
      </c>
      <c r="O369" s="1092">
        <v>104</v>
      </c>
      <c r="P369" s="1713">
        <v>96.6</v>
      </c>
      <c r="Q369" s="1120" t="s">
        <v>875</v>
      </c>
      <c r="R369" s="1180" t="s">
        <v>1201</v>
      </c>
    </row>
    <row r="370" spans="1:18">
      <c r="A370" s="95"/>
      <c r="B370" s="195" t="s">
        <v>8</v>
      </c>
      <c r="C370" s="1073">
        <v>88.91</v>
      </c>
      <c r="D370" s="1057">
        <v>94.22</v>
      </c>
      <c r="E370" s="1073">
        <v>100.76</v>
      </c>
      <c r="F370" s="1083" t="s">
        <v>875</v>
      </c>
      <c r="G370" s="1065"/>
      <c r="I370" s="95"/>
      <c r="J370" s="195" t="s">
        <v>8</v>
      </c>
      <c r="K370" s="1701">
        <v>82.7</v>
      </c>
      <c r="L370" s="1702">
        <v>78.3</v>
      </c>
      <c r="M370" s="1703">
        <v>93.1</v>
      </c>
      <c r="N370" s="1173">
        <v>109.6</v>
      </c>
      <c r="O370" s="1057">
        <v>104.1</v>
      </c>
      <c r="P370" s="1704">
        <v>96.4</v>
      </c>
      <c r="Q370" t="s">
        <v>875</v>
      </c>
      <c r="R370" s="1074"/>
    </row>
    <row r="371" spans="1:18">
      <c r="A371" s="95"/>
      <c r="B371" s="195" t="s">
        <v>9</v>
      </c>
      <c r="C371" s="1073">
        <v>94.49</v>
      </c>
      <c r="D371" s="1057">
        <v>94.78</v>
      </c>
      <c r="E371" s="1073">
        <v>101.14</v>
      </c>
      <c r="F371" s="1083" t="s">
        <v>875</v>
      </c>
      <c r="G371" s="1065"/>
      <c r="I371" s="95"/>
      <c r="J371" s="195" t="s">
        <v>9</v>
      </c>
      <c r="K371" s="1701">
        <v>86.1</v>
      </c>
      <c r="L371" s="1702">
        <v>81.599999999999994</v>
      </c>
      <c r="M371" s="1703">
        <v>92.5</v>
      </c>
      <c r="N371" s="1173">
        <v>110.9</v>
      </c>
      <c r="O371" s="1057">
        <v>106.9</v>
      </c>
      <c r="P371" s="1704">
        <v>97</v>
      </c>
      <c r="Q371" t="s">
        <v>875</v>
      </c>
      <c r="R371" s="1074"/>
    </row>
    <row r="372" spans="1:18">
      <c r="A372" s="95"/>
      <c r="B372" s="195" t="s">
        <v>10</v>
      </c>
      <c r="C372" s="1073">
        <v>98.73</v>
      </c>
      <c r="D372" s="1057">
        <v>98.08</v>
      </c>
      <c r="E372" s="1073">
        <v>98.65</v>
      </c>
      <c r="F372" s="1083" t="s">
        <v>880</v>
      </c>
      <c r="G372" s="1065"/>
      <c r="I372" s="95"/>
      <c r="J372" s="195" t="s">
        <v>10</v>
      </c>
      <c r="K372" s="1701">
        <v>88.6</v>
      </c>
      <c r="L372" s="1702">
        <v>83</v>
      </c>
      <c r="M372" s="1703">
        <v>91.9</v>
      </c>
      <c r="N372" s="1173">
        <v>112.4</v>
      </c>
      <c r="O372" s="1057">
        <v>106.3</v>
      </c>
      <c r="P372" s="1704">
        <v>97.1</v>
      </c>
      <c r="Q372" t="s">
        <v>880</v>
      </c>
      <c r="R372" s="1074"/>
    </row>
    <row r="373" spans="1:18">
      <c r="A373" s="95"/>
      <c r="B373" s="195" t="s">
        <v>11</v>
      </c>
      <c r="C373" s="1073">
        <v>109.44</v>
      </c>
      <c r="D373" s="1057">
        <v>95.2</v>
      </c>
      <c r="E373" s="1073">
        <v>94.71</v>
      </c>
      <c r="F373" s="1083" t="s">
        <v>880</v>
      </c>
      <c r="G373" s="1065"/>
      <c r="I373" s="95"/>
      <c r="J373" s="195" t="s">
        <v>11</v>
      </c>
      <c r="K373" s="1701">
        <v>92.2</v>
      </c>
      <c r="L373" s="1702">
        <v>85.6</v>
      </c>
      <c r="M373" s="1703">
        <v>91.9</v>
      </c>
      <c r="N373" s="1173">
        <v>115.3</v>
      </c>
      <c r="O373" s="1057">
        <v>108.9</v>
      </c>
      <c r="P373" s="1704">
        <v>99.4</v>
      </c>
      <c r="Q373" t="s">
        <v>880</v>
      </c>
      <c r="R373" s="1074"/>
    </row>
    <row r="374" spans="1:18">
      <c r="A374" s="95"/>
      <c r="B374" s="195" t="s">
        <v>12</v>
      </c>
      <c r="C374" s="1073">
        <v>108.77</v>
      </c>
      <c r="D374" s="1057">
        <v>99.61</v>
      </c>
      <c r="E374" s="1073">
        <v>93.51</v>
      </c>
      <c r="F374" s="1075" t="s">
        <v>894</v>
      </c>
      <c r="G374" s="1065"/>
      <c r="I374" s="95"/>
      <c r="J374" s="195" t="s">
        <v>12</v>
      </c>
      <c r="K374" s="1701">
        <v>94.1</v>
      </c>
      <c r="L374" s="1702">
        <v>89.5</v>
      </c>
      <c r="M374" s="1703">
        <v>91.8</v>
      </c>
      <c r="N374" s="1173">
        <v>115.1</v>
      </c>
      <c r="O374" s="1057">
        <v>111.1</v>
      </c>
      <c r="P374" s="1704">
        <v>99.5</v>
      </c>
      <c r="Q374" t="s">
        <v>880</v>
      </c>
      <c r="R374" s="1074"/>
    </row>
    <row r="375" spans="1:18">
      <c r="A375" s="95"/>
      <c r="B375" s="195" t="s">
        <v>13</v>
      </c>
      <c r="C375" s="1073">
        <v>108.76</v>
      </c>
      <c r="D375" s="1057">
        <v>98.68</v>
      </c>
      <c r="E375" s="1073">
        <v>93.89</v>
      </c>
      <c r="F375" s="1083" t="s">
        <v>882</v>
      </c>
      <c r="G375" s="1065"/>
      <c r="I375" s="95"/>
      <c r="J375" s="195" t="s">
        <v>13</v>
      </c>
      <c r="K375" s="1701">
        <v>96.4</v>
      </c>
      <c r="L375" s="1702">
        <v>89.6</v>
      </c>
      <c r="M375" s="1703">
        <v>91.5</v>
      </c>
      <c r="N375" s="1173">
        <v>115.8</v>
      </c>
      <c r="O375" s="1057">
        <v>109.6</v>
      </c>
      <c r="P375" s="1704">
        <v>99.7</v>
      </c>
      <c r="Q375" t="s">
        <v>880</v>
      </c>
      <c r="R375" s="1074"/>
    </row>
    <row r="376" spans="1:18">
      <c r="A376" s="100"/>
      <c r="B376" s="197" t="s">
        <v>14</v>
      </c>
      <c r="C376" s="1781">
        <v>113.79</v>
      </c>
      <c r="D376" s="1057">
        <v>99.92</v>
      </c>
      <c r="E376" s="1073">
        <v>92.67</v>
      </c>
      <c r="F376" s="1083" t="s">
        <v>882</v>
      </c>
      <c r="G376" s="1065"/>
      <c r="I376" s="100"/>
      <c r="J376" s="197" t="s">
        <v>14</v>
      </c>
      <c r="K376" s="1705">
        <v>96.9</v>
      </c>
      <c r="L376" s="1706">
        <v>90.3</v>
      </c>
      <c r="M376" s="1707">
        <v>91.1</v>
      </c>
      <c r="N376" s="1174">
        <v>116.9</v>
      </c>
      <c r="O376" s="1059">
        <v>110.1</v>
      </c>
      <c r="P376" s="1709">
        <v>100.1</v>
      </c>
      <c r="Q376" s="931" t="s">
        <v>880</v>
      </c>
      <c r="R376" s="1078"/>
    </row>
    <row r="377" spans="1:18">
      <c r="A377" s="98" t="s">
        <v>817</v>
      </c>
      <c r="B377" s="196" t="s">
        <v>3</v>
      </c>
      <c r="C377" s="1079">
        <v>113.18</v>
      </c>
      <c r="D377" s="1062">
        <v>100.69</v>
      </c>
      <c r="E377" s="1062">
        <v>92.76</v>
      </c>
      <c r="F377" s="471" t="s">
        <v>882</v>
      </c>
      <c r="G377" s="1084"/>
      <c r="I377" s="95" t="s">
        <v>817</v>
      </c>
      <c r="J377" s="195" t="s">
        <v>3</v>
      </c>
      <c r="K377" s="1701">
        <v>98.1</v>
      </c>
      <c r="L377" s="1702">
        <v>91.9</v>
      </c>
      <c r="M377" s="1703">
        <v>91.5</v>
      </c>
      <c r="N377" s="1173">
        <v>117.1</v>
      </c>
      <c r="O377" s="1057">
        <v>109.6</v>
      </c>
      <c r="P377" s="1704">
        <v>100.8</v>
      </c>
      <c r="Q377" t="s">
        <v>898</v>
      </c>
      <c r="R377" s="1069"/>
    </row>
    <row r="378" spans="1:18">
      <c r="A378" s="95">
        <v>2021</v>
      </c>
      <c r="B378" s="195" t="s">
        <v>4</v>
      </c>
      <c r="C378" s="1073">
        <v>117.36</v>
      </c>
      <c r="D378" s="1057">
        <v>99.41</v>
      </c>
      <c r="E378" s="1057">
        <v>91.36</v>
      </c>
      <c r="F378" t="s">
        <v>882</v>
      </c>
      <c r="G378" s="1086" t="s">
        <v>40</v>
      </c>
      <c r="I378" s="95">
        <v>2021</v>
      </c>
      <c r="J378" s="195" t="s">
        <v>4</v>
      </c>
      <c r="K378" s="1701">
        <v>99.6</v>
      </c>
      <c r="L378" s="1702">
        <v>91.4</v>
      </c>
      <c r="M378" s="1703">
        <v>91.6</v>
      </c>
      <c r="N378" s="1173">
        <v>114.8</v>
      </c>
      <c r="O378" s="1057">
        <v>107</v>
      </c>
      <c r="P378" s="1704">
        <v>99.7</v>
      </c>
      <c r="Q378" t="s">
        <v>898</v>
      </c>
      <c r="R378" s="1069"/>
    </row>
    <row r="379" spans="1:18">
      <c r="A379" s="95"/>
      <c r="B379" s="195" t="s">
        <v>5</v>
      </c>
      <c r="C379" s="1073">
        <v>122.23</v>
      </c>
      <c r="D379" s="1057">
        <v>102.98</v>
      </c>
      <c r="E379" s="1057">
        <v>91.47</v>
      </c>
      <c r="F379" t="s">
        <v>882</v>
      </c>
      <c r="G379" s="1086"/>
      <c r="I379" s="95"/>
      <c r="J379" s="195" t="s">
        <v>5</v>
      </c>
      <c r="K379" s="1701">
        <v>102.3</v>
      </c>
      <c r="L379" s="1702">
        <v>93.8</v>
      </c>
      <c r="M379" s="1703">
        <v>93.7</v>
      </c>
      <c r="N379" s="1173">
        <v>113.2</v>
      </c>
      <c r="O379" s="1057">
        <v>105</v>
      </c>
      <c r="P379" s="1704">
        <v>99.3</v>
      </c>
      <c r="Q379" t="s">
        <v>882</v>
      </c>
      <c r="R379" s="1069"/>
    </row>
    <row r="380" spans="1:18">
      <c r="A380" s="95"/>
      <c r="B380" s="195" t="s">
        <v>6</v>
      </c>
      <c r="C380" s="1073">
        <v>127.51</v>
      </c>
      <c r="D380" s="1057">
        <v>106.93</v>
      </c>
      <c r="E380" s="1057">
        <v>93.58</v>
      </c>
      <c r="F380" t="s">
        <v>882</v>
      </c>
      <c r="G380" s="1086"/>
      <c r="I380" s="95"/>
      <c r="J380" s="195" t="s">
        <v>6</v>
      </c>
      <c r="K380" s="1701">
        <v>102.9</v>
      </c>
      <c r="L380" s="1702">
        <v>95.6</v>
      </c>
      <c r="M380" s="1703">
        <v>93.5</v>
      </c>
      <c r="N380" s="1173">
        <v>113.9</v>
      </c>
      <c r="O380" s="1057">
        <v>106.9</v>
      </c>
      <c r="P380" s="1704">
        <v>99.3</v>
      </c>
      <c r="Q380" t="s">
        <v>882</v>
      </c>
      <c r="R380" s="1069"/>
    </row>
    <row r="381" spans="1:18">
      <c r="A381" s="95"/>
      <c r="B381" s="195" t="s">
        <v>7</v>
      </c>
      <c r="C381" s="1073">
        <v>125.83</v>
      </c>
      <c r="D381" s="1057">
        <v>102.73</v>
      </c>
      <c r="E381" s="1057">
        <v>93.62</v>
      </c>
      <c r="F381" t="s">
        <v>882</v>
      </c>
      <c r="G381" s="1086"/>
      <c r="I381" s="95"/>
      <c r="J381" s="195" t="s">
        <v>7</v>
      </c>
      <c r="K381" s="1701">
        <v>102.6</v>
      </c>
      <c r="L381" s="1702">
        <v>93.8</v>
      </c>
      <c r="M381" s="1703">
        <v>94.2</v>
      </c>
      <c r="N381" s="1173">
        <v>115.9</v>
      </c>
      <c r="O381" s="1057">
        <v>111.6</v>
      </c>
      <c r="P381" s="1704">
        <v>99.7</v>
      </c>
      <c r="Q381" t="s">
        <v>882</v>
      </c>
      <c r="R381" s="1069"/>
    </row>
    <row r="382" spans="1:18">
      <c r="A382" s="95"/>
      <c r="B382" s="195" t="s">
        <v>8</v>
      </c>
      <c r="C382" s="1073">
        <v>124.94</v>
      </c>
      <c r="D382" s="1057">
        <v>103.48</v>
      </c>
      <c r="E382" s="1057">
        <v>93.53</v>
      </c>
      <c r="F382" t="s">
        <v>882</v>
      </c>
      <c r="G382" s="1086"/>
      <c r="I382" s="95"/>
      <c r="J382" s="195" t="s">
        <v>8</v>
      </c>
      <c r="K382" s="1701">
        <v>103.8</v>
      </c>
      <c r="L382" s="1702">
        <v>95</v>
      </c>
      <c r="M382" s="1703">
        <v>95</v>
      </c>
      <c r="N382" s="1173">
        <v>116.5</v>
      </c>
      <c r="O382" s="1057">
        <v>111.5</v>
      </c>
      <c r="P382" s="1704">
        <v>100.5</v>
      </c>
      <c r="Q382" t="s">
        <v>882</v>
      </c>
      <c r="R382" s="1069"/>
    </row>
    <row r="383" spans="1:18">
      <c r="A383" s="95"/>
      <c r="B383" s="195" t="s">
        <v>9</v>
      </c>
      <c r="C383" s="1073">
        <v>125.08</v>
      </c>
      <c r="D383" s="1057">
        <v>103.59</v>
      </c>
      <c r="E383" s="1057">
        <v>93.94</v>
      </c>
      <c r="F383" t="s">
        <v>882</v>
      </c>
      <c r="G383" s="1086"/>
      <c r="I383" s="95"/>
      <c r="J383" s="195" t="s">
        <v>9</v>
      </c>
      <c r="K383" s="1701">
        <v>103.6</v>
      </c>
      <c r="L383" s="1702">
        <v>94.6</v>
      </c>
      <c r="M383" s="1703">
        <v>95.4</v>
      </c>
      <c r="N383" s="1173">
        <v>114.8</v>
      </c>
      <c r="O383" s="1057">
        <v>111.1</v>
      </c>
      <c r="P383" s="1704">
        <v>99.7</v>
      </c>
      <c r="Q383" t="s">
        <v>882</v>
      </c>
      <c r="R383" s="1069"/>
    </row>
    <row r="384" spans="1:18">
      <c r="A384" s="95"/>
      <c r="B384" s="195" t="s">
        <v>10</v>
      </c>
      <c r="C384" s="1073">
        <v>121.6</v>
      </c>
      <c r="D384" s="1057">
        <v>98.99</v>
      </c>
      <c r="E384" s="1057">
        <v>92.56</v>
      </c>
      <c r="F384" t="s">
        <v>882</v>
      </c>
      <c r="G384" s="1086"/>
      <c r="I384" s="95"/>
      <c r="J384" s="195" t="s">
        <v>10</v>
      </c>
      <c r="K384" s="1701">
        <v>101.7</v>
      </c>
      <c r="L384" s="1702">
        <v>92.6</v>
      </c>
      <c r="M384" s="1703">
        <v>94.4</v>
      </c>
      <c r="N384" s="1173">
        <v>113.7</v>
      </c>
      <c r="O384" s="1057">
        <v>111.8</v>
      </c>
      <c r="P384" s="1704">
        <v>100.4</v>
      </c>
      <c r="Q384" t="s">
        <v>882</v>
      </c>
      <c r="R384" s="1069"/>
    </row>
    <row r="385" spans="1:18">
      <c r="A385" s="95"/>
      <c r="B385" s="195" t="s">
        <v>11</v>
      </c>
      <c r="C385" s="1073">
        <v>116.46</v>
      </c>
      <c r="D385" s="1057">
        <v>101.6</v>
      </c>
      <c r="E385" s="1057">
        <v>94.14</v>
      </c>
      <c r="F385" t="s">
        <v>882</v>
      </c>
      <c r="G385" s="1086"/>
      <c r="I385" s="95"/>
      <c r="J385" s="195" t="s">
        <v>11</v>
      </c>
      <c r="K385" s="1701">
        <v>100.3</v>
      </c>
      <c r="L385" s="1702">
        <v>90.9</v>
      </c>
      <c r="M385" s="1703">
        <v>94.2</v>
      </c>
      <c r="N385" s="1173">
        <v>114.1</v>
      </c>
      <c r="O385" s="1057">
        <v>112.1</v>
      </c>
      <c r="P385" s="1704">
        <v>100.6</v>
      </c>
      <c r="Q385" t="s">
        <v>883</v>
      </c>
      <c r="R385" s="1069"/>
    </row>
    <row r="386" spans="1:18">
      <c r="A386" s="95"/>
      <c r="B386" s="195" t="s">
        <v>12</v>
      </c>
      <c r="C386" s="1073">
        <v>118.92</v>
      </c>
      <c r="D386" s="1057">
        <v>102.57</v>
      </c>
      <c r="E386" s="1057">
        <v>95.89</v>
      </c>
      <c r="F386" t="s">
        <v>899</v>
      </c>
      <c r="G386" s="1086"/>
      <c r="I386" s="95"/>
      <c r="J386" s="195" t="s">
        <v>12</v>
      </c>
      <c r="K386" s="1701">
        <v>101</v>
      </c>
      <c r="L386" s="1702">
        <v>92.6</v>
      </c>
      <c r="M386" s="1703">
        <v>94.2</v>
      </c>
      <c r="N386" s="1173">
        <v>114.7</v>
      </c>
      <c r="O386" s="1057">
        <v>112.2</v>
      </c>
      <c r="P386" s="1704">
        <v>101.7</v>
      </c>
      <c r="Q386" t="s">
        <v>883</v>
      </c>
      <c r="R386" s="1069"/>
    </row>
    <row r="387" spans="1:18">
      <c r="A387" s="95"/>
      <c r="B387" s="195" t="s">
        <v>13</v>
      </c>
      <c r="C387" s="1073">
        <v>120.87</v>
      </c>
      <c r="D387" s="1057">
        <v>101.74</v>
      </c>
      <c r="E387" s="1057">
        <v>95.5</v>
      </c>
      <c r="F387" t="s">
        <v>899</v>
      </c>
      <c r="G387" s="1086"/>
      <c r="I387" s="95"/>
      <c r="J387" s="195" t="s">
        <v>13</v>
      </c>
      <c r="K387" s="1701">
        <v>102.6</v>
      </c>
      <c r="L387" s="1702">
        <v>96.3</v>
      </c>
      <c r="M387" s="1703">
        <v>94.4</v>
      </c>
      <c r="N387" s="1173">
        <v>113.5</v>
      </c>
      <c r="O387" s="1057">
        <v>111.6</v>
      </c>
      <c r="P387" s="1704">
        <v>101.1</v>
      </c>
      <c r="Q387" t="s">
        <v>883</v>
      </c>
      <c r="R387" s="1069"/>
    </row>
    <row r="388" spans="1:18">
      <c r="A388" s="100"/>
      <c r="B388" s="197" t="s">
        <v>14</v>
      </c>
      <c r="C388" s="1073">
        <v>120.82</v>
      </c>
      <c r="D388" s="1057">
        <v>100.09</v>
      </c>
      <c r="E388" s="1057">
        <v>94.94</v>
      </c>
      <c r="F388" t="s">
        <v>899</v>
      </c>
      <c r="G388" s="1086"/>
      <c r="I388" s="100"/>
      <c r="J388" s="197" t="s">
        <v>14</v>
      </c>
      <c r="K388" s="1705">
        <v>103.4</v>
      </c>
      <c r="L388" s="1706">
        <v>97.1</v>
      </c>
      <c r="M388" s="1707">
        <v>95.2</v>
      </c>
      <c r="N388" s="1174">
        <v>113.4</v>
      </c>
      <c r="O388" s="1059">
        <v>113.3</v>
      </c>
      <c r="P388" s="1709">
        <v>102.4</v>
      </c>
      <c r="Q388" s="931" t="s">
        <v>883</v>
      </c>
      <c r="R388" s="1089"/>
    </row>
    <row r="389" spans="1:18">
      <c r="A389" s="98" t="s">
        <v>902</v>
      </c>
      <c r="B389" s="196" t="s">
        <v>3</v>
      </c>
      <c r="C389" s="1079">
        <v>120.92</v>
      </c>
      <c r="D389" s="1062">
        <v>102.83</v>
      </c>
      <c r="E389" s="1079">
        <v>96.25</v>
      </c>
      <c r="F389" s="1087" t="s">
        <v>899</v>
      </c>
      <c r="G389" s="1067"/>
      <c r="I389" s="95" t="s">
        <v>902</v>
      </c>
      <c r="J389" s="195" t="s">
        <v>3</v>
      </c>
      <c r="K389" s="1703">
        <v>101.7</v>
      </c>
      <c r="L389" s="1702">
        <v>96.1</v>
      </c>
      <c r="M389" s="1703">
        <v>94.5</v>
      </c>
      <c r="N389" s="1173">
        <v>112.5</v>
      </c>
      <c r="O389" s="1057">
        <v>113.8</v>
      </c>
      <c r="P389" s="1704">
        <v>102.5</v>
      </c>
      <c r="Q389" t="s">
        <v>883</v>
      </c>
      <c r="R389" s="1069"/>
    </row>
    <row r="390" spans="1:18">
      <c r="A390" s="95">
        <v>2022</v>
      </c>
      <c r="B390" s="195" t="s">
        <v>4</v>
      </c>
      <c r="C390" s="1073">
        <v>117.26</v>
      </c>
      <c r="D390" s="1057">
        <v>103</v>
      </c>
      <c r="E390" s="1073">
        <v>97.61</v>
      </c>
      <c r="F390" s="1083" t="s">
        <v>899</v>
      </c>
      <c r="G390" s="1065"/>
      <c r="I390" s="95">
        <v>2022</v>
      </c>
      <c r="J390" s="195" t="s">
        <v>4</v>
      </c>
      <c r="K390" s="1703">
        <v>101.1</v>
      </c>
      <c r="L390" s="1702">
        <v>96.3</v>
      </c>
      <c r="M390" s="1703">
        <v>95</v>
      </c>
      <c r="N390" s="1173">
        <v>114.1</v>
      </c>
      <c r="O390" s="1057">
        <v>115</v>
      </c>
      <c r="P390" s="1704">
        <v>103.7</v>
      </c>
      <c r="Q390" t="s">
        <v>883</v>
      </c>
      <c r="R390" s="1069"/>
    </row>
    <row r="391" spans="1:18">
      <c r="A391" s="95"/>
      <c r="B391" s="195" t="s">
        <v>5</v>
      </c>
      <c r="C391" s="1073">
        <v>124.72</v>
      </c>
      <c r="D391" s="1057">
        <v>103.98</v>
      </c>
      <c r="E391" s="1073">
        <v>98.21</v>
      </c>
      <c r="F391" s="1083" t="s">
        <v>899</v>
      </c>
      <c r="G391" s="1065"/>
      <c r="I391" s="95"/>
      <c r="J391" s="195" t="s">
        <v>5</v>
      </c>
      <c r="K391" s="1703">
        <v>101.3</v>
      </c>
      <c r="L391" s="1702">
        <v>96.6</v>
      </c>
      <c r="M391" s="1703">
        <v>95.4</v>
      </c>
      <c r="N391" s="1173">
        <v>111.6</v>
      </c>
      <c r="O391" s="1057">
        <v>114.5</v>
      </c>
      <c r="P391" s="1704">
        <v>104.1</v>
      </c>
      <c r="Q391" t="s">
        <v>882</v>
      </c>
      <c r="R391" s="1069"/>
    </row>
    <row r="392" spans="1:18">
      <c r="A392" s="95"/>
      <c r="B392" s="195" t="s">
        <v>6</v>
      </c>
      <c r="C392" s="1073">
        <v>125.48</v>
      </c>
      <c r="D392" s="1057">
        <v>104.56</v>
      </c>
      <c r="E392" s="1073">
        <v>99.15</v>
      </c>
      <c r="F392" s="1083" t="s">
        <v>899</v>
      </c>
      <c r="G392" s="1065"/>
      <c r="I392" s="95"/>
      <c r="J392" s="195" t="s">
        <v>6</v>
      </c>
      <c r="K392" s="1703">
        <v>102.3</v>
      </c>
      <c r="L392" s="1702">
        <v>96.8</v>
      </c>
      <c r="M392" s="1703">
        <v>96.1</v>
      </c>
      <c r="N392" s="1173">
        <v>111.5</v>
      </c>
      <c r="O392" s="1057">
        <v>113.9</v>
      </c>
      <c r="P392" s="1704">
        <v>104.2</v>
      </c>
      <c r="Q392" t="s">
        <v>882</v>
      </c>
      <c r="R392" s="1069"/>
    </row>
    <row r="393" spans="1:18">
      <c r="A393" s="95"/>
      <c r="B393" s="195" t="s">
        <v>7</v>
      </c>
      <c r="C393" s="1073">
        <v>115.51</v>
      </c>
      <c r="D393" s="1057">
        <v>106.72</v>
      </c>
      <c r="E393" s="1073">
        <v>97.86</v>
      </c>
      <c r="F393" s="1083" t="s">
        <v>899</v>
      </c>
      <c r="G393" s="1065"/>
      <c r="I393" s="95"/>
      <c r="J393" s="195" t="s">
        <v>7</v>
      </c>
      <c r="K393" s="1703">
        <v>100.7</v>
      </c>
      <c r="L393" s="1702">
        <v>96</v>
      </c>
      <c r="M393" s="1703">
        <v>95.9</v>
      </c>
      <c r="N393" s="1173">
        <v>110.9</v>
      </c>
      <c r="O393" s="1057">
        <v>113.9</v>
      </c>
      <c r="P393" s="1704">
        <v>104.7</v>
      </c>
      <c r="Q393" t="s">
        <v>882</v>
      </c>
      <c r="R393" s="1069"/>
    </row>
    <row r="394" spans="1:18">
      <c r="A394" s="95"/>
      <c r="B394" s="195" t="s">
        <v>8</v>
      </c>
      <c r="C394" s="1073">
        <v>120.15</v>
      </c>
      <c r="D394" s="1057">
        <v>107.05</v>
      </c>
      <c r="E394" s="1073">
        <v>96.29</v>
      </c>
      <c r="F394" s="1083" t="s">
        <v>1202</v>
      </c>
      <c r="G394" s="1065"/>
      <c r="I394" s="95"/>
      <c r="J394" s="195" t="s">
        <v>8</v>
      </c>
      <c r="K394" s="1703">
        <v>100.7</v>
      </c>
      <c r="L394" s="1702">
        <v>98.6</v>
      </c>
      <c r="M394" s="1703">
        <v>97.4</v>
      </c>
      <c r="N394" s="1173">
        <v>109.9</v>
      </c>
      <c r="O394" s="1057">
        <v>113.3</v>
      </c>
      <c r="P394" s="1704">
        <v>104.4</v>
      </c>
      <c r="Q394" t="s">
        <v>882</v>
      </c>
      <c r="R394" s="1069"/>
    </row>
    <row r="395" spans="1:18">
      <c r="A395" s="95"/>
      <c r="B395" s="195" t="s">
        <v>9</v>
      </c>
      <c r="C395" s="1073">
        <v>114.78</v>
      </c>
      <c r="D395" s="1057">
        <v>107.88</v>
      </c>
      <c r="E395" s="1073">
        <v>99.73</v>
      </c>
      <c r="F395" s="1083" t="s">
        <v>1202</v>
      </c>
      <c r="G395" s="1065"/>
      <c r="I395" s="95"/>
      <c r="J395" s="195" t="s">
        <v>9</v>
      </c>
      <c r="K395" s="1703">
        <v>99.5</v>
      </c>
      <c r="L395" s="1702">
        <v>99.2</v>
      </c>
      <c r="M395" s="1703">
        <v>97.3</v>
      </c>
      <c r="N395" s="1173">
        <v>109</v>
      </c>
      <c r="O395" s="1057">
        <v>112.9</v>
      </c>
      <c r="P395" s="1704">
        <v>105.9</v>
      </c>
      <c r="Q395" t="s">
        <v>882</v>
      </c>
      <c r="R395" s="1069"/>
    </row>
    <row r="396" spans="1:18">
      <c r="A396" s="95"/>
      <c r="B396" s="195" t="s">
        <v>10</v>
      </c>
      <c r="C396" s="1073">
        <v>114.22</v>
      </c>
      <c r="D396" s="1057">
        <v>109.63</v>
      </c>
      <c r="E396" s="1073">
        <v>99.92</v>
      </c>
      <c r="F396" s="1083" t="s">
        <v>1202</v>
      </c>
      <c r="G396" s="1065"/>
      <c r="I396" s="95"/>
      <c r="J396" s="195" t="s">
        <v>10</v>
      </c>
      <c r="K396" s="1703">
        <v>101.6</v>
      </c>
      <c r="L396" s="1702">
        <v>100.7</v>
      </c>
      <c r="M396" s="1703">
        <v>98.6</v>
      </c>
      <c r="N396" s="1173">
        <v>109.4</v>
      </c>
      <c r="O396" s="1057">
        <v>114.6</v>
      </c>
      <c r="P396" s="1704">
        <v>105.7</v>
      </c>
      <c r="Q396" t="s">
        <v>882</v>
      </c>
      <c r="R396" s="1069"/>
    </row>
    <row r="397" spans="1:18">
      <c r="A397" s="95"/>
      <c r="B397" s="195" t="s">
        <v>11</v>
      </c>
      <c r="C397" s="1498">
        <v>110.39</v>
      </c>
      <c r="D397" s="1497">
        <v>109.24</v>
      </c>
      <c r="E397" s="1498">
        <v>100.94</v>
      </c>
      <c r="F397" s="1083" t="s">
        <v>1202</v>
      </c>
      <c r="G397" s="1065"/>
      <c r="I397" s="95"/>
      <c r="J397" s="195" t="s">
        <v>11</v>
      </c>
      <c r="K397" s="1703">
        <v>98.8</v>
      </c>
      <c r="L397" s="1702">
        <v>100</v>
      </c>
      <c r="M397" s="1703">
        <v>99.1</v>
      </c>
      <c r="N397" s="1173">
        <v>109.2</v>
      </c>
      <c r="O397" s="1057">
        <v>114.7</v>
      </c>
      <c r="P397" s="1704">
        <v>105.8</v>
      </c>
      <c r="Q397" t="s">
        <v>882</v>
      </c>
      <c r="R397" s="1069"/>
    </row>
    <row r="398" spans="1:18">
      <c r="A398" s="95"/>
      <c r="B398" s="195" t="s">
        <v>12</v>
      </c>
      <c r="C398" s="1073">
        <v>109.56</v>
      </c>
      <c r="D398" s="1057">
        <v>109.59</v>
      </c>
      <c r="E398" s="1073">
        <v>101.37</v>
      </c>
      <c r="F398" s="1083" t="s">
        <v>1202</v>
      </c>
      <c r="G398" s="1065"/>
      <c r="I398" s="95"/>
      <c r="J398" s="195" t="s">
        <v>12</v>
      </c>
      <c r="K398" s="1703">
        <v>99.1</v>
      </c>
      <c r="L398" s="1702">
        <v>99.2</v>
      </c>
      <c r="M398" s="1703">
        <v>99.1</v>
      </c>
      <c r="N398" s="1173">
        <v>109</v>
      </c>
      <c r="O398" s="1057">
        <v>114.7</v>
      </c>
      <c r="P398" s="1704">
        <v>106.1</v>
      </c>
      <c r="Q398" t="s">
        <v>882</v>
      </c>
      <c r="R398" s="1069"/>
    </row>
    <row r="399" spans="1:18">
      <c r="A399" s="95"/>
      <c r="B399" s="195" t="s">
        <v>13</v>
      </c>
      <c r="C399" s="1073">
        <v>111.24</v>
      </c>
      <c r="D399" s="1057">
        <v>111.35</v>
      </c>
      <c r="E399" s="1073">
        <v>100.73</v>
      </c>
      <c r="F399" s="1082" t="s">
        <v>343</v>
      </c>
      <c r="G399" s="1065"/>
      <c r="I399" s="95"/>
      <c r="J399" s="195" t="s">
        <v>13</v>
      </c>
      <c r="K399" s="1703">
        <v>98</v>
      </c>
      <c r="L399" s="1702">
        <v>99.2</v>
      </c>
      <c r="M399" s="1703">
        <v>99.6</v>
      </c>
      <c r="N399" s="1173">
        <v>110</v>
      </c>
      <c r="O399" s="1057">
        <v>115.3</v>
      </c>
      <c r="P399" s="1704">
        <v>106.6</v>
      </c>
      <c r="Q399" t="s">
        <v>882</v>
      </c>
      <c r="R399" s="1069"/>
    </row>
    <row r="400" spans="1:18">
      <c r="A400" s="95"/>
      <c r="B400" s="195" t="s">
        <v>14</v>
      </c>
      <c r="C400" s="1073">
        <v>107.88</v>
      </c>
      <c r="D400" s="1057">
        <v>111.24</v>
      </c>
      <c r="E400" s="1073">
        <v>102.38</v>
      </c>
      <c r="F400" s="1082" t="s">
        <v>343</v>
      </c>
      <c r="G400" s="1065"/>
      <c r="I400" s="95"/>
      <c r="J400" s="195" t="s">
        <v>14</v>
      </c>
      <c r="K400" s="1703">
        <v>97.4</v>
      </c>
      <c r="L400" s="1702">
        <v>99.2</v>
      </c>
      <c r="M400" s="1703">
        <v>99.6</v>
      </c>
      <c r="N400" s="1173">
        <v>110.4</v>
      </c>
      <c r="O400" s="1057">
        <v>115.2</v>
      </c>
      <c r="P400" s="1704">
        <v>106.8</v>
      </c>
      <c r="Q400" s="38" t="s">
        <v>803</v>
      </c>
      <c r="R400" s="1069"/>
    </row>
    <row r="401" spans="1:18">
      <c r="A401" s="98" t="s">
        <v>1218</v>
      </c>
      <c r="B401" s="196" t="s">
        <v>3</v>
      </c>
      <c r="C401" s="1782">
        <v>104.36</v>
      </c>
      <c r="D401" s="1079">
        <v>107.16</v>
      </c>
      <c r="E401" s="1062">
        <v>103.27</v>
      </c>
      <c r="F401" s="1080" t="s">
        <v>343</v>
      </c>
      <c r="G401" s="1067"/>
      <c r="I401" s="98" t="s">
        <v>1218</v>
      </c>
      <c r="J401" s="196" t="s">
        <v>3</v>
      </c>
      <c r="K401" s="1712">
        <v>96.4</v>
      </c>
      <c r="L401" s="1711">
        <v>96.8</v>
      </c>
      <c r="M401" s="1712">
        <v>100.4</v>
      </c>
      <c r="N401" s="1175">
        <v>110</v>
      </c>
      <c r="O401" s="1062">
        <v>115</v>
      </c>
      <c r="P401" s="1708">
        <v>106.4</v>
      </c>
      <c r="Q401" s="471" t="s">
        <v>803</v>
      </c>
      <c r="R401" s="1770"/>
    </row>
    <row r="402" spans="1:18">
      <c r="A402" s="95">
        <v>2023</v>
      </c>
      <c r="B402" s="195" t="s">
        <v>4</v>
      </c>
      <c r="C402" s="1781">
        <v>103.53</v>
      </c>
      <c r="D402" s="1073">
        <v>107.57</v>
      </c>
      <c r="E402" s="1057">
        <v>102.11</v>
      </c>
      <c r="F402" s="1082" t="s">
        <v>343</v>
      </c>
      <c r="G402" s="1065"/>
      <c r="I402" s="95">
        <v>2023</v>
      </c>
      <c r="J402" s="195" t="s">
        <v>4</v>
      </c>
      <c r="K402" s="1703">
        <v>97.4</v>
      </c>
      <c r="L402" s="1702">
        <v>99.1</v>
      </c>
      <c r="M402" s="1703">
        <v>100</v>
      </c>
      <c r="N402" s="1173">
        <v>110.8</v>
      </c>
      <c r="O402" s="1057">
        <v>115.2</v>
      </c>
      <c r="P402" s="1704">
        <v>106.6</v>
      </c>
      <c r="Q402" s="38" t="s">
        <v>803</v>
      </c>
      <c r="R402" s="1069"/>
    </row>
    <row r="403" spans="1:18">
      <c r="A403" s="95"/>
      <c r="B403" s="195" t="s">
        <v>5</v>
      </c>
      <c r="C403" s="1781">
        <v>101.6</v>
      </c>
      <c r="D403" s="1073">
        <v>106.51</v>
      </c>
      <c r="E403" s="1057">
        <v>101.38</v>
      </c>
      <c r="F403" s="1082" t="s">
        <v>895</v>
      </c>
      <c r="G403" s="1065"/>
      <c r="I403" s="95"/>
      <c r="J403" s="195" t="s">
        <v>5</v>
      </c>
      <c r="K403" s="1703">
        <v>96.9</v>
      </c>
      <c r="L403" s="1702">
        <v>99.2</v>
      </c>
      <c r="M403" s="1703">
        <v>100.2</v>
      </c>
      <c r="N403" s="1173">
        <v>110.6</v>
      </c>
      <c r="O403" s="1057">
        <v>115.6</v>
      </c>
      <c r="P403" s="1704">
        <v>107</v>
      </c>
      <c r="Q403" s="38" t="s">
        <v>803</v>
      </c>
      <c r="R403" s="1069"/>
    </row>
    <row r="404" spans="1:18">
      <c r="A404" s="95"/>
      <c r="B404" s="195" t="s">
        <v>6</v>
      </c>
      <c r="C404" s="1781">
        <v>102.55</v>
      </c>
      <c r="D404" s="1073">
        <v>106.84</v>
      </c>
      <c r="E404" s="1057">
        <v>99.36</v>
      </c>
      <c r="F404" s="1082" t="s">
        <v>895</v>
      </c>
      <c r="G404" s="1065"/>
      <c r="I404" s="95"/>
      <c r="J404" s="195" t="s">
        <v>6</v>
      </c>
      <c r="K404" s="1703">
        <v>97.6</v>
      </c>
      <c r="L404" s="1702">
        <v>99.4</v>
      </c>
      <c r="M404" s="1703">
        <v>101.2</v>
      </c>
      <c r="N404" s="1173">
        <v>109.7</v>
      </c>
      <c r="O404" s="1057">
        <v>115.6</v>
      </c>
      <c r="P404" s="1704">
        <v>107.5</v>
      </c>
      <c r="Q404" s="38" t="s">
        <v>803</v>
      </c>
      <c r="R404" s="1069"/>
    </row>
    <row r="405" spans="1:18">
      <c r="A405" s="95"/>
      <c r="B405" s="195" t="s">
        <v>7</v>
      </c>
      <c r="C405" s="1781">
        <v>101.73</v>
      </c>
      <c r="D405" s="1073">
        <v>106.25</v>
      </c>
      <c r="E405" s="1057">
        <v>100</v>
      </c>
      <c r="F405" s="534" t="s">
        <v>896</v>
      </c>
      <c r="G405" s="1065"/>
      <c r="I405" s="95"/>
      <c r="J405" s="195" t="s">
        <v>7</v>
      </c>
      <c r="K405" s="1073"/>
      <c r="L405" s="1057"/>
      <c r="M405" s="1073"/>
      <c r="N405" s="1173">
        <v>109.7</v>
      </c>
      <c r="O405" s="1057">
        <v>114.8</v>
      </c>
      <c r="P405" s="1704">
        <v>107.6</v>
      </c>
      <c r="Q405" s="38" t="s">
        <v>343</v>
      </c>
      <c r="R405" s="1069"/>
    </row>
    <row r="406" spans="1:18">
      <c r="A406" s="95"/>
      <c r="B406" s="195" t="s">
        <v>8</v>
      </c>
      <c r="C406" s="1781">
        <v>99.61</v>
      </c>
      <c r="D406" s="1073">
        <v>108.02</v>
      </c>
      <c r="E406" s="1057">
        <v>99.45</v>
      </c>
      <c r="F406" s="1082" t="s">
        <v>895</v>
      </c>
      <c r="G406" s="1065"/>
      <c r="I406" s="95"/>
      <c r="J406" s="195" t="s">
        <v>8</v>
      </c>
      <c r="K406" s="1073"/>
      <c r="L406" s="1057"/>
      <c r="M406" s="1073"/>
      <c r="N406" s="1173">
        <v>110.8</v>
      </c>
      <c r="O406" s="1057">
        <v>115.9</v>
      </c>
      <c r="P406" s="1704">
        <v>108.3</v>
      </c>
      <c r="Q406" s="38" t="s">
        <v>343</v>
      </c>
      <c r="R406" s="1069"/>
    </row>
    <row r="407" spans="1:18">
      <c r="A407" s="95"/>
      <c r="B407" s="195" t="s">
        <v>9</v>
      </c>
      <c r="C407" s="1781">
        <v>103.64</v>
      </c>
      <c r="D407" s="1073">
        <v>104.93</v>
      </c>
      <c r="E407" s="1057">
        <v>98.34</v>
      </c>
      <c r="F407" s="1082" t="s">
        <v>895</v>
      </c>
      <c r="G407" s="1065"/>
      <c r="I407" s="95"/>
      <c r="J407" s="195" t="s">
        <v>9</v>
      </c>
      <c r="K407" s="1073"/>
      <c r="L407" s="1057"/>
      <c r="M407" s="1073"/>
      <c r="N407" s="1173">
        <v>110.3</v>
      </c>
      <c r="O407" s="1057">
        <v>112.9</v>
      </c>
      <c r="P407" s="1704">
        <v>106.7</v>
      </c>
      <c r="Q407" s="38" t="s">
        <v>343</v>
      </c>
      <c r="R407" s="1069"/>
    </row>
    <row r="408" spans="1:18">
      <c r="A408" s="95"/>
      <c r="B408" s="195" t="s">
        <v>10</v>
      </c>
      <c r="C408" s="1781">
        <v>99.71</v>
      </c>
      <c r="D408" s="1073">
        <v>103.73</v>
      </c>
      <c r="E408" s="1057">
        <v>97.8</v>
      </c>
      <c r="F408" s="1082" t="s">
        <v>893</v>
      </c>
      <c r="G408" s="1065"/>
      <c r="I408" s="95"/>
      <c r="J408" s="195" t="s">
        <v>10</v>
      </c>
      <c r="K408" s="1073"/>
      <c r="L408" s="1057"/>
      <c r="M408" s="1073"/>
      <c r="N408" s="1173">
        <v>111.8</v>
      </c>
      <c r="O408" s="1057">
        <v>112.7</v>
      </c>
      <c r="P408" s="1704">
        <v>107.7</v>
      </c>
      <c r="Q408" s="38" t="s">
        <v>343</v>
      </c>
      <c r="R408" s="1069"/>
    </row>
    <row r="409" spans="1:18">
      <c r="A409" s="95"/>
      <c r="B409" s="195" t="s">
        <v>11</v>
      </c>
      <c r="C409" s="1781">
        <v>99.77</v>
      </c>
      <c r="D409" s="1073">
        <v>105.01</v>
      </c>
      <c r="E409" s="1057">
        <v>96.02</v>
      </c>
      <c r="F409" s="1082" t="s">
        <v>281</v>
      </c>
      <c r="G409" s="1065"/>
      <c r="I409" s="95"/>
      <c r="J409" s="195" t="s">
        <v>11</v>
      </c>
      <c r="K409" s="1073"/>
      <c r="L409" s="1057"/>
      <c r="M409" s="1073"/>
      <c r="N409" s="1173">
        <v>111.8</v>
      </c>
      <c r="O409" s="1057">
        <v>113.8</v>
      </c>
      <c r="P409" s="1704">
        <v>107.8</v>
      </c>
      <c r="Q409" s="38" t="s">
        <v>343</v>
      </c>
      <c r="R409" s="1069"/>
    </row>
    <row r="410" spans="1:18">
      <c r="A410" s="95"/>
      <c r="B410" s="195" t="s">
        <v>12</v>
      </c>
      <c r="C410" s="1781">
        <v>100.44</v>
      </c>
      <c r="D410" s="1073">
        <v>103.33</v>
      </c>
      <c r="E410" s="1057">
        <v>97.02</v>
      </c>
      <c r="F410" s="1082" t="s">
        <v>281</v>
      </c>
      <c r="G410" s="1065"/>
      <c r="I410" s="95"/>
      <c r="J410" s="195" t="s">
        <v>12</v>
      </c>
      <c r="K410" s="1073"/>
      <c r="L410" s="1057"/>
      <c r="M410" s="1073"/>
      <c r="N410" s="1173">
        <v>111</v>
      </c>
      <c r="O410" s="1057">
        <v>114.6</v>
      </c>
      <c r="P410" s="1704">
        <v>107.4</v>
      </c>
      <c r="Q410" s="38" t="s">
        <v>343</v>
      </c>
      <c r="R410" s="1069"/>
    </row>
    <row r="411" spans="1:18">
      <c r="A411" s="95"/>
      <c r="B411" s="195" t="s">
        <v>13</v>
      </c>
      <c r="C411" s="1781">
        <v>94.97</v>
      </c>
      <c r="D411" s="1073">
        <v>101.92</v>
      </c>
      <c r="E411" s="1057">
        <v>98.06</v>
      </c>
      <c r="F411" s="1083" t="s">
        <v>880</v>
      </c>
      <c r="G411" s="1065"/>
      <c r="I411" s="95"/>
      <c r="J411" s="195" t="s">
        <v>13</v>
      </c>
      <c r="K411" s="1073"/>
      <c r="L411" s="1057"/>
      <c r="M411" s="1073"/>
      <c r="N411" s="1173">
        <v>111</v>
      </c>
      <c r="O411" s="1057">
        <v>115.6</v>
      </c>
      <c r="P411" s="1704">
        <v>108.9</v>
      </c>
      <c r="Q411" s="38" t="s">
        <v>343</v>
      </c>
      <c r="R411" s="1069"/>
    </row>
    <row r="412" spans="1:18">
      <c r="A412" s="95"/>
      <c r="B412" s="195" t="s">
        <v>14</v>
      </c>
      <c r="C412" s="1781">
        <v>97.28</v>
      </c>
      <c r="D412" s="1073">
        <v>104.13</v>
      </c>
      <c r="E412" s="1057">
        <v>98.71</v>
      </c>
      <c r="F412" s="1082" t="s">
        <v>880</v>
      </c>
      <c r="G412" s="1065"/>
      <c r="I412" s="95"/>
      <c r="J412" s="195" t="s">
        <v>14</v>
      </c>
      <c r="K412" s="1073"/>
      <c r="L412" s="1057"/>
      <c r="M412" s="1073"/>
      <c r="N412" s="1173">
        <v>109.7</v>
      </c>
      <c r="O412" s="1057">
        <v>114.6</v>
      </c>
      <c r="P412" s="1704">
        <v>108.3</v>
      </c>
      <c r="Q412" s="38" t="s">
        <v>1423</v>
      </c>
      <c r="R412" s="1069"/>
    </row>
    <row r="413" spans="1:18">
      <c r="A413" s="763" t="s">
        <v>1421</v>
      </c>
      <c r="B413" s="196" t="s">
        <v>3</v>
      </c>
      <c r="C413" s="1079">
        <v>93.45</v>
      </c>
      <c r="D413" s="1062">
        <v>106.59</v>
      </c>
      <c r="E413" s="1079">
        <v>95.03</v>
      </c>
      <c r="F413" s="1080" t="s">
        <v>880</v>
      </c>
      <c r="G413" s="1164"/>
      <c r="I413" s="763" t="s">
        <v>1421</v>
      </c>
      <c r="J413" s="196" t="s">
        <v>3</v>
      </c>
      <c r="K413" s="1079"/>
      <c r="L413" s="1079"/>
      <c r="M413" s="1079"/>
      <c r="N413" s="1079">
        <v>109.4</v>
      </c>
      <c r="O413" s="1062">
        <v>115.6</v>
      </c>
      <c r="P413" s="1079">
        <v>108.8</v>
      </c>
      <c r="Q413" s="1080" t="s">
        <v>1422</v>
      </c>
      <c r="R413" s="1164"/>
    </row>
    <row r="414" spans="1:18">
      <c r="A414" s="764">
        <v>2024</v>
      </c>
      <c r="B414" s="195" t="s">
        <v>4</v>
      </c>
      <c r="C414" s="1073">
        <v>92.15</v>
      </c>
      <c r="D414" s="1057">
        <v>107.84</v>
      </c>
      <c r="E414" s="1073">
        <v>98.31</v>
      </c>
      <c r="F414" s="1082" t="s">
        <v>880</v>
      </c>
      <c r="G414" s="1117"/>
      <c r="I414" s="764">
        <v>2024</v>
      </c>
      <c r="J414" s="195" t="s">
        <v>4</v>
      </c>
      <c r="K414" s="1073"/>
      <c r="L414" s="1073"/>
      <c r="M414" s="1073"/>
      <c r="N414" s="1073">
        <v>107.5</v>
      </c>
      <c r="O414" s="1057">
        <v>113.9</v>
      </c>
      <c r="P414" s="1073">
        <v>109.2</v>
      </c>
      <c r="Q414" s="1082" t="s">
        <v>888</v>
      </c>
      <c r="R414" s="1117"/>
    </row>
    <row r="415" spans="1:18">
      <c r="A415" s="764"/>
      <c r="B415" s="195" t="s">
        <v>5</v>
      </c>
      <c r="C415" s="1073">
        <v>93.7</v>
      </c>
      <c r="D415" s="1057">
        <v>107.72</v>
      </c>
      <c r="E415" s="1073">
        <v>98.62</v>
      </c>
      <c r="F415" s="2239" t="s">
        <v>1438</v>
      </c>
      <c r="G415" s="1117"/>
      <c r="I415" s="764"/>
      <c r="J415" s="195" t="s">
        <v>5</v>
      </c>
      <c r="K415" s="1073"/>
      <c r="L415" s="1073"/>
      <c r="M415" s="1073"/>
      <c r="N415" s="1073">
        <v>108.6</v>
      </c>
      <c r="O415" s="1057">
        <v>114.2</v>
      </c>
      <c r="P415" s="1073">
        <v>108.5</v>
      </c>
      <c r="Q415" s="1082" t="s">
        <v>888</v>
      </c>
      <c r="R415" s="1117"/>
    </row>
    <row r="416" spans="1:18">
      <c r="A416" s="764"/>
      <c r="B416" s="195" t="s">
        <v>6</v>
      </c>
      <c r="C416" s="1498">
        <v>95.41</v>
      </c>
      <c r="D416" s="1497">
        <v>103.77</v>
      </c>
      <c r="E416" s="1498">
        <v>96.04</v>
      </c>
      <c r="F416" s="2239" t="s">
        <v>1438</v>
      </c>
      <c r="G416" s="1117"/>
      <c r="I416" s="764"/>
      <c r="J416" s="195" t="s">
        <v>6</v>
      </c>
      <c r="K416" s="1073"/>
      <c r="L416" s="1073"/>
      <c r="M416" s="1073"/>
      <c r="N416" s="1073">
        <v>108.7</v>
      </c>
      <c r="O416" s="1057">
        <v>115.7</v>
      </c>
      <c r="P416" s="1073">
        <v>109.1</v>
      </c>
      <c r="Q416" s="1082" t="s">
        <v>888</v>
      </c>
      <c r="R416" s="1117"/>
    </row>
    <row r="417" spans="1:18">
      <c r="A417" s="764"/>
      <c r="B417" s="195" t="s">
        <v>7</v>
      </c>
      <c r="C417" s="1498">
        <v>101.57</v>
      </c>
      <c r="D417" s="1497">
        <v>106.09</v>
      </c>
      <c r="E417" s="1498">
        <v>95.44</v>
      </c>
      <c r="F417" s="2239" t="s">
        <v>1438</v>
      </c>
      <c r="G417" s="1117"/>
      <c r="I417" s="764"/>
      <c r="J417" s="195" t="s">
        <v>7</v>
      </c>
      <c r="K417" s="1073"/>
      <c r="L417" s="1073"/>
      <c r="M417" s="1073"/>
      <c r="N417" s="1073">
        <v>107.8</v>
      </c>
      <c r="O417" s="1057">
        <v>115.2</v>
      </c>
      <c r="P417" s="1073">
        <v>109.6</v>
      </c>
      <c r="Q417" s="1082" t="s">
        <v>1451</v>
      </c>
      <c r="R417" s="1117"/>
    </row>
    <row r="418" spans="1:18">
      <c r="A418" s="764"/>
      <c r="B418" s="195" t="s">
        <v>8</v>
      </c>
      <c r="C418" s="1073">
        <v>99.4</v>
      </c>
      <c r="D418" s="1057">
        <v>105.17</v>
      </c>
      <c r="E418" s="1073">
        <v>96</v>
      </c>
      <c r="F418" s="1082" t="s">
        <v>281</v>
      </c>
      <c r="G418" s="1117"/>
      <c r="I418" s="764"/>
      <c r="J418" s="195" t="s">
        <v>8</v>
      </c>
      <c r="K418" s="1073"/>
      <c r="L418" s="1073"/>
      <c r="M418" s="1073"/>
      <c r="N418" s="1073">
        <v>108</v>
      </c>
      <c r="O418" s="1057">
        <v>116.3</v>
      </c>
      <c r="P418" s="1073">
        <v>110</v>
      </c>
      <c r="Q418" s="1082" t="s">
        <v>1451</v>
      </c>
      <c r="R418" s="1117"/>
    </row>
    <row r="419" spans="1:18">
      <c r="A419" s="764"/>
      <c r="B419" s="195" t="s">
        <v>9</v>
      </c>
      <c r="C419" s="1073">
        <v>102.15</v>
      </c>
      <c r="D419" s="1057">
        <v>108.49</v>
      </c>
      <c r="E419" s="1073">
        <v>95.57</v>
      </c>
      <c r="F419" s="1082" t="s">
        <v>1451</v>
      </c>
      <c r="G419" s="1117"/>
      <c r="I419" s="764"/>
      <c r="J419" s="195" t="s">
        <v>9</v>
      </c>
      <c r="K419" s="1073"/>
      <c r="L419" s="1073"/>
      <c r="M419" s="1073"/>
      <c r="N419" s="1073">
        <v>108.1</v>
      </c>
      <c r="O419" s="1057">
        <v>116.3</v>
      </c>
      <c r="P419" s="1073">
        <v>111.6</v>
      </c>
      <c r="Q419" s="1082" t="s">
        <v>1451</v>
      </c>
      <c r="R419" s="1117"/>
    </row>
    <row r="420" spans="1:18">
      <c r="A420" s="764"/>
      <c r="B420" s="195" t="s">
        <v>10</v>
      </c>
      <c r="C420" s="1073">
        <v>95.98</v>
      </c>
      <c r="D420" s="1057">
        <v>103.89</v>
      </c>
      <c r="E420" s="1073">
        <v>97.59</v>
      </c>
      <c r="F420" s="1082" t="s">
        <v>1451</v>
      </c>
      <c r="G420" s="1117"/>
      <c r="I420" s="764"/>
      <c r="J420" s="195" t="s">
        <v>10</v>
      </c>
      <c r="K420" s="1073"/>
      <c r="L420" s="1073"/>
      <c r="M420" s="1073"/>
      <c r="N420" s="1073">
        <v>107.7</v>
      </c>
      <c r="O420" s="1057">
        <v>117</v>
      </c>
      <c r="P420" s="1073">
        <v>111.4</v>
      </c>
      <c r="Q420" s="1082" t="s">
        <v>1451</v>
      </c>
      <c r="R420" s="1117"/>
    </row>
    <row r="421" spans="1:18">
      <c r="A421" s="764"/>
      <c r="B421" s="195" t="s">
        <v>11</v>
      </c>
      <c r="C421" s="1073">
        <v>100.71</v>
      </c>
      <c r="D421" s="1057">
        <v>106.48</v>
      </c>
      <c r="E421" s="1073">
        <v>97.19</v>
      </c>
      <c r="F421" s="2239" t="s">
        <v>1438</v>
      </c>
      <c r="G421" s="1117"/>
      <c r="I421" s="764"/>
      <c r="J421" s="195" t="s">
        <v>11</v>
      </c>
      <c r="K421" s="1073"/>
      <c r="L421" s="1073"/>
      <c r="M421" s="1073"/>
      <c r="N421" s="1073">
        <v>107.5</v>
      </c>
      <c r="O421" s="1057">
        <v>115.8</v>
      </c>
      <c r="P421" s="1073">
        <v>111.4</v>
      </c>
      <c r="Q421" s="1082" t="s">
        <v>1451</v>
      </c>
      <c r="R421" s="1117"/>
    </row>
    <row r="422" spans="1:18">
      <c r="A422" s="764"/>
      <c r="B422" s="195" t="s">
        <v>12</v>
      </c>
      <c r="C422" s="1073">
        <v>95.1</v>
      </c>
      <c r="D422" s="1057">
        <v>104.96</v>
      </c>
      <c r="E422" s="1073">
        <v>98.13</v>
      </c>
      <c r="F422" s="2239" t="s">
        <v>1438</v>
      </c>
      <c r="G422" s="1117"/>
      <c r="I422" s="764"/>
      <c r="J422" s="195" t="s">
        <v>12</v>
      </c>
      <c r="K422" s="1073"/>
      <c r="L422" s="1073"/>
      <c r="M422" s="1073"/>
      <c r="N422" s="1073">
        <v>104.5</v>
      </c>
      <c r="O422" s="1057">
        <v>115.7</v>
      </c>
      <c r="P422" s="1073">
        <v>113</v>
      </c>
      <c r="Q422" s="1082" t="s">
        <v>1451</v>
      </c>
      <c r="R422" s="1117"/>
    </row>
    <row r="423" spans="1:18">
      <c r="A423" s="764"/>
      <c r="B423" s="195" t="s">
        <v>13</v>
      </c>
      <c r="C423" s="1073">
        <v>92.02</v>
      </c>
      <c r="D423" s="1057">
        <v>103.66</v>
      </c>
      <c r="E423" s="1073">
        <v>99.84</v>
      </c>
      <c r="F423" s="2239" t="s">
        <v>1438</v>
      </c>
      <c r="G423" s="1117"/>
      <c r="I423" s="764"/>
      <c r="J423" s="195" t="s">
        <v>13</v>
      </c>
      <c r="K423" s="1073"/>
      <c r="L423" s="1073"/>
      <c r="M423" s="1073"/>
      <c r="N423" s="1073">
        <v>104.6</v>
      </c>
      <c r="O423" s="1057">
        <v>115.5</v>
      </c>
      <c r="P423" s="1073">
        <v>114</v>
      </c>
      <c r="Q423" s="1082" t="s">
        <v>1451</v>
      </c>
      <c r="R423" s="1117"/>
    </row>
    <row r="424" spans="1:18">
      <c r="A424" s="778"/>
      <c r="B424" s="197" t="s">
        <v>14</v>
      </c>
      <c r="C424" s="1076">
        <v>92.72</v>
      </c>
      <c r="D424" s="1059">
        <v>104.13</v>
      </c>
      <c r="E424" s="1076">
        <v>102.13</v>
      </c>
      <c r="F424" s="1077" t="s">
        <v>1438</v>
      </c>
      <c r="G424" s="1119"/>
      <c r="I424" s="778"/>
      <c r="J424" s="197" t="s">
        <v>14</v>
      </c>
      <c r="K424" s="1076"/>
      <c r="L424" s="1076"/>
      <c r="M424" s="1076"/>
      <c r="N424" s="1076">
        <v>105.3</v>
      </c>
      <c r="O424" s="1059">
        <v>115.9</v>
      </c>
      <c r="P424" s="1076">
        <v>113.2</v>
      </c>
      <c r="Q424" s="1077" t="s">
        <v>1451</v>
      </c>
      <c r="R424" s="1119"/>
    </row>
    <row r="425" spans="1:18">
      <c r="A425" s="763" t="s">
        <v>1466</v>
      </c>
      <c r="B425" s="196" t="s">
        <v>3</v>
      </c>
      <c r="C425" s="1079">
        <v>94.81</v>
      </c>
      <c r="D425" s="1062">
        <v>102.83</v>
      </c>
      <c r="E425" s="1079">
        <v>101.48</v>
      </c>
      <c r="F425" s="1080" t="s">
        <v>1438</v>
      </c>
      <c r="G425" s="1164"/>
      <c r="I425" s="763" t="s">
        <v>1466</v>
      </c>
      <c r="J425" s="196" t="s">
        <v>3</v>
      </c>
      <c r="K425" s="1079"/>
      <c r="L425" s="1062"/>
      <c r="M425" s="1079"/>
      <c r="N425" s="1376">
        <v>106.1</v>
      </c>
      <c r="O425" s="2631">
        <v>114.3</v>
      </c>
      <c r="P425" s="1079">
        <v>113.5</v>
      </c>
      <c r="Q425" s="1080" t="s">
        <v>1451</v>
      </c>
      <c r="R425" s="1164"/>
    </row>
    <row r="426" spans="1:18">
      <c r="A426" s="764">
        <v>2025</v>
      </c>
      <c r="B426" s="195" t="s">
        <v>4</v>
      </c>
      <c r="C426" s="1073">
        <v>95.8</v>
      </c>
      <c r="D426" s="1057">
        <v>102.68</v>
      </c>
      <c r="E426" s="1073">
        <v>99.39</v>
      </c>
      <c r="F426" s="1082" t="s">
        <v>1438</v>
      </c>
      <c r="G426" s="1117"/>
      <c r="I426" s="764">
        <v>2025</v>
      </c>
      <c r="J426" s="195" t="s">
        <v>4</v>
      </c>
      <c r="K426" s="1073"/>
      <c r="L426" s="1057"/>
      <c r="M426" s="1073"/>
      <c r="N426" s="1381">
        <v>106.8</v>
      </c>
      <c r="O426" s="2632">
        <v>113.2</v>
      </c>
      <c r="P426" s="1073">
        <v>112.2</v>
      </c>
      <c r="Q426" s="1082" t="s">
        <v>1451</v>
      </c>
      <c r="R426" s="1117"/>
    </row>
    <row r="427" spans="1:18">
      <c r="A427" s="764"/>
      <c r="B427" s="195" t="s">
        <v>5</v>
      </c>
      <c r="C427" s="1073">
        <v>91.6</v>
      </c>
      <c r="D427" s="1057">
        <v>98.12</v>
      </c>
      <c r="E427" s="1073">
        <v>98.39</v>
      </c>
      <c r="F427" s="1082" t="s">
        <v>1438</v>
      </c>
      <c r="G427" s="1117"/>
      <c r="I427" s="764"/>
      <c r="J427" s="195" t="s">
        <v>5</v>
      </c>
      <c r="K427" s="1073"/>
      <c r="L427" s="1057"/>
      <c r="M427" s="1073"/>
      <c r="N427" s="1381">
        <v>108</v>
      </c>
      <c r="O427" s="2632">
        <v>114.9</v>
      </c>
      <c r="P427" s="1073">
        <v>112.3</v>
      </c>
      <c r="Q427" s="1082" t="s">
        <v>1451</v>
      </c>
      <c r="R427" s="1117"/>
    </row>
    <row r="428" spans="1:18">
      <c r="A428" s="764"/>
      <c r="B428" s="195" t="s">
        <v>6</v>
      </c>
      <c r="C428" s="1073">
        <v>86.88</v>
      </c>
      <c r="D428" s="1057">
        <v>100.09</v>
      </c>
      <c r="E428" s="1073">
        <v>102.29</v>
      </c>
      <c r="F428" s="1082" t="s">
        <v>1438</v>
      </c>
      <c r="G428" s="1117"/>
      <c r="I428" s="764"/>
      <c r="J428" s="195" t="s">
        <v>6</v>
      </c>
      <c r="K428" s="1073"/>
      <c r="L428" s="1057"/>
      <c r="M428" s="1073"/>
      <c r="N428" s="1381">
        <v>109.7</v>
      </c>
      <c r="O428" s="2632">
        <v>115.9</v>
      </c>
      <c r="P428" s="1073">
        <v>112.2</v>
      </c>
      <c r="Q428" s="1082" t="s">
        <v>1451</v>
      </c>
      <c r="R428" s="1117"/>
    </row>
    <row r="429" spans="1:18">
      <c r="A429" s="764"/>
      <c r="B429" s="195" t="s">
        <v>7</v>
      </c>
      <c r="C429" s="1073">
        <v>90.03</v>
      </c>
      <c r="D429" s="1057">
        <v>105.84</v>
      </c>
      <c r="E429" s="1073">
        <v>102.57</v>
      </c>
      <c r="F429" s="1082" t="s">
        <v>281</v>
      </c>
      <c r="G429" s="1117"/>
      <c r="I429" s="764"/>
      <c r="J429" s="195" t="s">
        <v>7</v>
      </c>
      <c r="K429" s="1073"/>
      <c r="L429" s="1057"/>
      <c r="M429" s="1073"/>
      <c r="N429" s="1381">
        <v>109.9</v>
      </c>
      <c r="O429" s="2632">
        <v>114.9</v>
      </c>
      <c r="P429" s="1073">
        <v>112.9</v>
      </c>
      <c r="Q429" s="1082" t="s">
        <v>281</v>
      </c>
      <c r="R429" s="1117"/>
    </row>
    <row r="430" spans="1:18">
      <c r="A430" s="764"/>
      <c r="B430" s="195" t="s">
        <v>8</v>
      </c>
      <c r="C430" s="1073">
        <v>90.52</v>
      </c>
      <c r="D430" s="1057">
        <v>105.74</v>
      </c>
      <c r="E430" s="1073">
        <v>102.69</v>
      </c>
      <c r="F430" s="1082" t="s">
        <v>281</v>
      </c>
      <c r="G430" s="1117"/>
      <c r="I430" s="764"/>
      <c r="J430" s="195" t="s">
        <v>8</v>
      </c>
      <c r="K430" s="1073"/>
      <c r="L430" s="1057"/>
      <c r="M430" s="1073"/>
      <c r="N430" s="1381">
        <v>110.2</v>
      </c>
      <c r="O430" s="2632">
        <v>114.5</v>
      </c>
      <c r="P430" s="1073">
        <v>110.8</v>
      </c>
      <c r="Q430" s="1082" t="s">
        <v>1451</v>
      </c>
      <c r="R430" s="1117"/>
    </row>
    <row r="431" spans="1:18">
      <c r="A431" s="764"/>
      <c r="B431" s="195" t="s">
        <v>9</v>
      </c>
      <c r="C431" s="1073">
        <v>90.55</v>
      </c>
      <c r="D431" s="1057">
        <v>105.73</v>
      </c>
      <c r="E431" s="1073">
        <v>103.46</v>
      </c>
      <c r="F431" s="1075" t="s">
        <v>894</v>
      </c>
      <c r="G431" s="1117"/>
      <c r="I431" s="764"/>
      <c r="J431" s="195" t="s">
        <v>9</v>
      </c>
      <c r="K431" s="1073"/>
      <c r="L431" s="1057"/>
      <c r="M431" s="1073"/>
      <c r="N431" s="1381">
        <v>106.1</v>
      </c>
      <c r="O431" s="2632">
        <v>114.3</v>
      </c>
      <c r="P431" s="1073">
        <v>113.5</v>
      </c>
      <c r="Q431" s="1082" t="s">
        <v>1451</v>
      </c>
      <c r="R431" s="1117"/>
    </row>
    <row r="432" spans="1:18">
      <c r="A432" s="764"/>
      <c r="B432" s="195" t="s">
        <v>10</v>
      </c>
      <c r="C432" s="1073">
        <v>86.51</v>
      </c>
      <c r="D432" s="1057">
        <v>98.69</v>
      </c>
      <c r="E432" s="1073">
        <v>99.97</v>
      </c>
      <c r="F432" s="1082" t="s">
        <v>803</v>
      </c>
      <c r="G432" s="1117"/>
      <c r="I432" s="764"/>
      <c r="J432" s="195" t="s">
        <v>10</v>
      </c>
      <c r="K432" s="1073"/>
      <c r="L432" s="1057"/>
      <c r="M432" s="1073"/>
      <c r="N432" s="1381">
        <v>106.8</v>
      </c>
      <c r="O432" s="2632">
        <v>113.2</v>
      </c>
      <c r="P432" s="1073">
        <v>112.2</v>
      </c>
      <c r="Q432" s="1082" t="s">
        <v>1451</v>
      </c>
      <c r="R432" s="1117"/>
    </row>
    <row r="433" spans="1:18">
      <c r="A433" s="764"/>
      <c r="B433" s="195" t="s">
        <v>11</v>
      </c>
      <c r="C433" s="1073">
        <v>90.36</v>
      </c>
      <c r="D433" s="1057">
        <v>98.99</v>
      </c>
      <c r="E433" s="1073">
        <v>99.92</v>
      </c>
      <c r="F433" s="1082" t="s">
        <v>803</v>
      </c>
      <c r="G433" s="1117"/>
      <c r="I433" s="764"/>
      <c r="J433" s="195" t="s">
        <v>11</v>
      </c>
      <c r="K433" s="1073"/>
      <c r="L433" s="1057"/>
      <c r="M433" s="1073"/>
      <c r="N433" s="1381">
        <v>108.2</v>
      </c>
      <c r="O433" s="2632">
        <v>114.9</v>
      </c>
      <c r="P433" s="1073">
        <v>112.3</v>
      </c>
      <c r="Q433" s="1082" t="s">
        <v>1451</v>
      </c>
      <c r="R433" s="1117"/>
    </row>
    <row r="434" spans="1:18">
      <c r="A434" s="764"/>
      <c r="B434" s="195" t="s">
        <v>12</v>
      </c>
      <c r="C434" s="1073">
        <v>89.08</v>
      </c>
      <c r="D434" s="1057">
        <v>98.17</v>
      </c>
      <c r="E434" s="1073">
        <v>99.33</v>
      </c>
      <c r="F434" s="1082" t="s">
        <v>803</v>
      </c>
      <c r="G434" s="1117"/>
      <c r="I434" s="764"/>
      <c r="J434" s="195" t="s">
        <v>12</v>
      </c>
      <c r="K434" s="1073"/>
      <c r="L434" s="1057"/>
      <c r="M434" s="1073"/>
      <c r="N434" s="1381">
        <v>109.8</v>
      </c>
      <c r="O434" s="2632">
        <v>115.9</v>
      </c>
      <c r="P434" s="1073">
        <v>112.2</v>
      </c>
      <c r="Q434" s="1082" t="s">
        <v>1451</v>
      </c>
      <c r="R434" s="1117"/>
    </row>
    <row r="435" spans="1:18">
      <c r="A435" s="764"/>
      <c r="B435" s="195" t="s">
        <v>13</v>
      </c>
      <c r="C435" s="1073">
        <v>87.34</v>
      </c>
      <c r="D435" s="1057">
        <v>97.41</v>
      </c>
      <c r="E435" s="1073">
        <v>98.52</v>
      </c>
      <c r="F435" s="2740" t="s">
        <v>1490</v>
      </c>
      <c r="G435" s="1117"/>
      <c r="I435" s="764"/>
      <c r="J435" s="195" t="s">
        <v>13</v>
      </c>
      <c r="K435" s="1073"/>
      <c r="L435" s="1057"/>
      <c r="M435" s="1073"/>
      <c r="N435" s="1381">
        <v>110.5</v>
      </c>
      <c r="O435" s="2632">
        <v>115.2</v>
      </c>
      <c r="P435" s="1073">
        <v>111.5</v>
      </c>
      <c r="Q435" s="1082" t="s">
        <v>1451</v>
      </c>
      <c r="R435" s="1117"/>
    </row>
    <row r="436" spans="1:18">
      <c r="A436" s="778"/>
      <c r="B436" s="197" t="s">
        <v>14</v>
      </c>
      <c r="C436" s="1076">
        <v>87.6</v>
      </c>
      <c r="D436" s="1059">
        <v>95.91</v>
      </c>
      <c r="E436" s="1076">
        <v>96.53</v>
      </c>
      <c r="F436" s="1077" t="s">
        <v>281</v>
      </c>
      <c r="G436" s="1119"/>
      <c r="I436" s="778"/>
      <c r="J436" s="197" t="s">
        <v>14</v>
      </c>
      <c r="K436" s="1076"/>
      <c r="L436" s="1059"/>
      <c r="M436" s="1076"/>
      <c r="N436" s="1388"/>
      <c r="O436" s="2633"/>
      <c r="P436" s="1076"/>
      <c r="Q436" s="1077" t="s">
        <v>1451</v>
      </c>
      <c r="R436" s="1119"/>
    </row>
    <row r="437" spans="1:18">
      <c r="B437" s="700" t="s">
        <v>900</v>
      </c>
      <c r="C437" s="1073">
        <f>MAX(C52:C424)</f>
        <v>142.99</v>
      </c>
      <c r="D437" s="1073">
        <f>MAX(D52:D424)</f>
        <v>143.19</v>
      </c>
      <c r="E437" s="1073">
        <f>MAX(E52:E424)</f>
        <v>131.27000000000001</v>
      </c>
    </row>
    <row r="438" spans="1:18">
      <c r="B438" s="700" t="s">
        <v>901</v>
      </c>
      <c r="C438" s="1073">
        <f>MIN(C52:C424)</f>
        <v>69.91</v>
      </c>
      <c r="D438" s="1073">
        <f>MIN(D52:D424)</f>
        <v>90.7</v>
      </c>
      <c r="E438" s="1073">
        <f>MIN(E52:E424)</f>
        <v>60.84</v>
      </c>
    </row>
    <row r="439" spans="1:18">
      <c r="F439" t="s">
        <v>271</v>
      </c>
    </row>
    <row r="451" spans="9:9">
      <c r="I451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01"/>
  <sheetViews>
    <sheetView workbookViewId="0">
      <pane xSplit="2" ySplit="6" topLeftCell="D442" activePane="bottomRight" state="frozen"/>
      <selection pane="topRight" activeCell="C1" sqref="C1"/>
      <selection pane="bottomLeft" activeCell="A7" sqref="A7"/>
      <selection pane="bottomRight" activeCell="Q454" sqref="Q454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2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1494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72" t="s">
        <v>1425</v>
      </c>
      <c r="D5" s="2172" t="s">
        <v>1425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834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15401</v>
      </c>
      <c r="O7" s="576">
        <v>14208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15188</v>
      </c>
      <c r="O8" s="576">
        <v>14331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15914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16598</v>
      </c>
      <c r="O10" s="576">
        <v>17538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15883</v>
      </c>
      <c r="O11" s="576">
        <v>17872</v>
      </c>
      <c r="P11" s="579">
        <v>17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16235</v>
      </c>
      <c r="O12" s="576">
        <v>17898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16473</v>
      </c>
      <c r="O13" s="576">
        <v>17699</v>
      </c>
      <c r="P13" s="579">
        <v>18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15912</v>
      </c>
      <c r="O14" s="576">
        <v>18742</v>
      </c>
      <c r="P14" s="579">
        <v>19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15431</v>
      </c>
      <c r="O15" s="576">
        <v>18118</v>
      </c>
      <c r="P15" s="579">
        <v>22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16042</v>
      </c>
      <c r="O16" s="576">
        <v>18512</v>
      </c>
      <c r="P16" s="579">
        <v>17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16645</v>
      </c>
      <c r="O17" s="576">
        <v>19615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19315</v>
      </c>
      <c r="P18" s="581">
        <v>12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16460</v>
      </c>
      <c r="O19" s="28">
        <v>19171</v>
      </c>
      <c r="P19" s="28">
        <v>13</v>
      </c>
      <c r="Q19" s="125">
        <v>101.4</v>
      </c>
      <c r="R19" s="24" t="s">
        <v>820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16890</v>
      </c>
      <c r="O20" s="28">
        <v>19072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16302</v>
      </c>
      <c r="O21" s="28">
        <v>17896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16532</v>
      </c>
      <c r="O22" s="28">
        <v>19140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5347</v>
      </c>
      <c r="N23" s="28">
        <v>17180</v>
      </c>
      <c r="O23" s="28">
        <v>19769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17491</v>
      </c>
      <c r="O24" s="28">
        <v>18782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16873</v>
      </c>
      <c r="O25" s="28">
        <v>19282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17906</v>
      </c>
      <c r="O26" s="28">
        <v>20224</v>
      </c>
      <c r="P26" s="28">
        <v>11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17477</v>
      </c>
      <c r="O27" s="28">
        <v>18926</v>
      </c>
      <c r="P27" s="28">
        <v>17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17046</v>
      </c>
      <c r="O28" s="28">
        <v>19100</v>
      </c>
      <c r="P28" s="28">
        <v>27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16729</v>
      </c>
      <c r="O29" s="28">
        <v>18138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18705</v>
      </c>
      <c r="O30" s="30">
        <v>19330</v>
      </c>
      <c r="P30" s="30">
        <v>13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17630</v>
      </c>
      <c r="O32" s="28">
        <v>18319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16909</v>
      </c>
      <c r="O33" s="28">
        <v>17664</v>
      </c>
      <c r="P33" s="28">
        <v>34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4578</v>
      </c>
      <c r="N34" s="28">
        <v>16563</v>
      </c>
      <c r="O34" s="28">
        <v>18299</v>
      </c>
      <c r="P34" s="28">
        <v>17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4148</v>
      </c>
      <c r="N35" s="28">
        <v>17018</v>
      </c>
      <c r="O35" s="28">
        <v>18441</v>
      </c>
      <c r="P35" s="28">
        <v>24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17862</v>
      </c>
      <c r="O36" s="28">
        <v>17780</v>
      </c>
      <c r="P36" s="28">
        <v>26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15900</v>
      </c>
      <c r="O37" s="28">
        <v>17921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15753</v>
      </c>
      <c r="O38" s="28">
        <v>19367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16125</v>
      </c>
      <c r="O39" s="28">
        <v>17751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18519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4123</v>
      </c>
      <c r="N41" s="28">
        <v>15970</v>
      </c>
      <c r="O41" s="28">
        <v>18368</v>
      </c>
      <c r="P41" s="28">
        <v>42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16046</v>
      </c>
      <c r="O42" s="28">
        <v>17462</v>
      </c>
      <c r="P42" s="28">
        <v>49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15044</v>
      </c>
      <c r="O43" s="26">
        <v>18044</v>
      </c>
      <c r="P43" s="26">
        <v>36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14458</v>
      </c>
      <c r="O44" s="28">
        <v>17611</v>
      </c>
      <c r="P44" s="28">
        <v>42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3619</v>
      </c>
      <c r="N45" s="28">
        <v>14198</v>
      </c>
      <c r="O45" s="28">
        <v>16347</v>
      </c>
      <c r="P45" s="28">
        <v>43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4680</v>
      </c>
      <c r="N46" s="28">
        <v>14271</v>
      </c>
      <c r="O46" s="28">
        <v>17547</v>
      </c>
      <c r="P46" s="28">
        <v>27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13578</v>
      </c>
      <c r="O47" s="28">
        <v>17129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3904</v>
      </c>
      <c r="N48" s="28">
        <v>13720</v>
      </c>
      <c r="O48" s="28">
        <v>17241</v>
      </c>
      <c r="P48" s="28">
        <v>47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16682</v>
      </c>
      <c r="P49" s="28">
        <v>60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12637</v>
      </c>
      <c r="O50" s="28">
        <v>16308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13057</v>
      </c>
      <c r="O51" s="28">
        <v>16442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12641</v>
      </c>
      <c r="O52" s="28">
        <v>16128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4454</v>
      </c>
      <c r="N53" s="28">
        <v>11923</v>
      </c>
      <c r="O53" s="28">
        <v>16196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12381</v>
      </c>
      <c r="O54" s="30">
        <v>16538</v>
      </c>
      <c r="P54" s="30">
        <v>49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12218</v>
      </c>
      <c r="O55" s="28">
        <v>16251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11795</v>
      </c>
      <c r="O56" s="28">
        <v>16457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5001</v>
      </c>
      <c r="N57" s="28">
        <v>12133</v>
      </c>
      <c r="O57" s="28">
        <v>16361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5031</v>
      </c>
      <c r="N58" s="28">
        <v>11858</v>
      </c>
      <c r="O58" s="28">
        <v>16048</v>
      </c>
      <c r="P58" s="28">
        <v>51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4634</v>
      </c>
      <c r="N59" s="28">
        <v>11373</v>
      </c>
      <c r="O59" s="28">
        <v>15505</v>
      </c>
      <c r="P59" s="28">
        <v>51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11156</v>
      </c>
      <c r="O60" s="28">
        <v>15649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15367</v>
      </c>
      <c r="P61" s="28">
        <v>58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10950</v>
      </c>
      <c r="O62" s="28">
        <v>15075</v>
      </c>
      <c r="P62" s="28">
        <v>55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15736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5395</v>
      </c>
      <c r="N64" s="28">
        <v>11004</v>
      </c>
      <c r="O64" s="28">
        <v>14826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5009</v>
      </c>
      <c r="N65" s="28">
        <v>10431</v>
      </c>
      <c r="O65" s="28">
        <v>15099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5656</v>
      </c>
      <c r="N66" s="28">
        <v>10487</v>
      </c>
      <c r="O66" s="28">
        <v>14679</v>
      </c>
      <c r="P66" s="28">
        <v>55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5750</v>
      </c>
      <c r="N67" s="26">
        <v>10988</v>
      </c>
      <c r="O67" s="26">
        <v>15298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5794</v>
      </c>
      <c r="N68" s="28">
        <v>9956</v>
      </c>
      <c r="O68" s="28">
        <v>14812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4817</v>
      </c>
      <c r="N69" s="28">
        <v>10740</v>
      </c>
      <c r="O69" s="28">
        <v>15798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4482</v>
      </c>
      <c r="N70" s="28">
        <v>11024</v>
      </c>
      <c r="O70" s="28">
        <v>15424</v>
      </c>
      <c r="P70" s="28">
        <v>60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7005</v>
      </c>
      <c r="N71" s="28">
        <v>10781</v>
      </c>
      <c r="O71" s="28">
        <v>15696</v>
      </c>
      <c r="P71" s="28">
        <v>53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6121</v>
      </c>
      <c r="N72" s="28">
        <v>10717</v>
      </c>
      <c r="O72" s="28">
        <v>16276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5483</v>
      </c>
      <c r="N73" s="28">
        <v>10900</v>
      </c>
      <c r="O73" s="28">
        <v>16743</v>
      </c>
      <c r="P73" s="28">
        <v>52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11493</v>
      </c>
      <c r="O74" s="28">
        <v>17023</v>
      </c>
      <c r="P74" s="28">
        <v>46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10728</v>
      </c>
      <c r="O75" s="28">
        <v>16456</v>
      </c>
      <c r="P75" s="28">
        <v>53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5452</v>
      </c>
      <c r="N76" s="28">
        <v>10523</v>
      </c>
      <c r="O76" s="28">
        <v>16249</v>
      </c>
      <c r="P76" s="28">
        <v>44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6696</v>
      </c>
      <c r="N77" s="28">
        <v>10647</v>
      </c>
      <c r="O77" s="28">
        <v>16163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5790</v>
      </c>
      <c r="N78" s="30">
        <v>10603</v>
      </c>
      <c r="O78" s="30">
        <v>15645</v>
      </c>
      <c r="P78" s="30">
        <v>68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9363</v>
      </c>
      <c r="O79" s="28">
        <v>5488</v>
      </c>
      <c r="P79" s="28">
        <v>46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4496</v>
      </c>
      <c r="N80" s="28">
        <v>17831</v>
      </c>
      <c r="O80" s="28">
        <v>15877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5551</v>
      </c>
      <c r="N81" s="28">
        <v>14895</v>
      </c>
      <c r="O81" s="28">
        <v>14969</v>
      </c>
      <c r="P81" s="28">
        <v>55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5961</v>
      </c>
      <c r="N82" s="28">
        <v>12504</v>
      </c>
      <c r="O82" s="28">
        <v>18463</v>
      </c>
      <c r="P82" s="28">
        <v>50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8185</v>
      </c>
      <c r="N83" s="28">
        <v>13910</v>
      </c>
      <c r="O83" s="28">
        <v>17066</v>
      </c>
      <c r="P83" s="28">
        <v>25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8414</v>
      </c>
      <c r="N84" s="28">
        <v>13483</v>
      </c>
      <c r="O84" s="28">
        <v>17707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9053</v>
      </c>
      <c r="N85" s="28">
        <v>12866</v>
      </c>
      <c r="O85" s="28">
        <v>18223</v>
      </c>
      <c r="P85" s="28">
        <v>29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13544</v>
      </c>
      <c r="O86" s="28">
        <v>18834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9662</v>
      </c>
      <c r="N87" s="28">
        <v>13098</v>
      </c>
      <c r="O87" s="28">
        <v>17304</v>
      </c>
      <c r="P87" s="28">
        <v>45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10046</v>
      </c>
      <c r="N88" s="28">
        <v>12904</v>
      </c>
      <c r="O88" s="28">
        <v>17676</v>
      </c>
      <c r="P88" s="28">
        <v>41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11428</v>
      </c>
      <c r="N89" s="28">
        <v>13047</v>
      </c>
      <c r="O89" s="28">
        <v>17542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10740</v>
      </c>
      <c r="N90" s="28">
        <v>11947</v>
      </c>
      <c r="O90" s="28">
        <v>17983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12934</v>
      </c>
      <c r="O91" s="26">
        <v>16934</v>
      </c>
      <c r="P91" s="26">
        <v>26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11555</v>
      </c>
      <c r="N92" s="28">
        <v>13837</v>
      </c>
      <c r="O92" s="28">
        <v>17546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11309</v>
      </c>
      <c r="N93" s="28">
        <v>13731</v>
      </c>
      <c r="O93" s="28">
        <v>17121</v>
      </c>
      <c r="P93" s="28">
        <v>34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10406</v>
      </c>
      <c r="N94" s="28">
        <v>13674</v>
      </c>
      <c r="O94" s="28">
        <v>17690</v>
      </c>
      <c r="P94" s="28">
        <v>47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10907</v>
      </c>
      <c r="N95" s="28">
        <v>15027</v>
      </c>
      <c r="O95" s="28">
        <v>17463</v>
      </c>
      <c r="P95" s="28">
        <v>37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11636</v>
      </c>
      <c r="N96" s="28">
        <v>13757</v>
      </c>
      <c r="O96" s="28">
        <v>17710</v>
      </c>
      <c r="P96" s="28">
        <v>33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12203</v>
      </c>
      <c r="N97" s="28">
        <v>14427</v>
      </c>
      <c r="O97" s="28">
        <v>17278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10837</v>
      </c>
      <c r="N98" s="28">
        <v>14064</v>
      </c>
      <c r="O98" s="28">
        <v>17477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11243</v>
      </c>
      <c r="N99" s="28">
        <v>13826</v>
      </c>
      <c r="O99" s="28">
        <v>18463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12118</v>
      </c>
      <c r="N100" s="28">
        <v>13627</v>
      </c>
      <c r="O100" s="28">
        <v>18977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9390</v>
      </c>
      <c r="N101" s="28">
        <v>14519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9836</v>
      </c>
      <c r="N102" s="30">
        <v>13834</v>
      </c>
      <c r="O102" s="30">
        <v>18947</v>
      </c>
      <c r="P102" s="30">
        <v>48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8887</v>
      </c>
      <c r="N103" s="28">
        <v>13809</v>
      </c>
      <c r="O103" s="28">
        <v>19024</v>
      </c>
      <c r="P103" s="28">
        <v>51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14319</v>
      </c>
      <c r="O104" s="28">
        <v>19362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8817</v>
      </c>
      <c r="N105" s="28">
        <v>14107</v>
      </c>
      <c r="O105" s="28">
        <v>19418</v>
      </c>
      <c r="P105" s="28">
        <v>46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7465</v>
      </c>
      <c r="N106" s="28">
        <v>14165</v>
      </c>
      <c r="O106" s="28">
        <v>15608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8189</v>
      </c>
      <c r="N107" s="28">
        <v>14179</v>
      </c>
      <c r="O107" s="28">
        <v>15745</v>
      </c>
      <c r="P107" s="28">
        <v>47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8980</v>
      </c>
      <c r="N108" s="28">
        <v>14033</v>
      </c>
      <c r="O108" s="28">
        <v>15683</v>
      </c>
      <c r="P108" s="28">
        <v>52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13094</v>
      </c>
      <c r="O109" s="28">
        <v>15609</v>
      </c>
      <c r="P109" s="28">
        <v>54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12816</v>
      </c>
      <c r="O110" s="28">
        <v>15533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13385</v>
      </c>
      <c r="O111" s="28">
        <v>15725</v>
      </c>
      <c r="P111" s="28">
        <v>49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6366</v>
      </c>
      <c r="N112" s="28">
        <v>12519</v>
      </c>
      <c r="O112" s="28">
        <v>16051</v>
      </c>
      <c r="P112" s="28">
        <v>47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6316</v>
      </c>
      <c r="N113" s="28">
        <v>12203</v>
      </c>
      <c r="O113" s="28">
        <v>15389</v>
      </c>
      <c r="P113" s="28">
        <v>50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12497</v>
      </c>
      <c r="O114" s="28">
        <v>16060</v>
      </c>
      <c r="P114" s="28">
        <v>69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14134</v>
      </c>
      <c r="P115" s="26">
        <v>56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5633</v>
      </c>
      <c r="N116" s="28">
        <v>11199</v>
      </c>
      <c r="O116" s="28">
        <v>14588</v>
      </c>
      <c r="P116" s="28">
        <v>68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5464</v>
      </c>
      <c r="N117" s="28">
        <v>12361</v>
      </c>
      <c r="O117" s="28">
        <v>15008</v>
      </c>
      <c r="P117" s="28">
        <v>66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5210</v>
      </c>
      <c r="N118" s="28">
        <v>11214</v>
      </c>
      <c r="O118" s="28">
        <v>14265</v>
      </c>
      <c r="P118" s="28">
        <v>68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4579</v>
      </c>
      <c r="N119" s="28">
        <v>10870</v>
      </c>
      <c r="O119" s="28">
        <v>14316</v>
      </c>
      <c r="P119" s="28">
        <v>73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4551</v>
      </c>
      <c r="N120" s="28">
        <v>11229</v>
      </c>
      <c r="O120" s="28">
        <v>14231</v>
      </c>
      <c r="P120" s="28">
        <v>74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14452</v>
      </c>
      <c r="P121" s="28">
        <v>78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10608</v>
      </c>
      <c r="O122" s="28">
        <v>13566</v>
      </c>
      <c r="P122" s="28">
        <v>71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10230</v>
      </c>
      <c r="O123" s="28">
        <v>14731</v>
      </c>
      <c r="P123" s="28">
        <v>67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11011</v>
      </c>
      <c r="O124" s="28">
        <v>13242</v>
      </c>
      <c r="P124" s="28">
        <v>58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10458</v>
      </c>
      <c r="O125" s="28">
        <v>13048</v>
      </c>
      <c r="P125" s="28">
        <v>68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4552</v>
      </c>
      <c r="N126" s="30">
        <v>10175</v>
      </c>
      <c r="O126" s="30">
        <v>13013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12919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4953</v>
      </c>
      <c r="N128" s="28">
        <v>9429</v>
      </c>
      <c r="O128" s="28">
        <v>12877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10057</v>
      </c>
      <c r="O129" s="28">
        <v>13146</v>
      </c>
      <c r="P129" s="28">
        <v>45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11490</v>
      </c>
      <c r="O130" s="28">
        <v>12787</v>
      </c>
      <c r="P130" s="28">
        <v>44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8787</v>
      </c>
      <c r="O131" s="28">
        <v>12791</v>
      </c>
      <c r="P131" s="28">
        <v>61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9832</v>
      </c>
      <c r="O132" s="28">
        <v>12577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10670</v>
      </c>
      <c r="O133" s="28">
        <v>12763</v>
      </c>
      <c r="P133" s="28">
        <v>53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10186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10205</v>
      </c>
      <c r="O135" s="28">
        <v>13341</v>
      </c>
      <c r="P135" s="28">
        <v>47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10997</v>
      </c>
      <c r="O136" s="28">
        <v>12654</v>
      </c>
      <c r="P136" s="28">
        <v>62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12808</v>
      </c>
      <c r="P137" s="28">
        <v>55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10983</v>
      </c>
      <c r="O138" s="28">
        <v>12493</v>
      </c>
      <c r="P138" s="28">
        <v>68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11330</v>
      </c>
      <c r="O139" s="26">
        <v>13435</v>
      </c>
      <c r="P139" s="26">
        <v>71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11332</v>
      </c>
      <c r="O140" s="28">
        <v>12655</v>
      </c>
      <c r="P140" s="28">
        <v>56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11652</v>
      </c>
      <c r="O141" s="28">
        <v>12832</v>
      </c>
      <c r="P141" s="28">
        <v>68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11661</v>
      </c>
      <c r="O142" s="28">
        <v>13317</v>
      </c>
      <c r="P142" s="28">
        <v>62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11828</v>
      </c>
      <c r="O143" s="28">
        <v>13192</v>
      </c>
      <c r="P143" s="28">
        <v>60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12109</v>
      </c>
      <c r="O144" s="28">
        <v>13505</v>
      </c>
      <c r="P144" s="28">
        <v>70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12296</v>
      </c>
      <c r="O145" s="28">
        <v>12699</v>
      </c>
      <c r="P145" s="28">
        <v>55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58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12681</v>
      </c>
      <c r="O147" s="28">
        <v>12799</v>
      </c>
      <c r="P147" s="28">
        <v>63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13012</v>
      </c>
      <c r="O148" s="28">
        <v>13226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12547</v>
      </c>
      <c r="O149" s="28">
        <v>13320</v>
      </c>
      <c r="P149" s="28">
        <v>71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14059</v>
      </c>
      <c r="O150" s="30">
        <v>14145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13296</v>
      </c>
      <c r="P151" s="28">
        <v>57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3483</v>
      </c>
      <c r="N152" s="28">
        <v>12800</v>
      </c>
      <c r="O152" s="28">
        <v>13730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13228</v>
      </c>
      <c r="P153" s="28">
        <v>84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13121</v>
      </c>
      <c r="O154" s="28">
        <v>13176</v>
      </c>
      <c r="P154" s="28">
        <v>73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13216</v>
      </c>
      <c r="P155" s="28">
        <v>67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12649</v>
      </c>
      <c r="O156" s="28">
        <v>13477</v>
      </c>
      <c r="P156" s="28">
        <v>56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12206</v>
      </c>
      <c r="O157" s="28">
        <v>13705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12347</v>
      </c>
      <c r="O158" s="28">
        <v>13485</v>
      </c>
      <c r="P158" s="28">
        <v>82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12820</v>
      </c>
      <c r="P159" s="28">
        <v>65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11412</v>
      </c>
      <c r="O160" s="28">
        <v>12811</v>
      </c>
      <c r="P160" s="28">
        <v>88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12476</v>
      </c>
      <c r="P161" s="28">
        <v>60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12282</v>
      </c>
      <c r="O162" s="28">
        <v>13035</v>
      </c>
      <c r="P162" s="28">
        <v>72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10336</v>
      </c>
      <c r="O163" s="26">
        <v>12831</v>
      </c>
      <c r="P163" s="26">
        <v>63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11601</v>
      </c>
      <c r="O164" s="28">
        <v>12459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3700</v>
      </c>
      <c r="N165" s="28">
        <v>11426</v>
      </c>
      <c r="O165" s="28">
        <v>12307</v>
      </c>
      <c r="P165" s="28">
        <v>68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11433</v>
      </c>
      <c r="O166" s="28">
        <v>12620</v>
      </c>
      <c r="P166" s="28">
        <v>57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12144</v>
      </c>
      <c r="O167" s="28">
        <v>12993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12006</v>
      </c>
      <c r="O168" s="28">
        <v>12878</v>
      </c>
      <c r="P168" s="28">
        <v>66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12083</v>
      </c>
      <c r="O169" s="28">
        <v>12795</v>
      </c>
      <c r="P169" s="28">
        <v>64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12543</v>
      </c>
      <c r="O170" s="28">
        <v>12962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3556</v>
      </c>
      <c r="N171" s="28">
        <v>12730</v>
      </c>
      <c r="O171" s="28">
        <v>13353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13097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11795</v>
      </c>
      <c r="O173" s="28">
        <v>13165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12949</v>
      </c>
      <c r="O174" s="30">
        <v>12795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13097</v>
      </c>
      <c r="O175" s="28">
        <v>12646</v>
      </c>
      <c r="P175" s="28">
        <v>60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13230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13216</v>
      </c>
      <c r="O177" s="28">
        <v>13414</v>
      </c>
      <c r="P177" s="28">
        <v>55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13023</v>
      </c>
      <c r="O178" s="28">
        <v>12052</v>
      </c>
      <c r="P178" s="28">
        <v>59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14384</v>
      </c>
      <c r="O179" s="28">
        <v>13145</v>
      </c>
      <c r="P179" s="28">
        <v>66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13279</v>
      </c>
      <c r="O180" s="28">
        <v>12754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14080</v>
      </c>
      <c r="O181" s="28">
        <v>12972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14211</v>
      </c>
      <c r="O182" s="28">
        <v>12226</v>
      </c>
      <c r="P182" s="28">
        <v>56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12712</v>
      </c>
      <c r="P183" s="28">
        <v>53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12697</v>
      </c>
      <c r="P184" s="28">
        <v>47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15390</v>
      </c>
      <c r="O185" s="28">
        <v>12600</v>
      </c>
      <c r="P185" s="28">
        <v>53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14936</v>
      </c>
      <c r="O186" s="28">
        <v>13022</v>
      </c>
      <c r="P186" s="28">
        <v>56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15630</v>
      </c>
      <c r="O187" s="26">
        <v>13220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3066</v>
      </c>
      <c r="N188" s="28">
        <v>15522</v>
      </c>
      <c r="O188" s="28">
        <v>13285</v>
      </c>
      <c r="P188" s="28">
        <v>58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4116</v>
      </c>
      <c r="N189" s="28">
        <v>15396</v>
      </c>
      <c r="O189" s="28">
        <v>13287</v>
      </c>
      <c r="P189" s="28">
        <v>46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16391</v>
      </c>
      <c r="O190" s="28">
        <v>11980</v>
      </c>
      <c r="P190" s="28">
        <v>60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3731</v>
      </c>
      <c r="N191" s="28">
        <v>16006</v>
      </c>
      <c r="O191" s="28">
        <v>12765</v>
      </c>
      <c r="P191" s="28">
        <v>52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17013</v>
      </c>
      <c r="O192" s="28">
        <v>12670</v>
      </c>
      <c r="P192" s="28">
        <v>44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4235</v>
      </c>
      <c r="N193" s="28">
        <v>15547</v>
      </c>
      <c r="O193" s="28">
        <v>13133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4234</v>
      </c>
      <c r="N194" s="28">
        <v>16615</v>
      </c>
      <c r="O194" s="28">
        <v>13745</v>
      </c>
      <c r="P194" s="28">
        <v>79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4758</v>
      </c>
      <c r="N195" s="28">
        <v>16548</v>
      </c>
      <c r="O195" s="28">
        <v>13383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18163</v>
      </c>
      <c r="O196" s="28">
        <v>13768</v>
      </c>
      <c r="P196" s="28">
        <v>56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18265</v>
      </c>
      <c r="O197" s="28">
        <v>15161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18152</v>
      </c>
      <c r="O198" s="30">
        <v>15332</v>
      </c>
      <c r="P198" s="30">
        <v>45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3677</v>
      </c>
      <c r="N199" s="28">
        <v>18581</v>
      </c>
      <c r="O199" s="28">
        <v>13814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13507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3281</v>
      </c>
      <c r="N201" s="28">
        <v>19846</v>
      </c>
      <c r="O201" s="28">
        <v>13186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3705</v>
      </c>
      <c r="N202" s="28">
        <v>18882</v>
      </c>
      <c r="O202" s="28">
        <v>13938</v>
      </c>
      <c r="P202" s="28">
        <v>53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18842</v>
      </c>
      <c r="O203" s="28">
        <v>14144</v>
      </c>
      <c r="P203" s="28">
        <v>46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4043</v>
      </c>
      <c r="N204" s="28">
        <v>19040</v>
      </c>
      <c r="O204" s="28">
        <v>14082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3616</v>
      </c>
      <c r="N205" s="28">
        <v>18765</v>
      </c>
      <c r="O205" s="28">
        <v>13447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3887</v>
      </c>
      <c r="N206" s="28">
        <v>18291</v>
      </c>
      <c r="O206" s="28">
        <v>13641</v>
      </c>
      <c r="P206" s="28">
        <v>51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3389</v>
      </c>
      <c r="N207" s="28">
        <v>18092</v>
      </c>
      <c r="O207" s="28">
        <v>13186</v>
      </c>
      <c r="P207" s="28">
        <v>53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3582</v>
      </c>
      <c r="N208" s="28">
        <v>17844</v>
      </c>
      <c r="O208" s="28">
        <v>12945</v>
      </c>
      <c r="P208" s="28">
        <v>62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19066</v>
      </c>
      <c r="O209" s="28">
        <v>12969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13014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3810</v>
      </c>
      <c r="N211" s="26">
        <v>19238</v>
      </c>
      <c r="O211" s="26">
        <v>13444</v>
      </c>
      <c r="P211" s="26">
        <v>51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4558</v>
      </c>
      <c r="N212" s="28">
        <v>19259</v>
      </c>
      <c r="O212" s="28">
        <v>13312</v>
      </c>
      <c r="P212" s="28">
        <v>50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3807</v>
      </c>
      <c r="N213" s="28">
        <v>19854</v>
      </c>
      <c r="O213" s="28">
        <v>13445</v>
      </c>
      <c r="P213" s="28">
        <v>48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20101</v>
      </c>
      <c r="O214" s="28">
        <v>12977</v>
      </c>
      <c r="P214" s="28">
        <v>50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4259</v>
      </c>
      <c r="N215" s="28">
        <v>20355</v>
      </c>
      <c r="O215" s="28">
        <v>12820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4658</v>
      </c>
      <c r="N216" s="28">
        <v>20213</v>
      </c>
      <c r="O216" s="28">
        <v>13165</v>
      </c>
      <c r="P216" s="28">
        <v>49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4410</v>
      </c>
      <c r="N217" s="28">
        <v>19742</v>
      </c>
      <c r="O217" s="28">
        <v>12632</v>
      </c>
      <c r="P217" s="28">
        <v>48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4238</v>
      </c>
      <c r="N218" s="28">
        <v>20731</v>
      </c>
      <c r="O218" s="28">
        <v>12709</v>
      </c>
      <c r="P218" s="28">
        <v>48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5022</v>
      </c>
      <c r="N219" s="28">
        <v>20652</v>
      </c>
      <c r="O219" s="28">
        <v>12523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4672</v>
      </c>
      <c r="N220" s="28">
        <v>19736</v>
      </c>
      <c r="O220" s="28">
        <v>11812</v>
      </c>
      <c r="P220" s="28">
        <v>53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20039</v>
      </c>
      <c r="O221" s="28">
        <v>12025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11812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3430</v>
      </c>
      <c r="N223" s="28">
        <v>19086</v>
      </c>
      <c r="O223" s="28">
        <v>13005</v>
      </c>
      <c r="P223" s="28">
        <v>59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4350</v>
      </c>
      <c r="N224" s="28">
        <v>20013</v>
      </c>
      <c r="O224" s="28">
        <v>11903</v>
      </c>
      <c r="P224" s="28">
        <v>51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3731</v>
      </c>
      <c r="N225" s="28">
        <v>18737</v>
      </c>
      <c r="O225" s="28">
        <v>11606</v>
      </c>
      <c r="P225" s="28">
        <v>50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3783</v>
      </c>
      <c r="N226" s="28">
        <v>18703</v>
      </c>
      <c r="O226" s="28">
        <v>10918</v>
      </c>
      <c r="P226" s="28">
        <v>51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5035</v>
      </c>
      <c r="N227" s="28">
        <v>20295</v>
      </c>
      <c r="O227" s="28">
        <v>11376</v>
      </c>
      <c r="P227" s="28">
        <v>62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3438</v>
      </c>
      <c r="N228" s="28">
        <v>17803</v>
      </c>
      <c r="O228" s="28">
        <v>10982</v>
      </c>
      <c r="P228" s="28">
        <v>72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3463</v>
      </c>
      <c r="N229" s="28">
        <v>19282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2084</v>
      </c>
      <c r="N230" s="28">
        <v>19514</v>
      </c>
      <c r="O230" s="28">
        <v>11183</v>
      </c>
      <c r="P230" s="28">
        <v>58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2380</v>
      </c>
      <c r="N231" s="28">
        <v>18107</v>
      </c>
      <c r="O231" s="28">
        <v>11169</v>
      </c>
      <c r="P231" s="28">
        <v>66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18902</v>
      </c>
      <c r="O232" s="28">
        <v>11647</v>
      </c>
      <c r="P232" s="28">
        <v>60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17012</v>
      </c>
      <c r="O233" s="28">
        <v>11572</v>
      </c>
      <c r="P233" s="28">
        <v>59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16583</v>
      </c>
      <c r="O234" s="28">
        <v>11513</v>
      </c>
      <c r="P234" s="28">
        <v>68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3701</v>
      </c>
      <c r="N235" s="26">
        <v>16002</v>
      </c>
      <c r="O235" s="26">
        <v>11724</v>
      </c>
      <c r="P235" s="26">
        <v>70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3481</v>
      </c>
      <c r="N236" s="28">
        <v>15511</v>
      </c>
      <c r="O236" s="28">
        <v>11632</v>
      </c>
      <c r="P236" s="28">
        <v>65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3716</v>
      </c>
      <c r="N237" s="28">
        <v>14876</v>
      </c>
      <c r="O237" s="28">
        <v>11811</v>
      </c>
      <c r="P237" s="28">
        <v>67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3996</v>
      </c>
      <c r="N238" s="28">
        <v>16607</v>
      </c>
      <c r="O238" s="28">
        <v>12106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3935</v>
      </c>
      <c r="N239" s="28">
        <v>15376</v>
      </c>
      <c r="O239" s="28">
        <v>10644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3766</v>
      </c>
      <c r="N240" s="28">
        <v>14511</v>
      </c>
      <c r="O240" s="28">
        <v>11086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3364</v>
      </c>
      <c r="N241" s="28">
        <v>14443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3236</v>
      </c>
      <c r="N242" s="28">
        <v>13843</v>
      </c>
      <c r="O242" s="28">
        <v>10253</v>
      </c>
      <c r="P242" s="28">
        <v>66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3133</v>
      </c>
      <c r="N243" s="28">
        <v>14002</v>
      </c>
      <c r="O243" s="28">
        <v>10130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3322</v>
      </c>
      <c r="N244" s="28">
        <v>13622</v>
      </c>
      <c r="O244" s="28">
        <v>9625</v>
      </c>
      <c r="P244" s="28">
        <v>63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9246</v>
      </c>
      <c r="P245" s="28">
        <v>70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14202</v>
      </c>
      <c r="O246" s="30">
        <v>8691</v>
      </c>
      <c r="P246" s="30">
        <v>57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2534</v>
      </c>
      <c r="N247" s="28">
        <v>12804</v>
      </c>
      <c r="O247" s="28">
        <v>8176</v>
      </c>
      <c r="P247" s="28">
        <v>63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2424</v>
      </c>
      <c r="N248" s="28">
        <v>11279</v>
      </c>
      <c r="O248" s="28">
        <v>8255</v>
      </c>
      <c r="P248" s="28">
        <v>67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3027</v>
      </c>
      <c r="N249" s="28">
        <v>12001</v>
      </c>
      <c r="O249" s="28">
        <v>8340</v>
      </c>
      <c r="P249" s="28">
        <v>68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3153</v>
      </c>
      <c r="N250" s="28">
        <v>11590</v>
      </c>
      <c r="O250" s="28">
        <v>9103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10305</v>
      </c>
      <c r="O251" s="28">
        <v>9167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2376</v>
      </c>
      <c r="N252" s="28">
        <v>11472</v>
      </c>
      <c r="O252" s="28">
        <v>9424</v>
      </c>
      <c r="P252" s="28">
        <v>58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2489</v>
      </c>
      <c r="N253" s="28">
        <v>11108</v>
      </c>
      <c r="O253" s="28">
        <v>10489</v>
      </c>
      <c r="P253" s="28">
        <v>56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2044</v>
      </c>
      <c r="N254" s="28">
        <v>10450</v>
      </c>
      <c r="O254" s="28">
        <v>10308</v>
      </c>
      <c r="P254" s="28">
        <v>74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2558</v>
      </c>
      <c r="N255" s="28">
        <v>10821</v>
      </c>
      <c r="O255" s="28">
        <v>11505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10545</v>
      </c>
      <c r="O256" s="28">
        <v>11637</v>
      </c>
      <c r="P256" s="28">
        <v>54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10315</v>
      </c>
      <c r="O257" s="28">
        <v>12801</v>
      </c>
      <c r="P257" s="28">
        <v>52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10967</v>
      </c>
      <c r="O258" s="28">
        <v>12356</v>
      </c>
      <c r="P258" s="28">
        <v>73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2875</v>
      </c>
      <c r="N259" s="26">
        <v>11068</v>
      </c>
      <c r="O259" s="26">
        <v>11714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3390</v>
      </c>
      <c r="N260" s="28">
        <v>10854</v>
      </c>
      <c r="O260" s="28">
        <v>11127</v>
      </c>
      <c r="P260" s="28">
        <v>43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4001</v>
      </c>
      <c r="N261" s="28">
        <v>11581</v>
      </c>
      <c r="O261" s="28">
        <v>11706</v>
      </c>
      <c r="P261" s="28">
        <v>65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11587</v>
      </c>
      <c r="O262" s="28">
        <v>11526</v>
      </c>
      <c r="P262" s="28">
        <v>67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11421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2276</v>
      </c>
      <c r="N264" s="28">
        <v>11781</v>
      </c>
      <c r="O264" s="28">
        <v>11097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11603</v>
      </c>
      <c r="O265" s="28">
        <v>11798</v>
      </c>
      <c r="P265" s="28">
        <v>58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2968</v>
      </c>
      <c r="N266" s="28">
        <v>12061</v>
      </c>
      <c r="O266" s="28">
        <v>15032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12089</v>
      </c>
      <c r="O267" s="28">
        <v>10747</v>
      </c>
      <c r="P267" s="28">
        <v>59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12301</v>
      </c>
      <c r="O268" s="28">
        <v>8531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12127</v>
      </c>
      <c r="O269" s="28">
        <v>8507</v>
      </c>
      <c r="P269" s="28">
        <v>68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12145</v>
      </c>
      <c r="O270" s="30">
        <v>8210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2785</v>
      </c>
      <c r="N271" s="28">
        <v>12955</v>
      </c>
      <c r="O271" s="28">
        <v>8800</v>
      </c>
      <c r="P271" s="28">
        <v>45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2681</v>
      </c>
      <c r="N272" s="28">
        <v>12538</v>
      </c>
      <c r="O272" s="28">
        <v>9115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2613</v>
      </c>
      <c r="N273" s="28">
        <v>12479</v>
      </c>
      <c r="O273" s="28">
        <v>7791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12138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12092</v>
      </c>
      <c r="O275" s="28">
        <v>7080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2671</v>
      </c>
      <c r="N276" s="28">
        <v>12409</v>
      </c>
      <c r="O276" s="28">
        <v>8383</v>
      </c>
      <c r="P276" s="28">
        <v>55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12527</v>
      </c>
      <c r="O277" s="28">
        <v>8576</v>
      </c>
      <c r="P277" s="28">
        <v>58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3210</v>
      </c>
      <c r="N278" s="28">
        <v>12895</v>
      </c>
      <c r="O278" s="28">
        <v>10168</v>
      </c>
      <c r="P278" s="28">
        <v>49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12551</v>
      </c>
      <c r="O279" s="28">
        <v>10252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10791</v>
      </c>
      <c r="P280" s="28">
        <v>52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13195</v>
      </c>
      <c r="O281" s="28">
        <v>10849</v>
      </c>
      <c r="P281" s="28">
        <v>50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12905</v>
      </c>
      <c r="O282" s="28">
        <v>10603</v>
      </c>
      <c r="P282" s="28">
        <v>51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3556</v>
      </c>
      <c r="N283" s="26">
        <v>13279</v>
      </c>
      <c r="O283" s="26">
        <v>11825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2437</v>
      </c>
      <c r="N284" s="28">
        <v>13443</v>
      </c>
      <c r="O284" s="28">
        <v>11679</v>
      </c>
      <c r="P284" s="28">
        <v>53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2891</v>
      </c>
      <c r="N285" s="28">
        <v>13648</v>
      </c>
      <c r="O285" s="28">
        <v>12840</v>
      </c>
      <c r="P285" s="28">
        <v>46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13280</v>
      </c>
      <c r="O286" s="28">
        <v>10867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2918</v>
      </c>
      <c r="N287" s="28">
        <v>14321</v>
      </c>
      <c r="O287" s="28">
        <v>11107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2900</v>
      </c>
      <c r="N288" s="28">
        <v>13500</v>
      </c>
      <c r="O288" s="28">
        <v>11729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13580</v>
      </c>
      <c r="O289" s="28">
        <v>11606</v>
      </c>
      <c r="P289" s="28">
        <v>63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2565</v>
      </c>
      <c r="N290" s="28">
        <v>13528</v>
      </c>
      <c r="O290" s="28">
        <v>10734</v>
      </c>
      <c r="P290" s="28">
        <v>66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13819</v>
      </c>
      <c r="O291" s="28">
        <v>10090</v>
      </c>
      <c r="P291" s="28">
        <v>43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12803</v>
      </c>
      <c r="O292" s="28">
        <v>9496</v>
      </c>
      <c r="P292" s="28">
        <v>47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13545</v>
      </c>
      <c r="O293" s="28">
        <v>10169</v>
      </c>
      <c r="P293" s="28">
        <v>43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13528</v>
      </c>
      <c r="O294" s="30">
        <v>10136</v>
      </c>
      <c r="P294" s="30">
        <v>63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2734</v>
      </c>
      <c r="N295" s="28">
        <v>13288</v>
      </c>
      <c r="O295" s="28">
        <v>10126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13468</v>
      </c>
      <c r="O296" s="28">
        <v>10522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2734</v>
      </c>
      <c r="N297" s="28">
        <v>14041</v>
      </c>
      <c r="O297" s="28">
        <v>10533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2649</v>
      </c>
      <c r="N298" s="28">
        <v>13623</v>
      </c>
      <c r="O298" s="28">
        <v>11056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13965</v>
      </c>
      <c r="O299" s="28">
        <v>10759</v>
      </c>
      <c r="P299" s="28">
        <v>49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2747</v>
      </c>
      <c r="N300" s="28">
        <v>13609</v>
      </c>
      <c r="O300" s="28">
        <v>10485</v>
      </c>
      <c r="P300" s="28">
        <v>31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13920</v>
      </c>
      <c r="O301" s="28">
        <v>10213</v>
      </c>
      <c r="P301" s="28">
        <v>37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2577</v>
      </c>
      <c r="N302" s="28">
        <v>13794</v>
      </c>
      <c r="O302" s="28">
        <v>10680</v>
      </c>
      <c r="P302" s="28">
        <v>47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14270</v>
      </c>
      <c r="O303" s="28">
        <v>11281</v>
      </c>
      <c r="P303" s="28">
        <v>51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14159</v>
      </c>
      <c r="O304" s="28">
        <v>11597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14547</v>
      </c>
      <c r="O305" s="28">
        <v>11775</v>
      </c>
      <c r="P305" s="28">
        <v>47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3750</v>
      </c>
      <c r="N306" s="28">
        <v>15064</v>
      </c>
      <c r="O306" s="28">
        <v>12134</v>
      </c>
      <c r="P306" s="28">
        <v>35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3206</v>
      </c>
      <c r="N307" s="26">
        <v>15081</v>
      </c>
      <c r="O307" s="26">
        <v>12373</v>
      </c>
      <c r="P307" s="26">
        <v>40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3094</v>
      </c>
      <c r="N308" s="28">
        <v>14933</v>
      </c>
      <c r="O308" s="28">
        <v>12235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2542</v>
      </c>
      <c r="N309" s="28">
        <v>14661</v>
      </c>
      <c r="O309" s="28">
        <v>12478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2910</v>
      </c>
      <c r="N310" s="28">
        <v>14956</v>
      </c>
      <c r="O310" s="28">
        <v>9509</v>
      </c>
      <c r="P310" s="28">
        <v>47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2694</v>
      </c>
      <c r="N311" s="28">
        <v>14905</v>
      </c>
      <c r="O311" s="28">
        <v>9673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15135</v>
      </c>
      <c r="O312" s="28">
        <v>9635</v>
      </c>
      <c r="P312" s="28">
        <v>45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10379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3902</v>
      </c>
      <c r="N314" s="28">
        <v>14786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3093</v>
      </c>
      <c r="N315" s="28">
        <v>14773</v>
      </c>
      <c r="O315" s="28">
        <v>10800</v>
      </c>
      <c r="P315" s="28">
        <v>46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2929</v>
      </c>
      <c r="N316" s="28">
        <v>14951</v>
      </c>
      <c r="O316" s="28">
        <v>10265</v>
      </c>
      <c r="P316" s="28">
        <v>39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2873</v>
      </c>
      <c r="N317" s="28">
        <v>14631</v>
      </c>
      <c r="O317" s="28">
        <v>10359</v>
      </c>
      <c r="P317" s="28">
        <v>41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2542</v>
      </c>
      <c r="N318" s="30">
        <v>14280</v>
      </c>
      <c r="O318" s="30">
        <v>10464</v>
      </c>
      <c r="P318" s="30">
        <v>47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2342</v>
      </c>
      <c r="N319" s="28">
        <v>16231</v>
      </c>
      <c r="O319" s="28">
        <v>10497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2539</v>
      </c>
      <c r="N320" s="28">
        <v>14688</v>
      </c>
      <c r="O320" s="28">
        <v>10830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2881</v>
      </c>
      <c r="N321" s="28">
        <v>15088</v>
      </c>
      <c r="O321" s="28">
        <v>10516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2476</v>
      </c>
      <c r="N322" s="28">
        <v>15368</v>
      </c>
      <c r="O322" s="28">
        <v>9557</v>
      </c>
      <c r="P322" s="28">
        <v>41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3190</v>
      </c>
      <c r="N323" s="28">
        <v>14430</v>
      </c>
      <c r="O323" s="28">
        <v>10624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3412</v>
      </c>
      <c r="N324" s="28">
        <v>15061</v>
      </c>
      <c r="O324" s="28">
        <v>10427</v>
      </c>
      <c r="P324" s="28">
        <v>42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2371</v>
      </c>
      <c r="N325" s="28">
        <v>15146</v>
      </c>
      <c r="O325" s="28">
        <v>10347</v>
      </c>
      <c r="P325" s="28">
        <v>39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3320</v>
      </c>
      <c r="N326" s="28">
        <v>14998</v>
      </c>
      <c r="O326" s="28">
        <v>10993</v>
      </c>
      <c r="P326" s="28">
        <v>43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2380</v>
      </c>
      <c r="N327" s="28">
        <v>15100</v>
      </c>
      <c r="O327" s="28">
        <v>10487</v>
      </c>
      <c r="P327" s="28">
        <v>38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2566</v>
      </c>
      <c r="N328" s="28">
        <v>15570</v>
      </c>
      <c r="O328" s="28">
        <v>10457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2845</v>
      </c>
      <c r="N329" s="28">
        <v>15180</v>
      </c>
      <c r="O329" s="28">
        <v>10408</v>
      </c>
      <c r="P329" s="28">
        <v>46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2348</v>
      </c>
      <c r="N330" s="30">
        <v>14268</v>
      </c>
      <c r="O330" s="30">
        <v>10357</v>
      </c>
      <c r="P330" s="30">
        <v>34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3957</v>
      </c>
      <c r="N331" s="26">
        <v>16697</v>
      </c>
      <c r="O331" s="26">
        <v>10598</v>
      </c>
      <c r="P331" s="26">
        <v>38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2302</v>
      </c>
      <c r="N332" s="28">
        <v>15176</v>
      </c>
      <c r="O332" s="28">
        <v>9967</v>
      </c>
      <c r="P332" s="28">
        <v>40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3016</v>
      </c>
      <c r="N333" s="28">
        <v>14876</v>
      </c>
      <c r="O333" s="28">
        <v>10072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3062</v>
      </c>
      <c r="N334" s="28">
        <v>15453</v>
      </c>
      <c r="O334" s="28">
        <v>10881</v>
      </c>
      <c r="P334" s="28">
        <v>43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2337</v>
      </c>
      <c r="N335" s="28">
        <v>15404</v>
      </c>
      <c r="O335" s="28">
        <v>10921</v>
      </c>
      <c r="P335" s="28">
        <v>25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2678</v>
      </c>
      <c r="N336" s="28">
        <v>15559</v>
      </c>
      <c r="O336" s="28">
        <v>11104</v>
      </c>
      <c r="P336" s="28">
        <v>47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2947</v>
      </c>
      <c r="N337" s="28">
        <v>15867</v>
      </c>
      <c r="O337" s="28">
        <v>11265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2662</v>
      </c>
      <c r="N338" s="28">
        <v>15940</v>
      </c>
      <c r="O338" s="28">
        <v>10701</v>
      </c>
      <c r="P338" s="28">
        <v>33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3393</v>
      </c>
      <c r="N339" s="28">
        <v>15869</v>
      </c>
      <c r="O339" s="28">
        <v>10708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2741</v>
      </c>
      <c r="N340" s="28">
        <v>16063</v>
      </c>
      <c r="O340" s="28">
        <v>11148</v>
      </c>
      <c r="P340" s="28">
        <v>40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2760</v>
      </c>
      <c r="N341" s="28">
        <v>15865</v>
      </c>
      <c r="O341" s="28">
        <v>11445</v>
      </c>
      <c r="P341" s="28">
        <v>29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2780</v>
      </c>
      <c r="N342" s="30">
        <v>15316</v>
      </c>
      <c r="O342" s="30">
        <v>11768</v>
      </c>
      <c r="P342" s="30">
        <v>38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4082</v>
      </c>
      <c r="N343" s="28">
        <v>17852</v>
      </c>
      <c r="O343" s="28">
        <v>11242</v>
      </c>
      <c r="P343" s="28">
        <v>35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3315</v>
      </c>
      <c r="N344" s="28">
        <v>16715</v>
      </c>
      <c r="O344" s="28">
        <v>11271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16481</v>
      </c>
      <c r="O345" s="28">
        <v>11511</v>
      </c>
      <c r="P345" s="28">
        <v>29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2874</v>
      </c>
      <c r="N346" s="28">
        <v>17333</v>
      </c>
      <c r="O346" s="28">
        <v>11327</v>
      </c>
      <c r="P346" s="28">
        <v>35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3226</v>
      </c>
      <c r="N347" s="28">
        <v>17185</v>
      </c>
      <c r="O347" s="28">
        <v>11160</v>
      </c>
      <c r="P347" s="28">
        <v>41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2658</v>
      </c>
      <c r="N348" s="28">
        <v>16838</v>
      </c>
      <c r="O348" s="28">
        <v>11939</v>
      </c>
      <c r="P348" s="28">
        <v>42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2812</v>
      </c>
      <c r="N349" s="28">
        <v>17267</v>
      </c>
      <c r="O349" s="28">
        <v>10960</v>
      </c>
      <c r="P349" s="28">
        <v>45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2943</v>
      </c>
      <c r="N350" s="28">
        <v>17553</v>
      </c>
      <c r="O350" s="28">
        <v>11353</v>
      </c>
      <c r="P350" s="28">
        <v>42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2833</v>
      </c>
      <c r="N351" s="28">
        <v>17153</v>
      </c>
      <c r="O351" s="28">
        <v>10985</v>
      </c>
      <c r="P351" s="28">
        <v>43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2769</v>
      </c>
      <c r="N352" s="28">
        <v>16818</v>
      </c>
      <c r="O352" s="28">
        <v>10066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2623</v>
      </c>
      <c r="N353" s="28">
        <v>17592</v>
      </c>
      <c r="O353" s="28">
        <v>10488</v>
      </c>
      <c r="P353" s="28">
        <v>34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2903</v>
      </c>
      <c r="N354" s="28">
        <v>18100</v>
      </c>
      <c r="O354" s="28">
        <v>12140</v>
      </c>
      <c r="P354" s="28">
        <v>38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2453</v>
      </c>
      <c r="N355" s="26">
        <v>17306</v>
      </c>
      <c r="O355" s="26">
        <v>10461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2636</v>
      </c>
      <c r="N356" s="28">
        <v>18233</v>
      </c>
      <c r="O356" s="28">
        <v>11311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2674</v>
      </c>
      <c r="N357" s="28">
        <v>18114</v>
      </c>
      <c r="O357" s="28">
        <v>11392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2369</v>
      </c>
      <c r="N358" s="28">
        <v>17907</v>
      </c>
      <c r="O358" s="28">
        <v>11337</v>
      </c>
      <c r="P358" s="28">
        <v>33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2617</v>
      </c>
      <c r="N359" s="28">
        <v>18495</v>
      </c>
      <c r="O359" s="28">
        <v>11490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2636</v>
      </c>
      <c r="N360" s="28">
        <v>18087</v>
      </c>
      <c r="O360" s="28">
        <v>11075</v>
      </c>
      <c r="P360" s="28">
        <v>27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2813</v>
      </c>
      <c r="N361" s="28">
        <v>18052</v>
      </c>
      <c r="O361" s="28">
        <v>11211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2539</v>
      </c>
      <c r="N362" s="28">
        <v>18650</v>
      </c>
      <c r="O362" s="28">
        <v>11213</v>
      </c>
      <c r="P362" s="28">
        <v>30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2363</v>
      </c>
      <c r="N363" s="28">
        <v>17650</v>
      </c>
      <c r="O363" s="28">
        <v>11310</v>
      </c>
      <c r="P363" s="28">
        <v>23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2756</v>
      </c>
      <c r="N364" s="28">
        <v>18432</v>
      </c>
      <c r="O364" s="28">
        <v>11271</v>
      </c>
      <c r="P364" s="28">
        <v>46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2713</v>
      </c>
      <c r="N365" s="28">
        <v>18669</v>
      </c>
      <c r="O365" s="28">
        <v>11029</v>
      </c>
      <c r="P365" s="28">
        <v>36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2700</v>
      </c>
      <c r="N366" s="28">
        <v>17712</v>
      </c>
      <c r="O366" s="28">
        <v>10789</v>
      </c>
      <c r="P366" s="28">
        <v>27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46">
        <v>180.56700000000001</v>
      </c>
      <c r="K367" s="122">
        <v>118.2</v>
      </c>
      <c r="L367" s="25">
        <v>91.7</v>
      </c>
      <c r="M367" s="26">
        <v>2733</v>
      </c>
      <c r="N367" s="26">
        <v>18109</v>
      </c>
      <c r="O367" s="26">
        <v>11136</v>
      </c>
      <c r="P367" s="26">
        <v>59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2901</v>
      </c>
      <c r="N368" s="28">
        <v>18530</v>
      </c>
      <c r="O368" s="28">
        <v>10986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2608</v>
      </c>
      <c r="N369" s="28">
        <v>17399</v>
      </c>
      <c r="O369" s="28">
        <v>11050</v>
      </c>
      <c r="P369" s="28">
        <v>46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2902</v>
      </c>
      <c r="N370" s="28">
        <v>17803</v>
      </c>
      <c r="O370" s="28">
        <v>11213</v>
      </c>
      <c r="P370" s="28">
        <v>38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2075</v>
      </c>
      <c r="N371" s="28">
        <v>18516</v>
      </c>
      <c r="O371" s="28">
        <v>12319</v>
      </c>
      <c r="P371" s="28">
        <v>34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2794</v>
      </c>
      <c r="N372" s="28">
        <v>17813</v>
      </c>
      <c r="O372" s="28">
        <v>12424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2693</v>
      </c>
      <c r="N373" s="28">
        <v>17973</v>
      </c>
      <c r="O373" s="28">
        <v>12051</v>
      </c>
      <c r="P373" s="28">
        <v>35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2498</v>
      </c>
      <c r="N374" s="28">
        <v>17920</v>
      </c>
      <c r="O374" s="28">
        <v>12126</v>
      </c>
      <c r="P374" s="28">
        <v>40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3418</v>
      </c>
      <c r="N375" s="28">
        <v>17982</v>
      </c>
      <c r="O375" s="28">
        <v>12914</v>
      </c>
      <c r="P375" s="28">
        <v>42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2248</v>
      </c>
      <c r="N376" s="28">
        <v>17317</v>
      </c>
      <c r="O376" s="28">
        <v>7776</v>
      </c>
      <c r="P376" s="28">
        <v>41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2398</v>
      </c>
      <c r="N377" s="28">
        <v>17960</v>
      </c>
      <c r="O377" s="28">
        <v>9580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2813</v>
      </c>
      <c r="N378" s="30">
        <v>17772</v>
      </c>
      <c r="O378" s="30">
        <v>9574</v>
      </c>
      <c r="P378" s="30">
        <v>45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46">
        <v>177.631</v>
      </c>
      <c r="K379" s="122">
        <v>114.6</v>
      </c>
      <c r="L379" s="25">
        <v>95.3</v>
      </c>
      <c r="M379" s="26">
        <v>2887</v>
      </c>
      <c r="N379" s="26">
        <v>14707</v>
      </c>
      <c r="O379" s="26">
        <v>9324</v>
      </c>
      <c r="P379" s="26">
        <v>37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1971</v>
      </c>
      <c r="N380" s="28">
        <v>15785</v>
      </c>
      <c r="O380" s="28">
        <v>9748</v>
      </c>
      <c r="P380" s="28">
        <v>42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2838</v>
      </c>
      <c r="N381" s="28">
        <v>15377</v>
      </c>
      <c r="O381" s="28">
        <v>9557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12231</v>
      </c>
      <c r="O382" s="28">
        <v>8345</v>
      </c>
      <c r="P382" s="28">
        <v>46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2553</v>
      </c>
      <c r="N383" s="28">
        <v>13057</v>
      </c>
      <c r="O383" s="28">
        <v>7055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2647</v>
      </c>
      <c r="N384" s="28">
        <v>14466</v>
      </c>
      <c r="O384" s="28">
        <v>8472</v>
      </c>
      <c r="P384" s="28">
        <v>40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2560</v>
      </c>
      <c r="N385" s="28">
        <v>13001</v>
      </c>
      <c r="O385" s="28">
        <v>9494</v>
      </c>
      <c r="P385" s="28">
        <v>37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2306</v>
      </c>
      <c r="N386" s="28">
        <v>13597</v>
      </c>
      <c r="O386" s="28">
        <v>9785</v>
      </c>
      <c r="P386" s="28">
        <v>47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2652</v>
      </c>
      <c r="N387" s="28">
        <v>14724</v>
      </c>
      <c r="O387" s="28">
        <v>10457</v>
      </c>
      <c r="P387" s="28">
        <v>29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2379</v>
      </c>
      <c r="N388" s="28">
        <v>13434</v>
      </c>
      <c r="O388" s="28">
        <v>10713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2707</v>
      </c>
      <c r="N389" s="28">
        <v>13625</v>
      </c>
      <c r="O389" s="28">
        <v>10620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2480</v>
      </c>
      <c r="N390" s="30">
        <v>13978</v>
      </c>
      <c r="O390" s="30">
        <v>10517</v>
      </c>
      <c r="P390" s="30">
        <v>28</v>
      </c>
      <c r="Q390" s="127">
        <v>99.8</v>
      </c>
    </row>
    <row r="391" spans="1:18">
      <c r="A391" s="111" t="s">
        <v>817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46">
        <v>182.32499999999999</v>
      </c>
      <c r="K391" s="122">
        <v>103.6</v>
      </c>
      <c r="L391" s="25">
        <v>94</v>
      </c>
      <c r="M391" s="26">
        <v>2409</v>
      </c>
      <c r="N391" s="26">
        <v>14208</v>
      </c>
      <c r="O391" s="26">
        <v>10530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2536</v>
      </c>
      <c r="N392" s="28">
        <v>13817</v>
      </c>
      <c r="O392" s="28">
        <v>10201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2374</v>
      </c>
      <c r="N393" s="28">
        <v>14696</v>
      </c>
      <c r="O393" s="28">
        <v>10224</v>
      </c>
      <c r="P393" s="28">
        <v>25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2300</v>
      </c>
      <c r="N394" s="28">
        <v>14276</v>
      </c>
      <c r="O394" s="28">
        <v>10709</v>
      </c>
      <c r="P394" s="28">
        <v>22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2557</v>
      </c>
      <c r="N395" s="28">
        <v>14071</v>
      </c>
      <c r="O395" s="28">
        <v>10097</v>
      </c>
      <c r="P395" s="28">
        <v>24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2557</v>
      </c>
      <c r="N396" s="28">
        <v>14953</v>
      </c>
      <c r="O396" s="28">
        <v>10058</v>
      </c>
      <c r="P396" s="28">
        <v>34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2452</v>
      </c>
      <c r="N397" s="28">
        <v>14559</v>
      </c>
      <c r="O397" s="28">
        <v>9791</v>
      </c>
      <c r="P397" s="28">
        <v>29</v>
      </c>
      <c r="Q397" s="125">
        <v>124.6</v>
      </c>
      <c r="R397" s="24" t="s">
        <v>831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2692</v>
      </c>
      <c r="N398" s="28">
        <v>14416</v>
      </c>
      <c r="O398" s="28">
        <v>9692</v>
      </c>
      <c r="P398" s="28">
        <v>28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2706</v>
      </c>
      <c r="N399" s="28">
        <v>15240</v>
      </c>
      <c r="O399" s="28">
        <v>7936</v>
      </c>
      <c r="P399" s="28">
        <v>40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2565</v>
      </c>
      <c r="N400" s="28">
        <v>15220</v>
      </c>
      <c r="O400" s="28">
        <v>7676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2642</v>
      </c>
      <c r="N401" s="28">
        <v>14554</v>
      </c>
      <c r="O401" s="28">
        <v>8906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47">
        <v>222.07599999999999</v>
      </c>
      <c r="K402" s="124">
        <v>99.7</v>
      </c>
      <c r="L402" s="27">
        <v>94.2</v>
      </c>
      <c r="M402" s="28">
        <v>2535</v>
      </c>
      <c r="N402" s="28">
        <v>15596</v>
      </c>
      <c r="O402" s="28">
        <v>9840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902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46">
        <v>226.399</v>
      </c>
      <c r="K403" s="122">
        <v>102.1</v>
      </c>
      <c r="L403" s="25">
        <v>93.5</v>
      </c>
      <c r="M403" s="26">
        <v>1867</v>
      </c>
      <c r="N403" s="26">
        <v>16867</v>
      </c>
      <c r="O403" s="26">
        <v>9420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2379</v>
      </c>
      <c r="N404" s="28">
        <v>14850</v>
      </c>
      <c r="O404" s="28">
        <v>7958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2546</v>
      </c>
      <c r="N405" s="28">
        <v>16008</v>
      </c>
      <c r="O405" s="28">
        <v>9012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16590</v>
      </c>
      <c r="O406" s="28">
        <v>8458</v>
      </c>
      <c r="P406" s="28">
        <v>31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2411</v>
      </c>
      <c r="N407" s="28">
        <v>15987</v>
      </c>
      <c r="O407" s="28">
        <v>8457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2565</v>
      </c>
      <c r="N408" s="28">
        <v>16517</v>
      </c>
      <c r="O408" s="28">
        <v>8166</v>
      </c>
      <c r="P408" s="28">
        <v>22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2551</v>
      </c>
      <c r="N409" s="28">
        <v>16668</v>
      </c>
      <c r="O409" s="28">
        <v>8831</v>
      </c>
      <c r="P409" s="28">
        <v>28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2827</v>
      </c>
      <c r="N410" s="28">
        <v>15947</v>
      </c>
      <c r="O410" s="28">
        <v>8948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2340</v>
      </c>
      <c r="N411" s="28">
        <v>15667</v>
      </c>
      <c r="O411" s="28">
        <v>8841</v>
      </c>
      <c r="P411" s="28">
        <v>31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3083</v>
      </c>
      <c r="N412" s="28">
        <v>16183</v>
      </c>
      <c r="O412" s="28">
        <v>9005</v>
      </c>
      <c r="P412" s="28">
        <v>34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2768</v>
      </c>
      <c r="N413" s="28">
        <v>16427</v>
      </c>
      <c r="O413" s="28">
        <v>9037</v>
      </c>
      <c r="P413" s="28">
        <v>27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2624</v>
      </c>
      <c r="N414" s="28">
        <v>15780</v>
      </c>
      <c r="O414" s="28">
        <v>9737</v>
      </c>
      <c r="P414" s="28">
        <v>32</v>
      </c>
      <c r="Q414" s="125">
        <v>112.5</v>
      </c>
    </row>
    <row r="415" spans="1:18">
      <c r="A415" s="763" t="s">
        <v>1218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50">
        <v>251.60499999999999</v>
      </c>
      <c r="K415" s="1653">
        <v>98.1</v>
      </c>
      <c r="L415" s="25">
        <v>107.3</v>
      </c>
      <c r="M415" s="26">
        <v>2971</v>
      </c>
      <c r="N415" s="26">
        <v>15301</v>
      </c>
      <c r="O415" s="26">
        <v>10208</v>
      </c>
      <c r="P415" s="26">
        <v>36</v>
      </c>
      <c r="Q415" s="1654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51">
        <v>253.17500000000001</v>
      </c>
      <c r="K416" s="1655">
        <v>100.2</v>
      </c>
      <c r="L416" s="27">
        <v>100.2</v>
      </c>
      <c r="M416" s="28">
        <v>2129</v>
      </c>
      <c r="N416" s="28">
        <v>15115</v>
      </c>
      <c r="O416" s="28">
        <v>10471</v>
      </c>
      <c r="P416" s="28">
        <v>38</v>
      </c>
      <c r="Q416" s="1656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51">
        <v>253.19900000000001</v>
      </c>
      <c r="K417" s="1655">
        <v>101</v>
      </c>
      <c r="L417" s="27">
        <v>102.9</v>
      </c>
      <c r="M417" s="28">
        <v>2570</v>
      </c>
      <c r="N417" s="28">
        <v>15288</v>
      </c>
      <c r="O417" s="28">
        <v>10584</v>
      </c>
      <c r="P417" s="28">
        <v>44</v>
      </c>
      <c r="Q417" s="1656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51">
        <v>252.465</v>
      </c>
      <c r="K418" s="1655">
        <v>98.9</v>
      </c>
      <c r="L418" s="27">
        <v>101.6</v>
      </c>
      <c r="M418" s="28">
        <v>2450</v>
      </c>
      <c r="N418" s="28">
        <v>15924</v>
      </c>
      <c r="O418" s="28">
        <v>11247</v>
      </c>
      <c r="P418" s="28">
        <v>39</v>
      </c>
      <c r="Q418" s="1656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51">
        <v>251.55699999999999</v>
      </c>
      <c r="K419" s="1655">
        <v>100</v>
      </c>
      <c r="L419" s="27">
        <v>101.5</v>
      </c>
      <c r="M419" s="28">
        <v>2720</v>
      </c>
      <c r="N419" s="28">
        <v>15395</v>
      </c>
      <c r="O419" s="28">
        <v>11199</v>
      </c>
      <c r="P419" s="28">
        <v>47</v>
      </c>
      <c r="Q419" s="1656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51">
        <v>253.798</v>
      </c>
      <c r="K420" s="1655">
        <v>100.9</v>
      </c>
      <c r="L420" s="27">
        <v>103.7</v>
      </c>
      <c r="M420" s="28">
        <v>2141</v>
      </c>
      <c r="N420" s="28">
        <v>15351</v>
      </c>
      <c r="O420" s="28">
        <v>10927</v>
      </c>
      <c r="P420" s="28">
        <v>41</v>
      </c>
      <c r="Q420" s="1656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51">
        <v>255.96899999999999</v>
      </c>
      <c r="K421" s="1655">
        <v>100.7</v>
      </c>
      <c r="L421" s="27">
        <v>102.5</v>
      </c>
      <c r="M421" s="28">
        <v>2385</v>
      </c>
      <c r="N421" s="28">
        <v>15864</v>
      </c>
      <c r="O421" s="28">
        <v>10509</v>
      </c>
      <c r="P421" s="28">
        <v>29</v>
      </c>
      <c r="Q421" s="1656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51">
        <v>257.947</v>
      </c>
      <c r="K422" s="1655">
        <v>98.5</v>
      </c>
      <c r="L422" s="27">
        <v>105.2</v>
      </c>
      <c r="M422" s="28">
        <v>2850</v>
      </c>
      <c r="N422" s="28">
        <v>15278</v>
      </c>
      <c r="O422" s="28">
        <v>10551</v>
      </c>
      <c r="P422" s="28">
        <v>50</v>
      </c>
      <c r="Q422" s="1656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51">
        <v>257.26100000000002</v>
      </c>
      <c r="K423" s="1655">
        <v>100</v>
      </c>
      <c r="L423" s="27">
        <v>104.3</v>
      </c>
      <c r="M423" s="28">
        <v>2473</v>
      </c>
      <c r="N423" s="28">
        <v>15727</v>
      </c>
      <c r="O423" s="28">
        <v>10240</v>
      </c>
      <c r="P423" s="28">
        <v>51</v>
      </c>
      <c r="Q423" s="1656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51">
        <v>257.33600000000001</v>
      </c>
      <c r="K424" s="1655">
        <v>100.5</v>
      </c>
      <c r="L424" s="27">
        <v>106.7</v>
      </c>
      <c r="M424" s="28">
        <v>3044</v>
      </c>
      <c r="N424" s="28">
        <v>15666</v>
      </c>
      <c r="O424" s="28">
        <v>10293</v>
      </c>
      <c r="P424" s="28">
        <v>48</v>
      </c>
      <c r="Q424" s="1656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51">
        <v>258.46699999999998</v>
      </c>
      <c r="K425" s="1655">
        <v>98.5</v>
      </c>
      <c r="L425" s="27">
        <v>108.4</v>
      </c>
      <c r="M425" s="28">
        <v>2159</v>
      </c>
      <c r="N425" s="28">
        <v>15303</v>
      </c>
      <c r="O425" s="28">
        <v>10253</v>
      </c>
      <c r="P425" s="28">
        <v>58</v>
      </c>
      <c r="Q425" s="1656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52">
        <v>257.07100000000003</v>
      </c>
      <c r="K426" s="1657">
        <v>97.8</v>
      </c>
      <c r="L426" s="29">
        <v>112.8</v>
      </c>
      <c r="M426" s="30">
        <v>2301</v>
      </c>
      <c r="N426" s="30">
        <v>16382</v>
      </c>
      <c r="O426" s="30">
        <v>11042</v>
      </c>
      <c r="P426" s="30">
        <v>48</v>
      </c>
      <c r="Q426" s="1658">
        <v>102.9</v>
      </c>
    </row>
    <row r="427" spans="1:17">
      <c r="A427" s="763" t="s">
        <v>1421</v>
      </c>
      <c r="B427" s="196" t="s">
        <v>3</v>
      </c>
      <c r="C427" s="25">
        <v>97.8</v>
      </c>
      <c r="D427" s="25">
        <v>107.2</v>
      </c>
      <c r="E427" s="26">
        <v>1537</v>
      </c>
      <c r="F427" s="26">
        <v>16471</v>
      </c>
      <c r="G427" s="26">
        <v>9638</v>
      </c>
      <c r="H427" s="26">
        <v>51</v>
      </c>
      <c r="I427" s="1650">
        <v>259.14</v>
      </c>
      <c r="K427" s="1653">
        <v>97.8</v>
      </c>
      <c r="L427" s="25">
        <v>107.2</v>
      </c>
      <c r="M427" s="26">
        <v>1649</v>
      </c>
      <c r="N427" s="26">
        <v>15298</v>
      </c>
      <c r="O427" s="26">
        <v>9770</v>
      </c>
      <c r="P427" s="26">
        <v>49</v>
      </c>
      <c r="Q427" s="1654">
        <v>103</v>
      </c>
    </row>
    <row r="428" spans="1:17">
      <c r="A428" s="764">
        <v>2024</v>
      </c>
      <c r="B428" s="195" t="s">
        <v>4</v>
      </c>
      <c r="C428" s="27">
        <v>98.9</v>
      </c>
      <c r="D428" s="27">
        <v>112</v>
      </c>
      <c r="E428" s="28">
        <v>2267</v>
      </c>
      <c r="F428" s="28">
        <v>15821</v>
      </c>
      <c r="G428" s="28">
        <v>9894</v>
      </c>
      <c r="H428" s="28">
        <v>46</v>
      </c>
      <c r="I428" s="1651">
        <v>259.59100000000001</v>
      </c>
      <c r="K428" s="1655">
        <v>98.9</v>
      </c>
      <c r="L428" s="27">
        <v>112</v>
      </c>
      <c r="M428" s="28">
        <v>2295</v>
      </c>
      <c r="N428" s="28">
        <v>15522</v>
      </c>
      <c r="O428" s="28">
        <v>9060</v>
      </c>
      <c r="P428" s="28">
        <v>53</v>
      </c>
      <c r="Q428" s="1656">
        <v>102.5</v>
      </c>
    </row>
    <row r="429" spans="1:17">
      <c r="A429" s="764"/>
      <c r="B429" s="195" t="s">
        <v>5</v>
      </c>
      <c r="C429" s="27">
        <v>98.5</v>
      </c>
      <c r="D429" s="27">
        <v>110.2</v>
      </c>
      <c r="E429" s="28">
        <v>2215</v>
      </c>
      <c r="F429" s="28">
        <v>15247</v>
      </c>
      <c r="G429" s="28">
        <v>13075</v>
      </c>
      <c r="H429" s="28">
        <v>60</v>
      </c>
      <c r="I429" s="1651">
        <v>263.80099999999999</v>
      </c>
      <c r="K429" s="1655">
        <v>98.5</v>
      </c>
      <c r="L429" s="27">
        <v>110.2</v>
      </c>
      <c r="M429" s="28">
        <v>2142</v>
      </c>
      <c r="N429" s="28">
        <v>15449</v>
      </c>
      <c r="O429" s="28">
        <v>9479</v>
      </c>
      <c r="P429" s="28">
        <v>56</v>
      </c>
      <c r="Q429" s="1656">
        <v>104.2</v>
      </c>
    </row>
    <row r="430" spans="1:17">
      <c r="A430" s="764"/>
      <c r="B430" s="195" t="s">
        <v>6</v>
      </c>
      <c r="C430" s="27">
        <v>95.6</v>
      </c>
      <c r="D430" s="27">
        <v>108</v>
      </c>
      <c r="E430" s="28">
        <v>2422</v>
      </c>
      <c r="F430" s="28">
        <v>14972</v>
      </c>
      <c r="G430" s="28">
        <v>8511</v>
      </c>
      <c r="H430" s="28">
        <v>46</v>
      </c>
      <c r="I430" s="1651">
        <v>269.16899999999998</v>
      </c>
      <c r="K430" s="1655">
        <v>95.6</v>
      </c>
      <c r="L430" s="27">
        <v>108</v>
      </c>
      <c r="M430" s="28">
        <v>2284</v>
      </c>
      <c r="N430" s="28">
        <v>14960</v>
      </c>
      <c r="O430" s="28">
        <v>9571</v>
      </c>
      <c r="P430" s="28">
        <v>50</v>
      </c>
      <c r="Q430" s="1656">
        <v>106.6</v>
      </c>
    </row>
    <row r="431" spans="1:17">
      <c r="A431" s="764"/>
      <c r="B431" s="195" t="s">
        <v>7</v>
      </c>
      <c r="C431" s="27">
        <v>99.6</v>
      </c>
      <c r="D431" s="27">
        <v>100.9</v>
      </c>
      <c r="E431" s="28">
        <v>1906</v>
      </c>
      <c r="F431" s="28">
        <v>14234</v>
      </c>
      <c r="G431" s="28">
        <v>8149</v>
      </c>
      <c r="H431" s="28">
        <v>48</v>
      </c>
      <c r="I431" s="1651">
        <v>272.81299999999999</v>
      </c>
      <c r="K431" s="1655">
        <v>99.6</v>
      </c>
      <c r="L431" s="27">
        <v>100.9</v>
      </c>
      <c r="M431" s="28">
        <v>2164</v>
      </c>
      <c r="N431" s="28">
        <v>15112</v>
      </c>
      <c r="O431" s="28">
        <v>9997</v>
      </c>
      <c r="P431" s="28">
        <v>48</v>
      </c>
      <c r="Q431" s="1656">
        <v>108.4</v>
      </c>
    </row>
    <row r="432" spans="1:17">
      <c r="A432" s="764"/>
      <c r="B432" s="195" t="s">
        <v>8</v>
      </c>
      <c r="C432" s="27">
        <v>97.3</v>
      </c>
      <c r="D432" s="27">
        <v>111.5</v>
      </c>
      <c r="E432" s="28">
        <v>2438</v>
      </c>
      <c r="F432" s="28">
        <v>14788</v>
      </c>
      <c r="G432" s="28">
        <v>9990</v>
      </c>
      <c r="H432" s="28">
        <v>51</v>
      </c>
      <c r="I432" s="1651">
        <v>272.62799999999999</v>
      </c>
      <c r="K432" s="1655">
        <v>97.3</v>
      </c>
      <c r="L432" s="27">
        <v>111.5</v>
      </c>
      <c r="M432" s="28">
        <v>2365</v>
      </c>
      <c r="N432" s="28">
        <v>15076</v>
      </c>
      <c r="O432" s="28">
        <v>10454</v>
      </c>
      <c r="P432" s="28">
        <v>47</v>
      </c>
      <c r="Q432" s="1656">
        <v>107.4</v>
      </c>
    </row>
    <row r="433" spans="1:17">
      <c r="A433" s="764"/>
      <c r="B433" s="195" t="s">
        <v>9</v>
      </c>
      <c r="C433" s="27">
        <v>102.2</v>
      </c>
      <c r="D433" s="27">
        <v>103.8</v>
      </c>
      <c r="E433" s="28">
        <v>2389</v>
      </c>
      <c r="F433" s="28">
        <v>15723</v>
      </c>
      <c r="G433" s="28">
        <v>11050</v>
      </c>
      <c r="H433" s="28">
        <v>51</v>
      </c>
      <c r="I433" s="1651">
        <v>266.85000000000002</v>
      </c>
      <c r="K433" s="1655">
        <v>102.2</v>
      </c>
      <c r="L433" s="27">
        <v>103.8</v>
      </c>
      <c r="M433" s="28">
        <v>2382</v>
      </c>
      <c r="N433" s="28">
        <v>14991</v>
      </c>
      <c r="O433" s="28">
        <v>10655</v>
      </c>
      <c r="P433" s="28">
        <v>46</v>
      </c>
      <c r="Q433" s="1656">
        <v>104.3</v>
      </c>
    </row>
    <row r="434" spans="1:17">
      <c r="A434" s="764"/>
      <c r="B434" s="195" t="s">
        <v>10</v>
      </c>
      <c r="C434" s="27">
        <v>98.3</v>
      </c>
      <c r="D434" s="27">
        <v>121.2</v>
      </c>
      <c r="E434" s="28">
        <v>1782</v>
      </c>
      <c r="F434" s="28">
        <v>14315</v>
      </c>
      <c r="G434" s="28">
        <v>9289</v>
      </c>
      <c r="H434" s="28">
        <v>40</v>
      </c>
      <c r="I434" s="1651">
        <v>266.21899999999999</v>
      </c>
      <c r="K434" s="1655">
        <v>98.3</v>
      </c>
      <c r="L434" s="27">
        <v>121.2</v>
      </c>
      <c r="M434" s="28">
        <v>1825</v>
      </c>
      <c r="N434" s="28">
        <v>15163</v>
      </c>
      <c r="O434" s="28">
        <v>10953</v>
      </c>
      <c r="P434" s="28">
        <v>46</v>
      </c>
      <c r="Q434" s="1656">
        <v>103.2</v>
      </c>
    </row>
    <row r="435" spans="1:17">
      <c r="A435" s="764"/>
      <c r="B435" s="195" t="s">
        <v>11</v>
      </c>
      <c r="C435" s="27">
        <v>99.6</v>
      </c>
      <c r="D435" s="27">
        <v>121</v>
      </c>
      <c r="E435" s="28">
        <v>3790</v>
      </c>
      <c r="F435" s="28">
        <v>15116</v>
      </c>
      <c r="G435" s="28">
        <v>11929</v>
      </c>
      <c r="H435" s="28">
        <v>34</v>
      </c>
      <c r="I435" s="1651">
        <v>267.46300000000002</v>
      </c>
      <c r="K435" s="1655">
        <v>99.6</v>
      </c>
      <c r="L435" s="27">
        <v>121</v>
      </c>
      <c r="M435" s="28">
        <v>3825</v>
      </c>
      <c r="N435" s="28">
        <v>15173</v>
      </c>
      <c r="O435" s="28">
        <v>10836</v>
      </c>
      <c r="P435" s="28">
        <v>36</v>
      </c>
      <c r="Q435" s="1656">
        <v>104</v>
      </c>
    </row>
    <row r="436" spans="1:17">
      <c r="A436" s="764"/>
      <c r="B436" s="195" t="s">
        <v>12</v>
      </c>
      <c r="C436" s="27">
        <v>98.9</v>
      </c>
      <c r="D436" s="27">
        <v>123.8</v>
      </c>
      <c r="E436" s="28">
        <v>1957</v>
      </c>
      <c r="F436" s="28">
        <v>16680</v>
      </c>
      <c r="G436" s="28">
        <v>11006</v>
      </c>
      <c r="H436" s="28">
        <v>49</v>
      </c>
      <c r="I436" s="1651">
        <v>267.86599999999999</v>
      </c>
      <c r="K436" s="1655">
        <v>98.9</v>
      </c>
      <c r="L436" s="27">
        <v>123.8</v>
      </c>
      <c r="M436" s="28">
        <v>1852</v>
      </c>
      <c r="N436" s="28">
        <v>15209</v>
      </c>
      <c r="O436" s="28">
        <v>10891</v>
      </c>
      <c r="P436" s="28">
        <v>49</v>
      </c>
      <c r="Q436" s="1656">
        <v>104.1</v>
      </c>
    </row>
    <row r="437" spans="1:17">
      <c r="A437" s="764"/>
      <c r="B437" s="195" t="s">
        <v>13</v>
      </c>
      <c r="C437" s="27">
        <v>96.2</v>
      </c>
      <c r="D437" s="27">
        <v>136.4</v>
      </c>
      <c r="E437" s="28">
        <v>2396</v>
      </c>
      <c r="F437" s="28">
        <v>14529</v>
      </c>
      <c r="G437" s="28">
        <v>10976</v>
      </c>
      <c r="H437" s="28">
        <v>47</v>
      </c>
      <c r="I437" s="1651">
        <v>266.32600000000002</v>
      </c>
      <c r="K437" s="1655">
        <v>96.2</v>
      </c>
      <c r="L437" s="27">
        <v>136.4</v>
      </c>
      <c r="M437" s="28">
        <v>2312</v>
      </c>
      <c r="N437" s="28">
        <v>15147</v>
      </c>
      <c r="O437" s="28">
        <v>10637</v>
      </c>
      <c r="P437" s="28">
        <v>46</v>
      </c>
      <c r="Q437" s="1656">
        <v>103</v>
      </c>
    </row>
    <row r="438" spans="1:17">
      <c r="A438" s="778"/>
      <c r="B438" s="197" t="s">
        <v>14</v>
      </c>
      <c r="C438" s="29">
        <v>97</v>
      </c>
      <c r="D438" s="29">
        <v>108.9</v>
      </c>
      <c r="E438" s="30">
        <v>2059</v>
      </c>
      <c r="F438" s="30">
        <v>14357</v>
      </c>
      <c r="G438" s="30">
        <v>8938</v>
      </c>
      <c r="H438" s="30">
        <v>47</v>
      </c>
      <c r="I438" s="1652">
        <v>268.28899999999999</v>
      </c>
      <c r="K438" s="1657">
        <v>97</v>
      </c>
      <c r="L438" s="29">
        <v>108.9</v>
      </c>
      <c r="M438" s="30">
        <v>2028</v>
      </c>
      <c r="N438" s="30">
        <v>14889</v>
      </c>
      <c r="O438" s="30">
        <v>10041</v>
      </c>
      <c r="P438" s="30">
        <v>46</v>
      </c>
      <c r="Q438" s="1658">
        <v>104.4</v>
      </c>
    </row>
    <row r="439" spans="1:17">
      <c r="A439" s="763" t="s">
        <v>1466</v>
      </c>
      <c r="B439" s="765" t="s">
        <v>3</v>
      </c>
      <c r="C439" s="25">
        <v>100.7</v>
      </c>
      <c r="D439" s="25">
        <v>109.5</v>
      </c>
      <c r="E439" s="26">
        <v>2182</v>
      </c>
      <c r="F439" s="26">
        <v>16334</v>
      </c>
      <c r="G439" s="26">
        <v>10311</v>
      </c>
      <c r="H439" s="26">
        <v>57</v>
      </c>
      <c r="I439" s="2663">
        <v>268.75400000000002</v>
      </c>
      <c r="K439" s="1653">
        <v>100.7</v>
      </c>
      <c r="L439" s="25">
        <v>109.5</v>
      </c>
      <c r="M439" s="26">
        <v>2385</v>
      </c>
      <c r="N439" s="26">
        <v>15220</v>
      </c>
      <c r="O439" s="26">
        <v>10488</v>
      </c>
      <c r="P439" s="26">
        <v>54</v>
      </c>
      <c r="Q439" s="1654">
        <v>103.7</v>
      </c>
    </row>
    <row r="440" spans="1:17">
      <c r="A440" s="764">
        <v>2025</v>
      </c>
      <c r="B440" s="564" t="s">
        <v>4</v>
      </c>
      <c r="C440" s="27">
        <v>96.3</v>
      </c>
      <c r="D440" s="27">
        <v>103.8</v>
      </c>
      <c r="E440" s="28">
        <v>2528</v>
      </c>
      <c r="F440" s="28">
        <v>15244</v>
      </c>
      <c r="G440" s="28">
        <v>11401</v>
      </c>
      <c r="H440" s="28">
        <v>49</v>
      </c>
      <c r="I440" s="1651">
        <v>267.83199999999999</v>
      </c>
      <c r="K440" s="1655">
        <v>96.3</v>
      </c>
      <c r="L440" s="27">
        <v>103.8</v>
      </c>
      <c r="M440" s="28">
        <v>2542</v>
      </c>
      <c r="N440" s="28">
        <v>14989</v>
      </c>
      <c r="O440" s="28">
        <v>10812</v>
      </c>
      <c r="P440" s="28">
        <v>55</v>
      </c>
      <c r="Q440" s="1656">
        <v>103.2</v>
      </c>
    </row>
    <row r="441" spans="1:17">
      <c r="A441" s="764"/>
      <c r="B441" s="564" t="s">
        <v>5</v>
      </c>
      <c r="C441" s="27">
        <v>94.6</v>
      </c>
      <c r="D441" s="27">
        <v>111.1</v>
      </c>
      <c r="E441" s="28">
        <v>2815</v>
      </c>
      <c r="F441" s="28">
        <v>14628</v>
      </c>
      <c r="G441" s="28">
        <v>13785</v>
      </c>
      <c r="H441" s="28">
        <v>52</v>
      </c>
      <c r="I441" s="1651">
        <v>269.34199999999998</v>
      </c>
      <c r="K441" s="1655">
        <v>94.6</v>
      </c>
      <c r="L441" s="27">
        <v>111.1</v>
      </c>
      <c r="M441" s="28">
        <v>2715</v>
      </c>
      <c r="N441" s="28">
        <v>14894</v>
      </c>
      <c r="O441" s="28">
        <v>10208</v>
      </c>
      <c r="P441" s="28">
        <v>48</v>
      </c>
      <c r="Q441" s="1656">
        <v>102.1</v>
      </c>
    </row>
    <row r="442" spans="1:17">
      <c r="A442" s="764"/>
      <c r="B442" s="564" t="s">
        <v>6</v>
      </c>
      <c r="C442" s="27">
        <v>95.5</v>
      </c>
      <c r="D442" s="27">
        <v>110</v>
      </c>
      <c r="E442" s="28">
        <v>1963</v>
      </c>
      <c r="F442" s="28">
        <v>14841</v>
      </c>
      <c r="G442" s="28">
        <v>9674</v>
      </c>
      <c r="H442" s="28">
        <v>69</v>
      </c>
      <c r="I442" s="1651">
        <v>261.56200000000001</v>
      </c>
      <c r="K442" s="1655">
        <v>95.5</v>
      </c>
      <c r="L442" s="27">
        <v>110</v>
      </c>
      <c r="M442" s="28">
        <v>1886</v>
      </c>
      <c r="N442" s="28">
        <v>14864</v>
      </c>
      <c r="O442" s="28">
        <v>10972</v>
      </c>
      <c r="P442" s="28">
        <v>75</v>
      </c>
      <c r="Q442" s="1656">
        <v>97.2</v>
      </c>
    </row>
    <row r="443" spans="1:17">
      <c r="A443" s="764"/>
      <c r="B443" s="564" t="s">
        <v>7</v>
      </c>
      <c r="C443" s="27">
        <v>96.8</v>
      </c>
      <c r="D443" s="27">
        <v>103.8</v>
      </c>
      <c r="E443" s="28">
        <v>1891</v>
      </c>
      <c r="F443" s="28">
        <v>14170</v>
      </c>
      <c r="G443" s="28">
        <v>8409</v>
      </c>
      <c r="H443" s="28">
        <v>53</v>
      </c>
      <c r="I443" s="1651">
        <v>260.90199999999999</v>
      </c>
      <c r="K443" s="1655">
        <v>96.8</v>
      </c>
      <c r="L443" s="27">
        <v>103.8</v>
      </c>
      <c r="M443" s="28">
        <v>2131</v>
      </c>
      <c r="N443" s="28">
        <v>15087</v>
      </c>
      <c r="O443" s="28">
        <v>10390</v>
      </c>
      <c r="P443" s="28">
        <v>54</v>
      </c>
      <c r="Q443" s="1656">
        <v>95.6</v>
      </c>
    </row>
    <row r="444" spans="1:17">
      <c r="A444" s="764"/>
      <c r="B444" s="564" t="s">
        <v>8</v>
      </c>
      <c r="C444" s="27">
        <v>98.9</v>
      </c>
      <c r="D444" s="27">
        <v>105.6</v>
      </c>
      <c r="E444" s="28">
        <v>2422</v>
      </c>
      <c r="F444" s="28">
        <v>14376</v>
      </c>
      <c r="G444" s="28">
        <v>10411</v>
      </c>
      <c r="H444" s="28">
        <v>59</v>
      </c>
      <c r="I444" s="1651">
        <v>263.31099999999998</v>
      </c>
      <c r="K444" s="1655">
        <v>98.9</v>
      </c>
      <c r="L444" s="27">
        <v>105.6</v>
      </c>
      <c r="M444" s="28">
        <v>2301</v>
      </c>
      <c r="N444" s="28">
        <v>14555</v>
      </c>
      <c r="O444" s="28">
        <v>10523</v>
      </c>
      <c r="P444" s="28">
        <v>53</v>
      </c>
      <c r="Q444" s="1656">
        <v>96.6</v>
      </c>
    </row>
    <row r="445" spans="1:17">
      <c r="A445" s="764"/>
      <c r="B445" s="564" t="s">
        <v>9</v>
      </c>
      <c r="C445" s="27">
        <v>97.6</v>
      </c>
      <c r="D445" s="27">
        <v>106</v>
      </c>
      <c r="E445" s="28">
        <v>2144</v>
      </c>
      <c r="F445" s="28">
        <v>15183</v>
      </c>
      <c r="G445" s="28">
        <v>10588</v>
      </c>
      <c r="H445" s="28">
        <v>49</v>
      </c>
      <c r="I445" s="1651">
        <v>264.05099999999999</v>
      </c>
      <c r="K445" s="1655">
        <v>97.6</v>
      </c>
      <c r="L445" s="27">
        <v>106</v>
      </c>
      <c r="M445" s="28">
        <v>2103</v>
      </c>
      <c r="N445" s="28">
        <v>14509</v>
      </c>
      <c r="O445" s="28">
        <v>10207</v>
      </c>
      <c r="P445" s="28">
        <v>46</v>
      </c>
      <c r="Q445" s="1656">
        <v>99</v>
      </c>
    </row>
    <row r="446" spans="1:17">
      <c r="A446" s="764"/>
      <c r="B446" s="564" t="s">
        <v>10</v>
      </c>
      <c r="C446" s="27">
        <v>94.3</v>
      </c>
      <c r="D446" s="27">
        <v>116</v>
      </c>
      <c r="E446" s="28">
        <v>1927</v>
      </c>
      <c r="F446" s="28">
        <v>13797</v>
      </c>
      <c r="G446" s="28">
        <v>8006</v>
      </c>
      <c r="H446" s="28">
        <v>40</v>
      </c>
      <c r="I446" s="1651">
        <v>264.76</v>
      </c>
      <c r="K446" s="1655">
        <v>94.3</v>
      </c>
      <c r="L446" s="27">
        <v>116</v>
      </c>
      <c r="M446" s="28">
        <v>2003</v>
      </c>
      <c r="N446" s="28">
        <v>14959</v>
      </c>
      <c r="O446" s="28">
        <v>9703</v>
      </c>
      <c r="P446" s="28">
        <v>47</v>
      </c>
      <c r="Q446" s="1656">
        <v>99.5</v>
      </c>
    </row>
    <row r="447" spans="1:17">
      <c r="A447" s="764"/>
      <c r="B447" s="564" t="s">
        <v>11</v>
      </c>
      <c r="C447" s="27">
        <v>99.7</v>
      </c>
      <c r="D447" s="27">
        <v>105.5</v>
      </c>
      <c r="E447" s="28">
        <v>2267</v>
      </c>
      <c r="F447" s="28">
        <v>14793</v>
      </c>
      <c r="G447" s="28">
        <v>11100</v>
      </c>
      <c r="H447" s="28">
        <v>44</v>
      </c>
      <c r="I447" s="1651">
        <v>265.17099999999999</v>
      </c>
      <c r="K447" s="1655">
        <v>99.7</v>
      </c>
      <c r="L447" s="27">
        <v>105.5</v>
      </c>
      <c r="M447" s="28">
        <v>2261</v>
      </c>
      <c r="N447" s="28">
        <v>14278</v>
      </c>
      <c r="O447" s="28">
        <v>9770</v>
      </c>
      <c r="P447" s="28">
        <v>47</v>
      </c>
      <c r="Q447" s="1656">
        <v>99.1</v>
      </c>
    </row>
    <row r="448" spans="1:17">
      <c r="A448" s="764"/>
      <c r="B448" s="564" t="s">
        <v>12</v>
      </c>
      <c r="C448" s="27">
        <v>97.5</v>
      </c>
      <c r="D448" s="27">
        <v>107.9</v>
      </c>
      <c r="E448" s="28">
        <v>2379</v>
      </c>
      <c r="F448" s="28">
        <v>15169</v>
      </c>
      <c r="G448" s="28">
        <v>10070</v>
      </c>
      <c r="H448" s="28">
        <v>52</v>
      </c>
      <c r="I448" s="1651">
        <v>269.65199999999999</v>
      </c>
      <c r="K448" s="1655">
        <v>97.5</v>
      </c>
      <c r="L448" s="27">
        <v>107.9</v>
      </c>
      <c r="M448" s="28">
        <v>2295</v>
      </c>
      <c r="N448" s="28">
        <v>13957</v>
      </c>
      <c r="O448" s="28">
        <v>9774</v>
      </c>
      <c r="P448" s="28">
        <v>49</v>
      </c>
      <c r="Q448" s="1656">
        <v>100.7</v>
      </c>
    </row>
    <row r="449" spans="1:17">
      <c r="A449" s="764"/>
      <c r="B449" s="564" t="s">
        <v>13</v>
      </c>
      <c r="C449" s="27">
        <v>96.3</v>
      </c>
      <c r="D449" s="27">
        <v>111.9</v>
      </c>
      <c r="E449" s="28">
        <v>2188</v>
      </c>
      <c r="F449" s="28">
        <v>12891</v>
      </c>
      <c r="G449" s="28">
        <v>9751</v>
      </c>
      <c r="H449" s="28">
        <v>47</v>
      </c>
      <c r="I449" s="1651">
        <v>269.75299999999999</v>
      </c>
      <c r="K449" s="1655">
        <v>96.3</v>
      </c>
      <c r="L449" s="27">
        <v>111.9</v>
      </c>
      <c r="M449" s="28">
        <v>2116</v>
      </c>
      <c r="N449" s="28">
        <v>13976</v>
      </c>
      <c r="O449" s="28">
        <v>9813</v>
      </c>
      <c r="P449" s="28">
        <v>48</v>
      </c>
      <c r="Q449" s="1656">
        <v>101.3</v>
      </c>
    </row>
    <row r="450" spans="1:17">
      <c r="A450" s="778"/>
      <c r="B450" s="1383" t="s">
        <v>14</v>
      </c>
      <c r="C450" s="29">
        <v>97</v>
      </c>
      <c r="D450" s="29">
        <v>112.2</v>
      </c>
      <c r="E450" s="30">
        <v>2824</v>
      </c>
      <c r="F450" s="30">
        <v>14250</v>
      </c>
      <c r="G450" s="30">
        <v>8538</v>
      </c>
      <c r="H450" s="30">
        <v>63</v>
      </c>
      <c r="I450" s="1652">
        <v>269.86799999999999</v>
      </c>
      <c r="K450" s="1657">
        <v>97</v>
      </c>
      <c r="L450" s="29">
        <v>112.2</v>
      </c>
      <c r="M450" s="30">
        <v>2748</v>
      </c>
      <c r="N450" s="30">
        <v>14349</v>
      </c>
      <c r="O450" s="30">
        <v>9440</v>
      </c>
      <c r="P450" s="30">
        <v>59</v>
      </c>
      <c r="Q450" s="1658">
        <v>100.6</v>
      </c>
    </row>
    <row r="452" spans="1:17">
      <c r="A452" s="43" t="s">
        <v>411</v>
      </c>
      <c r="B452" s="44"/>
      <c r="C452" s="44"/>
      <c r="D452" s="44"/>
      <c r="E452" s="44" t="s">
        <v>718</v>
      </c>
      <c r="F452" s="44" t="s">
        <v>718</v>
      </c>
      <c r="G452" s="44" t="s">
        <v>718</v>
      </c>
      <c r="H452" s="44" t="s">
        <v>718</v>
      </c>
      <c r="I452" s="44"/>
    </row>
    <row r="453" spans="1:17">
      <c r="A453" s="782" t="s">
        <v>377</v>
      </c>
      <c r="B453" s="783"/>
      <c r="C453" s="786" t="s">
        <v>27</v>
      </c>
      <c r="D453" s="787" t="s">
        <v>28</v>
      </c>
      <c r="E453" s="786" t="s">
        <v>29</v>
      </c>
      <c r="F453" s="786" t="s">
        <v>30</v>
      </c>
      <c r="G453" s="786" t="s">
        <v>31</v>
      </c>
      <c r="H453" s="786" t="s">
        <v>32</v>
      </c>
      <c r="I453" s="783" t="s">
        <v>33</v>
      </c>
    </row>
    <row r="454" spans="1:17">
      <c r="A454" s="766" t="s">
        <v>354</v>
      </c>
      <c r="B454" s="784"/>
      <c r="C454" s="47" t="s">
        <v>34</v>
      </c>
      <c r="D454" s="47" t="s">
        <v>35</v>
      </c>
      <c r="E454" s="47" t="s">
        <v>36</v>
      </c>
      <c r="F454" s="46" t="s">
        <v>37</v>
      </c>
      <c r="G454" s="47" t="s">
        <v>38</v>
      </c>
      <c r="H454" s="48" t="s">
        <v>378</v>
      </c>
      <c r="I454" s="784" t="s">
        <v>468</v>
      </c>
      <c r="O454" s="24" t="s">
        <v>748</v>
      </c>
    </row>
    <row r="455" spans="1:17">
      <c r="A455" s="785"/>
      <c r="B455" s="784"/>
      <c r="C455" s="88" t="s">
        <v>405</v>
      </c>
      <c r="D455" s="88" t="s">
        <v>405</v>
      </c>
      <c r="E455" s="47"/>
      <c r="F455" s="47"/>
      <c r="G455" s="89" t="s">
        <v>40</v>
      </c>
      <c r="H455" s="47"/>
      <c r="I455" s="784"/>
    </row>
    <row r="456" spans="1:17">
      <c r="A456" s="788"/>
      <c r="B456" s="789"/>
      <c r="C456" s="790" t="s">
        <v>0</v>
      </c>
      <c r="D456" s="790" t="s">
        <v>1</v>
      </c>
      <c r="E456" s="791" t="s">
        <v>406</v>
      </c>
      <c r="F456" s="791" t="s">
        <v>407</v>
      </c>
      <c r="G456" s="791" t="s">
        <v>408</v>
      </c>
      <c r="H456" s="791" t="s">
        <v>409</v>
      </c>
      <c r="I456" s="792" t="s">
        <v>410</v>
      </c>
    </row>
    <row r="457" spans="1:17" hidden="1">
      <c r="A457" s="764" t="s">
        <v>379</v>
      </c>
      <c r="B457" s="564"/>
      <c r="C457" s="99">
        <f t="shared" ref="C457:D457" si="0">AVERAGE(C19:C30)</f>
        <v>113.125</v>
      </c>
      <c r="D457" s="99">
        <f t="shared" si="0"/>
        <v>44.508333333333333</v>
      </c>
      <c r="E457" s="33">
        <f>SUM(E19:E30)</f>
        <v>64530</v>
      </c>
      <c r="F457" s="33">
        <f t="shared" ref="F457:H457" si="1">SUM(F19:F30)</f>
        <v>205331</v>
      </c>
      <c r="G457" s="33">
        <f t="shared" si="1"/>
        <v>227607</v>
      </c>
      <c r="H457" s="33">
        <f t="shared" si="1"/>
        <v>178</v>
      </c>
      <c r="I457" s="793"/>
    </row>
    <row r="458" spans="1:17" hidden="1">
      <c r="A458" s="764" t="s">
        <v>380</v>
      </c>
      <c r="B458" s="564" t="s">
        <v>424</v>
      </c>
      <c r="C458" s="97">
        <f t="shared" ref="C458:D458" si="2">AVERAGE(C31:C42)</f>
        <v>115.27499999999999</v>
      </c>
      <c r="D458" s="97">
        <f t="shared" si="2"/>
        <v>48.666666666666664</v>
      </c>
      <c r="E458" s="31">
        <f>SUM(E31:E42)</f>
        <v>51811</v>
      </c>
      <c r="F458" s="31">
        <f t="shared" ref="F458:H458" si="3">SUM(F31:F42)</f>
        <v>198331</v>
      </c>
      <c r="G458" s="31">
        <f t="shared" si="3"/>
        <v>217272</v>
      </c>
      <c r="H458" s="31">
        <f t="shared" si="3"/>
        <v>357</v>
      </c>
      <c r="I458" s="794"/>
    </row>
    <row r="459" spans="1:17" hidden="1">
      <c r="A459" s="764" t="s">
        <v>381</v>
      </c>
      <c r="B459" s="564"/>
      <c r="C459" s="97">
        <f t="shared" ref="C459:D459" si="4">AVERAGE(C43:C54)</f>
        <v>108.68333333333334</v>
      </c>
      <c r="D459" s="97">
        <f t="shared" si="4"/>
        <v>53.708333333333336</v>
      </c>
      <c r="E459" s="31">
        <f>SUM(E43:E54)</f>
        <v>52220</v>
      </c>
      <c r="F459" s="31">
        <f t="shared" ref="F459:H459" si="5">SUM(F43:F54)</f>
        <v>162214</v>
      </c>
      <c r="G459" s="31">
        <f t="shared" si="5"/>
        <v>201856</v>
      </c>
      <c r="H459" s="31">
        <f t="shared" si="5"/>
        <v>511</v>
      </c>
      <c r="I459" s="794"/>
    </row>
    <row r="460" spans="1:17" hidden="1">
      <c r="A460" s="764" t="s">
        <v>382</v>
      </c>
      <c r="B460" s="564" t="s">
        <v>425</v>
      </c>
      <c r="C460" s="97">
        <f t="shared" ref="C460:D460" si="6">AVERAGE(C55:C66)</f>
        <v>103.76666666666665</v>
      </c>
      <c r="D460" s="97">
        <f t="shared" si="6"/>
        <v>54.775000000000006</v>
      </c>
      <c r="E460" s="31">
        <f>SUM(E55:E66)</f>
        <v>59165</v>
      </c>
      <c r="F460" s="31">
        <f t="shared" ref="F460:H460" si="7">SUM(F55:F66)</f>
        <v>135903</v>
      </c>
      <c r="G460" s="31">
        <f t="shared" si="7"/>
        <v>187866</v>
      </c>
      <c r="H460" s="31">
        <f t="shared" si="7"/>
        <v>631</v>
      </c>
      <c r="I460" s="794"/>
    </row>
    <row r="461" spans="1:17" hidden="1">
      <c r="A461" s="764" t="s">
        <v>383</v>
      </c>
      <c r="B461" s="564"/>
      <c r="C461" s="97">
        <f t="shared" ref="C461:D461" si="8">AVERAGE(C67:C78)</f>
        <v>105.41666666666664</v>
      </c>
      <c r="D461" s="97">
        <f t="shared" si="8"/>
        <v>52.800000000000011</v>
      </c>
      <c r="E461" s="31">
        <f>SUM(E67:E78)</f>
        <v>69514</v>
      </c>
      <c r="F461" s="31">
        <f t="shared" ref="F461:H461" si="9">SUM(F67:F78)</f>
        <v>129118</v>
      </c>
      <c r="G461" s="31">
        <f t="shared" si="9"/>
        <v>191418</v>
      </c>
      <c r="H461" s="31">
        <f t="shared" si="9"/>
        <v>663</v>
      </c>
      <c r="I461" s="794"/>
    </row>
    <row r="462" spans="1:17" hidden="1">
      <c r="A462" s="764" t="s">
        <v>384</v>
      </c>
      <c r="B462" s="564"/>
      <c r="C462" s="97">
        <f t="shared" ref="C462:D462" si="10">AVERAGE(C79:C90)</f>
        <v>106.17500000000001</v>
      </c>
      <c r="D462" s="97">
        <f t="shared" si="10"/>
        <v>51.099999999999994</v>
      </c>
      <c r="E462" s="31">
        <f>SUM(E79:E90)</f>
        <v>99295</v>
      </c>
      <c r="F462" s="31">
        <f t="shared" ref="F462:H462" si="11">SUM(F79:F90)</f>
        <v>159211</v>
      </c>
      <c r="G462" s="31">
        <f t="shared" si="11"/>
        <v>198449</v>
      </c>
      <c r="H462" s="31">
        <f t="shared" si="11"/>
        <v>478</v>
      </c>
      <c r="I462" s="794"/>
    </row>
    <row r="463" spans="1:17" hidden="1">
      <c r="A463" s="764" t="s">
        <v>385</v>
      </c>
      <c r="B463" s="564"/>
      <c r="C463" s="97">
        <f t="shared" ref="C463:D463" si="12">AVERAGE(C91:C102)</f>
        <v>107.05</v>
      </c>
      <c r="D463" s="97">
        <f t="shared" si="12"/>
        <v>45.608333333333327</v>
      </c>
      <c r="E463" s="31">
        <f>SUM(E91:E102)</f>
        <v>131465</v>
      </c>
      <c r="F463" s="31">
        <f t="shared" ref="F463:H463" si="13">SUM(F91:F102)</f>
        <v>167387</v>
      </c>
      <c r="G463" s="31">
        <f t="shared" si="13"/>
        <v>214978</v>
      </c>
      <c r="H463" s="31">
        <f t="shared" si="13"/>
        <v>482</v>
      </c>
      <c r="I463" s="794"/>
    </row>
    <row r="464" spans="1:17" hidden="1">
      <c r="A464" s="764" t="s">
        <v>386</v>
      </c>
      <c r="B464" s="564" t="s">
        <v>424</v>
      </c>
      <c r="C464" s="97">
        <f t="shared" ref="C464:D464" si="14">AVERAGE(C103:C114)</f>
        <v>113.84166666666665</v>
      </c>
      <c r="D464" s="97">
        <f t="shared" si="14"/>
        <v>45.658333333333324</v>
      </c>
      <c r="E464" s="31">
        <f>SUM(E103:E114)</f>
        <v>87843</v>
      </c>
      <c r="F464" s="31">
        <f t="shared" ref="F464:H464" si="15">SUM(F103:F114)</f>
        <v>161524</v>
      </c>
      <c r="G464" s="31">
        <f t="shared" si="15"/>
        <v>200163</v>
      </c>
      <c r="H464" s="31">
        <f t="shared" si="15"/>
        <v>619</v>
      </c>
      <c r="I464" s="794"/>
    </row>
    <row r="465" spans="1:9" hidden="1">
      <c r="A465" s="764" t="s">
        <v>387</v>
      </c>
      <c r="B465" s="564"/>
      <c r="C465" s="97">
        <f t="shared" ref="C465:D465" si="16">AVERAGE(C115:C126)</f>
        <v>105.35833333333333</v>
      </c>
      <c r="D465" s="97">
        <f t="shared" si="16"/>
        <v>49.816666666666663</v>
      </c>
      <c r="E465" s="31">
        <f>SUM(E115:E126)</f>
        <v>57572</v>
      </c>
      <c r="F465" s="31">
        <f t="shared" ref="F465:H465" si="17">SUM(F115:F126)</f>
        <v>132322</v>
      </c>
      <c r="G465" s="31">
        <f t="shared" si="17"/>
        <v>169428</v>
      </c>
      <c r="H465" s="31">
        <f t="shared" si="17"/>
        <v>785</v>
      </c>
      <c r="I465" s="794"/>
    </row>
    <row r="466" spans="1:9" hidden="1">
      <c r="A466" s="764" t="s">
        <v>388</v>
      </c>
      <c r="B466" s="564" t="s">
        <v>425</v>
      </c>
      <c r="C466" s="97">
        <f t="shared" ref="C466:D466" si="18">AVERAGE(C127:C138)</f>
        <v>105.45833333333333</v>
      </c>
      <c r="D466" s="97">
        <f t="shared" si="18"/>
        <v>48.55833333333333</v>
      </c>
      <c r="E466" s="31">
        <f>SUM(E127:E138)</f>
        <v>53665</v>
      </c>
      <c r="F466" s="31">
        <f t="shared" ref="F466:H466" si="19">SUM(F127:F138)</f>
        <v>124575</v>
      </c>
      <c r="G466" s="31">
        <f t="shared" si="19"/>
        <v>154416</v>
      </c>
      <c r="H466" s="31">
        <f t="shared" si="19"/>
        <v>632</v>
      </c>
      <c r="I466" s="794"/>
    </row>
    <row r="467" spans="1:9" hidden="1">
      <c r="A467" s="764" t="s">
        <v>389</v>
      </c>
      <c r="B467" s="564" t="s">
        <v>424</v>
      </c>
      <c r="C467" s="97">
        <f t="shared" ref="C467:D467" si="20">AVERAGE(C139:C150)</f>
        <v>112.38333333333333</v>
      </c>
      <c r="D467" s="97">
        <f t="shared" si="20"/>
        <v>46.275000000000006</v>
      </c>
      <c r="E467" s="31">
        <f>SUM(E139:E150)</f>
        <v>51635</v>
      </c>
      <c r="F467" s="31">
        <f t="shared" ref="F467:H467" si="21">SUM(F139:F150)</f>
        <v>146275</v>
      </c>
      <c r="G467" s="31">
        <f t="shared" si="21"/>
        <v>157514</v>
      </c>
      <c r="H467" s="31">
        <f t="shared" si="21"/>
        <v>755</v>
      </c>
      <c r="I467" s="794"/>
    </row>
    <row r="468" spans="1:9" hidden="1">
      <c r="A468" s="763" t="s">
        <v>390</v>
      </c>
      <c r="B468" s="765" t="s">
        <v>425</v>
      </c>
      <c r="C468" s="99">
        <f t="shared" ref="C468:D468" si="22">AVERAGE(C151:C162)</f>
        <v>105.77499999999999</v>
      </c>
      <c r="D468" s="99">
        <f t="shared" si="22"/>
        <v>53.625</v>
      </c>
      <c r="E468" s="33">
        <f>SUM(E151:E162)</f>
        <v>47987</v>
      </c>
      <c r="F468" s="33">
        <f t="shared" ref="F468:H468" si="23">SUM(F151:F162)</f>
        <v>149739</v>
      </c>
      <c r="G468" s="33">
        <f t="shared" si="23"/>
        <v>158333</v>
      </c>
      <c r="H468" s="33">
        <f t="shared" si="23"/>
        <v>815</v>
      </c>
      <c r="I468" s="793"/>
    </row>
    <row r="469" spans="1:9" hidden="1">
      <c r="A469" s="764" t="s">
        <v>391</v>
      </c>
      <c r="B469" s="564"/>
      <c r="C469" s="97">
        <f t="shared" ref="C469:D469" si="24">AVERAGE(C163:C174)</f>
        <v>111.90833333333332</v>
      </c>
      <c r="D469" s="97">
        <f t="shared" si="24"/>
        <v>50.32500000000001</v>
      </c>
      <c r="E469" s="31">
        <f>SUM(E163:E174)</f>
        <v>43525</v>
      </c>
      <c r="F469" s="31">
        <f t="shared" ref="F469:H469" si="25">SUM(F163:F174)</f>
        <v>143415</v>
      </c>
      <c r="G469" s="31">
        <f t="shared" si="25"/>
        <v>153359</v>
      </c>
      <c r="H469" s="31">
        <f t="shared" si="25"/>
        <v>747</v>
      </c>
      <c r="I469" s="794"/>
    </row>
    <row r="470" spans="1:9" hidden="1">
      <c r="A470" s="764" t="s">
        <v>392</v>
      </c>
      <c r="B470" s="564"/>
      <c r="C470" s="97">
        <f t="shared" ref="C470:D470" si="26">AVERAGE(C175:C186)</f>
        <v>111.64999999999999</v>
      </c>
      <c r="D470" s="97">
        <f t="shared" si="26"/>
        <v>46.091666666666669</v>
      </c>
      <c r="E470" s="31">
        <f>SUM(E175:E186)</f>
        <v>42260</v>
      </c>
      <c r="F470" s="31">
        <f t="shared" ref="F470:H470" si="27">SUM(F175:F186)</f>
        <v>168372</v>
      </c>
      <c r="G470" s="31">
        <f t="shared" si="27"/>
        <v>153788</v>
      </c>
      <c r="H470" s="31">
        <f t="shared" si="27"/>
        <v>678</v>
      </c>
      <c r="I470" s="794"/>
    </row>
    <row r="471" spans="1:9" hidden="1">
      <c r="A471" s="764" t="s">
        <v>393</v>
      </c>
      <c r="B471" s="564"/>
      <c r="C471" s="97">
        <f>AVERAGE(C187:C198)</f>
        <v>117.38333333333334</v>
      </c>
      <c r="D471" s="97">
        <f t="shared" ref="D471:I471" si="28">AVERAGE(D187:D198)</f>
        <v>42.500000000000007</v>
      </c>
      <c r="E471" s="31">
        <f>SUM(E187:E198)</f>
        <v>45787</v>
      </c>
      <c r="F471" s="31">
        <f t="shared" ref="F471:H471" si="29">SUM(F187:F198)</f>
        <v>199103</v>
      </c>
      <c r="G471" s="31">
        <f t="shared" si="29"/>
        <v>162223</v>
      </c>
      <c r="H471" s="31">
        <f t="shared" si="29"/>
        <v>664</v>
      </c>
      <c r="I471" s="795">
        <f t="shared" si="28"/>
        <v>122.54925000000001</v>
      </c>
    </row>
    <row r="472" spans="1:9">
      <c r="A472" s="764" t="s">
        <v>394</v>
      </c>
      <c r="B472" s="564"/>
      <c r="C472" s="97">
        <f>AVERAGE(C199:C210)</f>
        <v>121.14166666666667</v>
      </c>
      <c r="D472" s="97">
        <f t="shared" ref="D472:I472" si="30">AVERAGE(D199:D210)</f>
        <v>44.050000000000004</v>
      </c>
      <c r="E472" s="31">
        <f>SUM(E199:E210)</f>
        <v>44428</v>
      </c>
      <c r="F472" s="31">
        <f t="shared" ref="F472:H472" si="31">SUM(F199:F210)</f>
        <v>223917</v>
      </c>
      <c r="G472" s="31">
        <f t="shared" si="31"/>
        <v>161462</v>
      </c>
      <c r="H472" s="31">
        <f t="shared" si="31"/>
        <v>649</v>
      </c>
      <c r="I472" s="795">
        <f t="shared" si="30"/>
        <v>131.14791666666665</v>
      </c>
    </row>
    <row r="473" spans="1:9">
      <c r="A473" s="764" t="s">
        <v>395</v>
      </c>
      <c r="B473" s="564"/>
      <c r="C473" s="97">
        <f>AVERAGE(C211:C222)</f>
        <v>127.74166666666666</v>
      </c>
      <c r="D473" s="97">
        <f t="shared" ref="D473:I473" si="32">AVERAGE(D211:D222)</f>
        <v>43.466666666666669</v>
      </c>
      <c r="E473" s="31">
        <f>SUM(E211:E222)</f>
        <v>52646</v>
      </c>
      <c r="F473" s="31">
        <f t="shared" ref="F473:H473" si="33">SUM(F211:F222)</f>
        <v>239944</v>
      </c>
      <c r="G473" s="31">
        <f t="shared" si="33"/>
        <v>153391</v>
      </c>
      <c r="H473" s="31">
        <f t="shared" si="33"/>
        <v>604</v>
      </c>
      <c r="I473" s="795">
        <f t="shared" si="32"/>
        <v>150.38991666666669</v>
      </c>
    </row>
    <row r="474" spans="1:9">
      <c r="A474" s="764" t="s">
        <v>396</v>
      </c>
      <c r="B474" s="564" t="s">
        <v>424</v>
      </c>
      <c r="C474" s="97">
        <f>AVERAGE(C223:C234)</f>
        <v>131.69166666666669</v>
      </c>
      <c r="D474" s="97">
        <f t="shared" ref="D474:I474" si="34">AVERAGE(D223:D234)</f>
        <v>44.341666666666669</v>
      </c>
      <c r="E474" s="31">
        <f>SUM(E223:E234)</f>
        <v>40486</v>
      </c>
      <c r="F474" s="31">
        <f t="shared" ref="F474:H474" si="35">SUM(F223:F234)</f>
        <v>224783</v>
      </c>
      <c r="G474" s="31">
        <f t="shared" si="35"/>
        <v>137842</v>
      </c>
      <c r="H474" s="31">
        <f t="shared" si="35"/>
        <v>711</v>
      </c>
      <c r="I474" s="795">
        <f t="shared" si="34"/>
        <v>169.33550000000002</v>
      </c>
    </row>
    <row r="475" spans="1:9">
      <c r="A475" s="764" t="s">
        <v>397</v>
      </c>
      <c r="B475" s="564"/>
      <c r="C475" s="97">
        <f>AVERAGE(C235:C246)</f>
        <v>128.91666666666666</v>
      </c>
      <c r="D475" s="97">
        <f t="shared" ref="D475:I475" si="36">AVERAGE(D235:D246)</f>
        <v>47.466666666666669</v>
      </c>
      <c r="E475" s="31">
        <f>SUM(E235:E246)</f>
        <v>41450</v>
      </c>
      <c r="F475" s="31">
        <f t="shared" ref="F475:H475" si="37">SUM(F235:F246)</f>
        <v>176803</v>
      </c>
      <c r="G475" s="31">
        <f t="shared" si="37"/>
        <v>128572</v>
      </c>
      <c r="H475" s="31">
        <f t="shared" si="37"/>
        <v>747</v>
      </c>
      <c r="I475" s="795">
        <f t="shared" si="36"/>
        <v>182.2895</v>
      </c>
    </row>
    <row r="476" spans="1:9">
      <c r="A476" s="764" t="s">
        <v>398</v>
      </c>
      <c r="B476" s="564" t="s">
        <v>425</v>
      </c>
      <c r="C476" s="97">
        <f>AVERAGE(C247:C258)</f>
        <v>100.05000000000001</v>
      </c>
      <c r="D476" s="97">
        <f t="shared" ref="D476:I476" si="38">AVERAGE(D247:D258)</f>
        <v>65.666666666666671</v>
      </c>
      <c r="E476" s="31">
        <f>SUM(E247:E258)</f>
        <v>31290</v>
      </c>
      <c r="F476" s="31">
        <f t="shared" ref="F476:H476" si="39">SUM(F247:F258)</f>
        <v>134003</v>
      </c>
      <c r="G476" s="31">
        <f t="shared" si="39"/>
        <v>120704</v>
      </c>
      <c r="H476" s="31">
        <f t="shared" si="39"/>
        <v>751</v>
      </c>
      <c r="I476" s="795">
        <f t="shared" si="38"/>
        <v>146.20408333333333</v>
      </c>
    </row>
    <row r="477" spans="1:9">
      <c r="A477" s="764" t="s">
        <v>399</v>
      </c>
      <c r="B477" s="564"/>
      <c r="C477" s="97">
        <f>AVERAGE(C259:C270)</f>
        <v>120.00833333333331</v>
      </c>
      <c r="D477" s="97">
        <f t="shared" ref="D477:I477" si="40">AVERAGE(D259:D270)</f>
        <v>47.741666666666667</v>
      </c>
      <c r="E477" s="31">
        <f>SUM(E259:E270)</f>
        <v>34756</v>
      </c>
      <c r="F477" s="31">
        <f t="shared" ref="F477:H477" si="41">SUM(F259:F270)</f>
        <v>140239</v>
      </c>
      <c r="G477" s="31">
        <f t="shared" si="41"/>
        <v>131431</v>
      </c>
      <c r="H477" s="31">
        <f t="shared" si="41"/>
        <v>730</v>
      </c>
      <c r="I477" s="795">
        <f t="shared" si="40"/>
        <v>161.21266666666665</v>
      </c>
    </row>
    <row r="478" spans="1:9">
      <c r="A478" s="763" t="s">
        <v>400</v>
      </c>
      <c r="B478" s="765" t="s">
        <v>424</v>
      </c>
      <c r="C478" s="99">
        <f>AVERAGE(C271:C282)</f>
        <v>123.89166666666669</v>
      </c>
      <c r="D478" s="99">
        <f t="shared" ref="D478:I478" si="42">AVERAGE(D271:D282)</f>
        <v>49.400000000000006</v>
      </c>
      <c r="E478" s="33">
        <f>SUM(E271:E282)</f>
        <v>32485</v>
      </c>
      <c r="F478" s="33">
        <f t="shared" ref="F478:H478" si="43">SUM(F271:F282)</f>
        <v>151463</v>
      </c>
      <c r="G478" s="33">
        <f t="shared" si="43"/>
        <v>107771</v>
      </c>
      <c r="H478" s="33">
        <f t="shared" si="43"/>
        <v>626</v>
      </c>
      <c r="I478" s="780">
        <f t="shared" si="42"/>
        <v>173.96308333333332</v>
      </c>
    </row>
    <row r="479" spans="1:9">
      <c r="A479" s="764" t="s">
        <v>401</v>
      </c>
      <c r="B479" s="564"/>
      <c r="C479" s="97">
        <f>AVERAGE(C283:C294)</f>
        <v>115.36666666666663</v>
      </c>
      <c r="D479" s="97">
        <f t="shared" ref="D479:I479" si="44">AVERAGE(D283:D294)</f>
        <v>176.1583333333333</v>
      </c>
      <c r="E479" s="31">
        <f>SUM(E283:E294)</f>
        <v>33695</v>
      </c>
      <c r="F479" s="31">
        <f t="shared" ref="F479:H479" si="45">SUM(F283:F294)</f>
        <v>161906</v>
      </c>
      <c r="G479" s="31">
        <f t="shared" si="45"/>
        <v>133581</v>
      </c>
      <c r="H479" s="31">
        <f t="shared" si="45"/>
        <v>623</v>
      </c>
      <c r="I479" s="795">
        <f t="shared" si="44"/>
        <v>167.59933333333333</v>
      </c>
    </row>
    <row r="480" spans="1:9">
      <c r="A480" s="764" t="s">
        <v>402</v>
      </c>
      <c r="B480" s="564" t="s">
        <v>425</v>
      </c>
      <c r="C480" s="97">
        <f>AVERAGE(C295:C306)</f>
        <v>114.43333333333332</v>
      </c>
      <c r="D480" s="97">
        <f t="shared" ref="D480:I480" si="46">AVERAGE(D295:D306)</f>
        <v>69.25833333333334</v>
      </c>
      <c r="E480" s="31">
        <f>SUM(E295:E306)</f>
        <v>36076</v>
      </c>
      <c r="F480" s="31">
        <f t="shared" ref="F480:H480" si="47">SUM(F295:F306)</f>
        <v>167845</v>
      </c>
      <c r="G480" s="31">
        <f t="shared" si="47"/>
        <v>130385</v>
      </c>
      <c r="H480" s="31">
        <f t="shared" si="47"/>
        <v>536</v>
      </c>
      <c r="I480" s="795">
        <f t="shared" si="46"/>
        <v>178.75491666666667</v>
      </c>
    </row>
    <row r="481" spans="1:9">
      <c r="A481" s="764" t="s">
        <v>403</v>
      </c>
      <c r="B481" s="564"/>
      <c r="C481" s="97">
        <f>AVERAGE(C307:C318)</f>
        <v>115.83333333333333</v>
      </c>
      <c r="D481" s="97">
        <f t="shared" ref="D481:I481" si="48">AVERAGE(D307:D318)</f>
        <v>70.75833333333334</v>
      </c>
      <c r="E481" s="31">
        <f>SUM(E307:E318)</f>
        <v>34322</v>
      </c>
      <c r="F481" s="31">
        <f t="shared" ref="F481:H481" si="49">SUM(F307:F318)</f>
        <v>178414</v>
      </c>
      <c r="G481" s="31">
        <f t="shared" si="49"/>
        <v>129916</v>
      </c>
      <c r="H481" s="31">
        <f t="shared" si="49"/>
        <v>517</v>
      </c>
      <c r="I481" s="795">
        <f t="shared" si="48"/>
        <v>186.94716666666667</v>
      </c>
    </row>
    <row r="482" spans="1:9">
      <c r="A482" s="764" t="s">
        <v>404</v>
      </c>
      <c r="B482" s="564"/>
      <c r="C482" s="97">
        <f>AVERAGE(C319:C330)</f>
        <v>113.97499999999998</v>
      </c>
      <c r="D482" s="97">
        <f t="shared" ref="D482:I482" si="50">AVERAGE(D319:D330)</f>
        <v>72.350000000000009</v>
      </c>
      <c r="E482" s="31">
        <f>SUM(E319:E330)</f>
        <v>32696</v>
      </c>
      <c r="F482" s="31">
        <f t="shared" ref="F482:H482" si="51">SUM(F319:F330)</f>
        <v>181744</v>
      </c>
      <c r="G482" s="31">
        <f t="shared" si="51"/>
        <v>125749</v>
      </c>
      <c r="H482" s="31">
        <f t="shared" si="51"/>
        <v>499</v>
      </c>
      <c r="I482" s="795">
        <f t="shared" si="50"/>
        <v>171.65616666666665</v>
      </c>
    </row>
    <row r="483" spans="1:9">
      <c r="A483" s="764" t="s">
        <v>465</v>
      </c>
      <c r="B483" s="564"/>
      <c r="C483" s="32">
        <f>AVERAGE(C331:C342)</f>
        <v>114.425</v>
      </c>
      <c r="D483" s="32">
        <f t="shared" ref="D483:I483" si="52">AVERAGE(D331:D342)</f>
        <v>78.11666666666666</v>
      </c>
      <c r="E483" s="31">
        <f>SUM(E331:E342)</f>
        <v>34224</v>
      </c>
      <c r="F483" s="31">
        <f t="shared" ref="F483:H483" si="53">SUM(F331:F342)</f>
        <v>188468</v>
      </c>
      <c r="G483" s="31">
        <f t="shared" si="53"/>
        <v>130388</v>
      </c>
      <c r="H483" s="31">
        <f t="shared" si="53"/>
        <v>434</v>
      </c>
      <c r="I483" s="781">
        <f t="shared" si="52"/>
        <v>158.60841666666667</v>
      </c>
    </row>
    <row r="484" spans="1:9">
      <c r="A484" s="764" t="s">
        <v>467</v>
      </c>
      <c r="B484" s="703" t="s">
        <v>271</v>
      </c>
      <c r="C484" s="107">
        <f>AVERAGE(C343:C354)</f>
        <v>119.72500000000001</v>
      </c>
      <c r="D484" s="107">
        <f t="shared" ref="D484:I484" si="54">AVERAGE(D343:D354)</f>
        <v>77.908333333333346</v>
      </c>
      <c r="E484" s="31">
        <f>SUM(E343:E354)</f>
        <v>34903</v>
      </c>
      <c r="F484" s="31">
        <f t="shared" ref="F484:H484" si="55">SUM(F343:F354)</f>
        <v>206646</v>
      </c>
      <c r="G484" s="31">
        <f t="shared" si="55"/>
        <v>134640</v>
      </c>
      <c r="H484" s="31">
        <f t="shared" si="55"/>
        <v>449</v>
      </c>
      <c r="I484" s="773">
        <f t="shared" si="54"/>
        <v>175.95525000000001</v>
      </c>
    </row>
    <row r="485" spans="1:9">
      <c r="A485" s="764" t="s">
        <v>747</v>
      </c>
      <c r="B485" s="703"/>
      <c r="C485" s="107">
        <f>AVERAGE(C355:C366)</f>
        <v>122.07500000000003</v>
      </c>
      <c r="D485" s="107">
        <f>AVERAGE(D355:D366)</f>
        <v>84.183333333333337</v>
      </c>
      <c r="E485" s="31">
        <f>SUM(E355:E366)</f>
        <v>31245</v>
      </c>
      <c r="F485" s="31">
        <f t="shared" ref="F485:H485" si="56">SUM(F355:F366)</f>
        <v>217835</v>
      </c>
      <c r="G485" s="31">
        <f t="shared" si="56"/>
        <v>134169</v>
      </c>
      <c r="H485" s="31">
        <f t="shared" si="56"/>
        <v>413</v>
      </c>
      <c r="I485" s="773">
        <f>AVERAGE(I355:I366)</f>
        <v>184.60391666666666</v>
      </c>
    </row>
    <row r="486" spans="1:9">
      <c r="A486" s="779" t="s">
        <v>782</v>
      </c>
      <c r="B486" s="1875" t="s">
        <v>269</v>
      </c>
      <c r="C486" s="97">
        <f>AVERAGE(C366:C378)</f>
        <v>115.37692307692308</v>
      </c>
      <c r="D486" s="97">
        <f>AVERAGE(D366:D378)</f>
        <v>98.192307692307679</v>
      </c>
      <c r="E486" s="983">
        <f>SUM(E366:E378)</f>
        <v>34945</v>
      </c>
      <c r="F486" s="983">
        <f>SUM(F366:F378)</f>
        <v>231495</v>
      </c>
      <c r="G486" s="983">
        <f>SUM(G366:G378)</f>
        <v>142880</v>
      </c>
      <c r="H486" s="983">
        <f>SUM(H366:H378)</f>
        <v>520</v>
      </c>
      <c r="I486" s="795">
        <f>AVERAGE(I366:I378)</f>
        <v>180.09738461538461</v>
      </c>
    </row>
    <row r="487" spans="1:9">
      <c r="A487" s="1876" t="s">
        <v>794</v>
      </c>
      <c r="B487" s="1877" t="s">
        <v>270</v>
      </c>
      <c r="C487" s="99">
        <f>AVERAGE(C379:C390)</f>
        <v>99.674999999999997</v>
      </c>
      <c r="D487" s="99">
        <f t="shared" ref="D487:I487" si="57">AVERAGE(D379:D390)</f>
        <v>99.716666666666654</v>
      </c>
      <c r="E487" s="33">
        <f>SUM(E379:E390)</f>
        <v>30884</v>
      </c>
      <c r="F487" s="33">
        <f>SUM(F379:F390)</f>
        <v>168545</v>
      </c>
      <c r="G487" s="33">
        <f>SUM(G379:G390)</f>
        <v>115135</v>
      </c>
      <c r="H487" s="33">
        <f>SUM(H379:H390)</f>
        <v>423</v>
      </c>
      <c r="I487" s="780">
        <f t="shared" si="57"/>
        <v>170.47775000000001</v>
      </c>
    </row>
    <row r="488" spans="1:9">
      <c r="A488" s="779" t="s">
        <v>857</v>
      </c>
      <c r="B488" s="1875"/>
      <c r="C488" s="97">
        <f>AVERAGE(C391:C402)</f>
        <v>103.95833333333333</v>
      </c>
      <c r="D488" s="97">
        <f>AVERAGE(D391:D402)</f>
        <v>91.891666666666666</v>
      </c>
      <c r="E488" s="31">
        <f>SUM(E391:E402)</f>
        <v>30284</v>
      </c>
      <c r="F488" s="31">
        <f t="shared" ref="F488:H488" si="58">SUM(F391:F402)</f>
        <v>175897</v>
      </c>
      <c r="G488" s="31">
        <f t="shared" si="58"/>
        <v>115896</v>
      </c>
      <c r="H488" s="31">
        <f t="shared" si="58"/>
        <v>339</v>
      </c>
      <c r="I488" s="795">
        <f>AVERAGE(I391:I402)</f>
        <v>205.31866666666667</v>
      </c>
    </row>
    <row r="489" spans="1:9">
      <c r="A489" s="779" t="s">
        <v>1224</v>
      </c>
      <c r="B489" s="1875"/>
      <c r="C489" s="97">
        <f>AVERAGE(C403:C414)</f>
        <v>101.175</v>
      </c>
      <c r="D489" s="97">
        <f>AVERAGE(D403:D414)</f>
        <v>94.166666666666671</v>
      </c>
      <c r="E489" s="31">
        <f>SUM(E403:E414)</f>
        <v>31064</v>
      </c>
      <c r="F489" s="31">
        <f>SUM(F403:F414)</f>
        <v>193376</v>
      </c>
      <c r="G489" s="31">
        <f>SUM(G403:G414)</f>
        <v>105947</v>
      </c>
      <c r="H489" s="31">
        <f>SUM(H403:H414)</f>
        <v>318</v>
      </c>
      <c r="I489" s="795">
        <f>AVERAGE(I403:I414)</f>
        <v>245.0813333333333</v>
      </c>
    </row>
    <row r="490" spans="1:9">
      <c r="A490" s="811" t="s">
        <v>1223</v>
      </c>
      <c r="B490" s="792"/>
      <c r="C490" s="817">
        <f>AVERAGE(C415:C426)</f>
        <v>99.591666666666683</v>
      </c>
      <c r="D490" s="817">
        <f>AVERAGE(D415:D426)</f>
        <v>104.75833333333334</v>
      </c>
      <c r="E490" s="1168">
        <f>SUM(E415:E426)</f>
        <v>30134</v>
      </c>
      <c r="F490" s="1168">
        <f t="shared" ref="F490:H490" si="59">SUM(F415:F426)</f>
        <v>186099</v>
      </c>
      <c r="G490" s="1168">
        <f t="shared" si="59"/>
        <v>127169</v>
      </c>
      <c r="H490" s="1168">
        <f t="shared" si="59"/>
        <v>526</v>
      </c>
      <c r="I490" s="818">
        <f>AVERAGE(I415:I426)</f>
        <v>254.98749999999998</v>
      </c>
    </row>
    <row r="491" spans="1:9">
      <c r="A491" s="2605" t="s">
        <v>1432</v>
      </c>
      <c r="B491" s="2606"/>
      <c r="C491" s="817">
        <f>AVERAGE(C427:C438)</f>
        <v>98.324999999999989</v>
      </c>
      <c r="D491" s="817">
        <f>AVERAGE(D427:D438)</f>
        <v>113.74166666666667</v>
      </c>
      <c r="E491" s="1168">
        <f>SUM(E427:E438)</f>
        <v>27158</v>
      </c>
      <c r="F491" s="1168">
        <f t="shared" ref="F491:H491" si="60">SUM(F427:F438)</f>
        <v>182253</v>
      </c>
      <c r="G491" s="1168">
        <f t="shared" si="60"/>
        <v>122445</v>
      </c>
      <c r="H491" s="1168">
        <f t="shared" si="60"/>
        <v>570</v>
      </c>
      <c r="I491" s="818">
        <f>AVERAGE(I427:I438)</f>
        <v>266.67958333333337</v>
      </c>
    </row>
    <row r="492" spans="1:9">
      <c r="A492" s="819"/>
      <c r="B492" s="46"/>
      <c r="C492" s="97"/>
      <c r="D492" s="97"/>
      <c r="E492" s="921"/>
      <c r="F492" s="921"/>
      <c r="G492" s="921"/>
      <c r="H492" s="921"/>
      <c r="I492" s="97"/>
    </row>
    <row r="493" spans="1:9">
      <c r="E493" s="565" t="s">
        <v>720</v>
      </c>
      <c r="F493" s="565" t="s">
        <v>720</v>
      </c>
      <c r="G493" s="565" t="s">
        <v>720</v>
      </c>
      <c r="H493" s="565" t="s">
        <v>720</v>
      </c>
    </row>
    <row r="494" spans="1:9">
      <c r="A494" s="763" t="s">
        <v>715</v>
      </c>
      <c r="B494" s="765"/>
      <c r="C494" s="99" t="s">
        <v>719</v>
      </c>
      <c r="D494" s="99" t="s">
        <v>719</v>
      </c>
      <c r="E494" s="33">
        <f>SUM(E322:E333)</f>
        <v>33981</v>
      </c>
      <c r="F494" s="33">
        <f>SUM(F322:F333)</f>
        <v>182178</v>
      </c>
      <c r="G494" s="33">
        <f>SUM(G322:G333)</f>
        <v>124446</v>
      </c>
      <c r="H494" s="33">
        <f>SUM(H322:H333)</f>
        <v>481</v>
      </c>
      <c r="I494" s="780" t="s">
        <v>719</v>
      </c>
    </row>
    <row r="495" spans="1:9">
      <c r="A495" s="764" t="s">
        <v>716</v>
      </c>
      <c r="B495" s="564"/>
      <c r="C495" s="32" t="s">
        <v>719</v>
      </c>
      <c r="D495" s="32" t="s">
        <v>719</v>
      </c>
      <c r="E495" s="31">
        <f>SUM(E334:E345)</f>
        <v>34793</v>
      </c>
      <c r="F495" s="31">
        <f>SUM(F334:F345)</f>
        <v>192825</v>
      </c>
      <c r="G495" s="31">
        <f>SUM(G334:G345)</f>
        <v>134611</v>
      </c>
      <c r="H495" s="31">
        <f>SUM(H334:H345)</f>
        <v>417</v>
      </c>
      <c r="I495" s="781" t="s">
        <v>719</v>
      </c>
    </row>
    <row r="496" spans="1:9">
      <c r="A496" s="764" t="s">
        <v>717</v>
      </c>
      <c r="B496" s="703" t="s">
        <v>271</v>
      </c>
      <c r="C496" s="107" t="s">
        <v>719</v>
      </c>
      <c r="D496" s="107" t="s">
        <v>719</v>
      </c>
      <c r="E496" s="28">
        <f>SUM(E346:E357)</f>
        <v>33444</v>
      </c>
      <c r="F496" s="28">
        <f>SUM(F346:F357)</f>
        <v>209487</v>
      </c>
      <c r="G496" s="28">
        <f>SUM(G346:G357)</f>
        <v>133815</v>
      </c>
      <c r="H496" s="28">
        <f>SUM(H346:H357)</f>
        <v>467</v>
      </c>
      <c r="I496" s="773" t="s">
        <v>719</v>
      </c>
    </row>
    <row r="497" spans="1:9">
      <c r="A497" s="764" t="s">
        <v>757</v>
      </c>
      <c r="B497" s="1883"/>
      <c r="E497" s="1882">
        <f>SUM(E358:E369)</f>
        <v>31774</v>
      </c>
      <c r="F497" s="1882">
        <f>SUM(F358:F369)</f>
        <v>217650</v>
      </c>
      <c r="G497" s="1882">
        <f>SUM(G358:G369)</f>
        <v>133367</v>
      </c>
      <c r="H497" s="1882">
        <f>SUM(H358:H369)</f>
        <v>427</v>
      </c>
      <c r="I497" s="1883"/>
    </row>
    <row r="498" spans="1:9">
      <c r="A498" s="1046" t="s">
        <v>795</v>
      </c>
      <c r="B498" s="1883"/>
      <c r="E498" s="1882">
        <f>SUM(E370:E381)</f>
        <v>31567</v>
      </c>
      <c r="F498" s="1882">
        <f>SUM(F370:F381)</f>
        <v>206924</v>
      </c>
      <c r="G498" s="1882">
        <f>SUM(G370:G381)</f>
        <v>127825</v>
      </c>
      <c r="H498" s="1882">
        <f>SUM(H370:H381)</f>
        <v>471</v>
      </c>
      <c r="I498" s="1883"/>
    </row>
    <row r="499" spans="1:9">
      <c r="A499" s="1046" t="s">
        <v>823</v>
      </c>
      <c r="B499" s="1883"/>
      <c r="E499" s="1882">
        <f>SUM(E382:E393)</f>
        <v>30551</v>
      </c>
      <c r="F499" s="1882">
        <f t="shared" ref="F499:H499" si="61">SUM(F382:F393)</f>
        <v>165010</v>
      </c>
      <c r="G499" s="1882">
        <f t="shared" si="61"/>
        <v>117436</v>
      </c>
      <c r="H499" s="1882">
        <f t="shared" si="61"/>
        <v>396</v>
      </c>
      <c r="I499" s="1883"/>
    </row>
    <row r="500" spans="1:9">
      <c r="A500" s="1046" t="s">
        <v>1194</v>
      </c>
      <c r="B500" s="1883"/>
      <c r="E500" s="1882">
        <f>SUM(E394:E405)</f>
        <v>29844</v>
      </c>
      <c r="F500" s="1882">
        <f t="shared" ref="F500:H500" si="62">SUM(F394:F405)</f>
        <v>180786</v>
      </c>
      <c r="G500" s="1882">
        <f t="shared" si="62"/>
        <v>109913</v>
      </c>
      <c r="H500" s="1882">
        <f t="shared" si="62"/>
        <v>329</v>
      </c>
      <c r="I500" s="1883"/>
    </row>
    <row r="501" spans="1:9">
      <c r="A501" s="1166" t="s">
        <v>1225</v>
      </c>
      <c r="B501" s="807"/>
      <c r="C501" s="806"/>
      <c r="D501" s="806"/>
      <c r="E501" s="919">
        <f>SUM(E406:E417)</f>
        <v>31911</v>
      </c>
      <c r="F501" s="919">
        <f>SUM(F406:F417)</f>
        <v>191447</v>
      </c>
      <c r="G501" s="919">
        <f>SUM(G406:G417)</f>
        <v>111596</v>
      </c>
      <c r="H501" s="919">
        <f>SUM(H406:H417)</f>
        <v>368</v>
      </c>
      <c r="I501" s="807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03"/>
  <sheetViews>
    <sheetView workbookViewId="0">
      <pane xSplit="2" ySplit="7" topLeftCell="H441" activePane="bottomRight" state="frozen"/>
      <selection pane="topRight" activeCell="C1" sqref="C1"/>
      <selection pane="bottomLeft" activeCell="A7" sqref="A7"/>
      <selection pane="bottomRight" activeCell="U453" sqref="U453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1495</v>
      </c>
      <c r="B1" s="44"/>
      <c r="C1" s="820"/>
      <c r="D1" s="820"/>
      <c r="E1" s="826" t="s">
        <v>915</v>
      </c>
      <c r="F1" s="826"/>
      <c r="H1" s="820"/>
      <c r="J1" s="820"/>
      <c r="M1" s="820"/>
      <c r="N1" s="820"/>
      <c r="O1" s="826" t="s">
        <v>915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916</v>
      </c>
      <c r="F3" s="821" t="s">
        <v>284</v>
      </c>
      <c r="G3" s="1148" t="s">
        <v>917</v>
      </c>
      <c r="H3" s="821" t="s">
        <v>286</v>
      </c>
      <c r="I3" s="1148" t="s">
        <v>918</v>
      </c>
      <c r="J3" s="821" t="s">
        <v>288</v>
      </c>
      <c r="K3" s="1149" t="s">
        <v>919</v>
      </c>
      <c r="M3" s="823" t="s">
        <v>282</v>
      </c>
      <c r="N3" s="821" t="s">
        <v>283</v>
      </c>
      <c r="O3" s="821" t="s">
        <v>916</v>
      </c>
      <c r="P3" s="821" t="s">
        <v>284</v>
      </c>
      <c r="Q3" s="1148" t="s">
        <v>917</v>
      </c>
      <c r="R3" s="821" t="s">
        <v>286</v>
      </c>
      <c r="S3" s="1148" t="s">
        <v>918</v>
      </c>
      <c r="T3" s="821" t="s">
        <v>288</v>
      </c>
      <c r="U3" s="1149" t="s">
        <v>919</v>
      </c>
      <c r="X3" s="1121" t="s">
        <v>285</v>
      </c>
      <c r="Y3" s="1122" t="s">
        <v>287</v>
      </c>
      <c r="Z3" s="1123" t="s">
        <v>289</v>
      </c>
      <c r="AB3" s="1121" t="s">
        <v>285</v>
      </c>
      <c r="AC3" s="1122" t="s">
        <v>287</v>
      </c>
      <c r="AD3" s="1123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920</v>
      </c>
      <c r="F4" s="820" t="s">
        <v>290</v>
      </c>
      <c r="G4" s="1120" t="s">
        <v>921</v>
      </c>
      <c r="H4" s="820" t="s">
        <v>293</v>
      </c>
      <c r="I4" s="1120" t="s">
        <v>294</v>
      </c>
      <c r="J4" s="820" t="s">
        <v>295</v>
      </c>
      <c r="K4" s="1094" t="s">
        <v>296</v>
      </c>
      <c r="M4" s="825" t="s">
        <v>290</v>
      </c>
      <c r="N4" s="820" t="s">
        <v>291</v>
      </c>
      <c r="O4" s="820" t="s">
        <v>920</v>
      </c>
      <c r="P4" s="820" t="s">
        <v>290</v>
      </c>
      <c r="Q4" s="1120" t="s">
        <v>921</v>
      </c>
      <c r="R4" s="820" t="s">
        <v>293</v>
      </c>
      <c r="S4" s="1120" t="s">
        <v>294</v>
      </c>
      <c r="T4" s="820" t="s">
        <v>295</v>
      </c>
      <c r="U4" s="1094" t="s">
        <v>296</v>
      </c>
      <c r="X4" s="1124" t="s">
        <v>292</v>
      </c>
      <c r="Y4" s="1099" t="s">
        <v>294</v>
      </c>
      <c r="Z4" s="1125" t="s">
        <v>296</v>
      </c>
      <c r="AB4" s="1124" t="s">
        <v>292</v>
      </c>
      <c r="AC4" s="1099" t="s">
        <v>294</v>
      </c>
      <c r="AD4" s="1125" t="s">
        <v>296</v>
      </c>
    </row>
    <row r="5" spans="1:30">
      <c r="A5" s="87"/>
      <c r="B5" s="86"/>
      <c r="C5" s="2173" t="s">
        <v>1426</v>
      </c>
      <c r="D5" s="820"/>
      <c r="E5" s="820" t="s">
        <v>923</v>
      </c>
      <c r="F5" s="820" t="s">
        <v>297</v>
      </c>
      <c r="G5" s="1120" t="s">
        <v>924</v>
      </c>
      <c r="H5" s="820" t="s">
        <v>297</v>
      </c>
      <c r="I5" s="1120" t="s">
        <v>925</v>
      </c>
      <c r="J5" s="820" t="s">
        <v>299</v>
      </c>
      <c r="K5" s="1094"/>
      <c r="M5" s="2175" t="s">
        <v>1426</v>
      </c>
      <c r="N5" s="820"/>
      <c r="O5" s="820" t="s">
        <v>923</v>
      </c>
      <c r="P5" s="820" t="s">
        <v>297</v>
      </c>
      <c r="Q5" s="1120" t="s">
        <v>924</v>
      </c>
      <c r="R5" s="820" t="s">
        <v>297</v>
      </c>
      <c r="S5" s="1120" t="s">
        <v>925</v>
      </c>
      <c r="T5" s="820" t="s">
        <v>299</v>
      </c>
      <c r="U5" s="1094"/>
      <c r="X5" s="1124" t="s">
        <v>298</v>
      </c>
      <c r="Y5" s="1099"/>
      <c r="Z5" s="1125"/>
      <c r="AB5" s="1124" t="s">
        <v>298</v>
      </c>
      <c r="AC5" s="1099"/>
      <c r="AD5" s="1125"/>
    </row>
    <row r="6" spans="1:30">
      <c r="A6" s="87"/>
      <c r="B6" s="86"/>
      <c r="C6" s="820" t="s">
        <v>300</v>
      </c>
      <c r="D6" s="820"/>
      <c r="E6" s="820"/>
      <c r="F6" s="2173" t="s">
        <v>1426</v>
      </c>
      <c r="G6" s="2174" t="s">
        <v>1426</v>
      </c>
      <c r="H6" s="820"/>
      <c r="I6" s="1120"/>
      <c r="J6" s="820"/>
      <c r="K6" s="1094" t="s">
        <v>301</v>
      </c>
      <c r="M6" s="825" t="s">
        <v>300</v>
      </c>
      <c r="N6" s="820"/>
      <c r="O6" s="820"/>
      <c r="P6" s="2173" t="s">
        <v>1426</v>
      </c>
      <c r="Q6" s="2174" t="s">
        <v>1426</v>
      </c>
      <c r="R6" s="820"/>
      <c r="S6" s="1120"/>
      <c r="T6" s="820"/>
      <c r="U6" s="1094" t="s">
        <v>301</v>
      </c>
      <c r="X6" s="1126" t="s">
        <v>768</v>
      </c>
      <c r="Y6" s="1100"/>
      <c r="Z6" s="1127" t="s">
        <v>301</v>
      </c>
      <c r="AB6" s="1126" t="s">
        <v>768</v>
      </c>
      <c r="AC6" s="1100"/>
      <c r="AD6" s="1127" t="s">
        <v>301</v>
      </c>
    </row>
    <row r="7" spans="1:30" ht="13.5" thickBot="1">
      <c r="A7" s="90"/>
      <c r="B7" s="91"/>
      <c r="C7" s="1154" t="s">
        <v>302</v>
      </c>
      <c r="D7" s="1154" t="s">
        <v>303</v>
      </c>
      <c r="E7" s="1154" t="s">
        <v>304</v>
      </c>
      <c r="F7" s="1154" t="s">
        <v>305</v>
      </c>
      <c r="G7" s="1155" t="s">
        <v>306</v>
      </c>
      <c r="H7" s="1154" t="s">
        <v>307</v>
      </c>
      <c r="I7" s="1155" t="s">
        <v>308</v>
      </c>
      <c r="J7" s="1154" t="s">
        <v>309</v>
      </c>
      <c r="K7" s="1156" t="s">
        <v>310</v>
      </c>
      <c r="M7" s="1157" t="s">
        <v>302</v>
      </c>
      <c r="N7" s="1154" t="s">
        <v>303</v>
      </c>
      <c r="O7" s="1154" t="s">
        <v>304</v>
      </c>
      <c r="P7" s="1154" t="s">
        <v>305</v>
      </c>
      <c r="Q7" s="1155" t="s">
        <v>306</v>
      </c>
      <c r="R7" s="1154" t="s">
        <v>307</v>
      </c>
      <c r="S7" s="1155" t="s">
        <v>308</v>
      </c>
      <c r="T7" s="1154" t="s">
        <v>309</v>
      </c>
      <c r="U7" s="1156" t="s">
        <v>310</v>
      </c>
      <c r="X7" s="1128" t="s">
        <v>306</v>
      </c>
      <c r="Y7" s="1101" t="s">
        <v>308</v>
      </c>
      <c r="Z7" s="1129" t="s">
        <v>310</v>
      </c>
      <c r="AB7" s="1128" t="s">
        <v>306</v>
      </c>
      <c r="AC7" s="1101" t="s">
        <v>308</v>
      </c>
      <c r="AD7" s="1129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2769"/>
      <c r="J8" s="836">
        <v>1.079</v>
      </c>
      <c r="K8" s="1151">
        <v>309124</v>
      </c>
      <c r="M8" s="837">
        <v>123.8</v>
      </c>
      <c r="N8" s="833">
        <v>1209.44</v>
      </c>
      <c r="O8" s="833">
        <v>868.64</v>
      </c>
      <c r="P8" s="833">
        <v>91.2</v>
      </c>
      <c r="Q8" s="19">
        <v>1038921.8</v>
      </c>
      <c r="R8" s="835">
        <v>0.86</v>
      </c>
      <c r="S8" s="2769"/>
      <c r="T8" s="836">
        <v>1.1000000000000001</v>
      </c>
      <c r="U8" s="1151">
        <v>443160</v>
      </c>
      <c r="X8" s="1130">
        <v>150.5</v>
      </c>
      <c r="Y8" s="1108">
        <v>274727</v>
      </c>
      <c r="Z8" s="1131">
        <v>207911</v>
      </c>
      <c r="AB8" s="1130">
        <v>158.9</v>
      </c>
      <c r="AC8" s="1102">
        <v>31640.799999999999</v>
      </c>
      <c r="AD8" s="1131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2769"/>
      <c r="J9" s="836">
        <v>1.081</v>
      </c>
      <c r="K9" s="1151">
        <v>377830</v>
      </c>
      <c r="M9" s="837">
        <v>123</v>
      </c>
      <c r="N9" s="833">
        <v>1229.02</v>
      </c>
      <c r="O9" s="833">
        <v>865.2</v>
      </c>
      <c r="P9" s="833">
        <v>90.3</v>
      </c>
      <c r="Q9" s="19">
        <v>1024832</v>
      </c>
      <c r="R9" s="835">
        <v>0.88</v>
      </c>
      <c r="S9" s="2769"/>
      <c r="T9" s="836">
        <v>1.071</v>
      </c>
      <c r="U9" s="1151">
        <v>413489</v>
      </c>
      <c r="X9" s="1130">
        <v>162.1</v>
      </c>
      <c r="Y9" s="1108">
        <v>235791</v>
      </c>
      <c r="Z9" s="1131">
        <v>199103</v>
      </c>
      <c r="AB9" s="1130">
        <v>161.5</v>
      </c>
      <c r="AC9" s="1102">
        <v>32870.1</v>
      </c>
      <c r="AD9" s="1131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2769"/>
      <c r="J10" s="836">
        <v>1.2709999999999999</v>
      </c>
      <c r="K10" s="1151">
        <v>466656</v>
      </c>
      <c r="M10" s="837">
        <v>123.3</v>
      </c>
      <c r="N10" s="833">
        <v>1263.73</v>
      </c>
      <c r="O10" s="833">
        <v>1208.5</v>
      </c>
      <c r="P10" s="833">
        <v>89.8</v>
      </c>
      <c r="Q10" s="19">
        <v>1027200.3</v>
      </c>
      <c r="R10" s="835">
        <v>0.88</v>
      </c>
      <c r="S10" s="2769"/>
      <c r="T10" s="836">
        <v>1.081</v>
      </c>
      <c r="U10" s="1151">
        <v>421439</v>
      </c>
      <c r="X10" s="1130">
        <v>168.1</v>
      </c>
      <c r="Y10" s="1108">
        <v>409130</v>
      </c>
      <c r="Z10" s="1131">
        <v>251707</v>
      </c>
      <c r="AB10" s="1130">
        <v>164.6</v>
      </c>
      <c r="AC10" s="1102">
        <v>40415.1</v>
      </c>
      <c r="AD10" s="1131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2769"/>
      <c r="J11" s="836">
        <v>1.0649999999999999</v>
      </c>
      <c r="K11" s="1151">
        <v>404153</v>
      </c>
      <c r="M11" s="837">
        <v>123.6</v>
      </c>
      <c r="N11" s="833">
        <v>1245.5999999999999</v>
      </c>
      <c r="O11" s="833">
        <v>889.62</v>
      </c>
      <c r="P11" s="833">
        <v>90.7</v>
      </c>
      <c r="Q11" s="19">
        <v>1056257.8999999999</v>
      </c>
      <c r="R11" s="835">
        <v>0.93</v>
      </c>
      <c r="S11" s="2769"/>
      <c r="T11" s="836">
        <v>1.101</v>
      </c>
      <c r="U11" s="1151">
        <v>405105</v>
      </c>
      <c r="X11" s="1130">
        <v>172</v>
      </c>
      <c r="Y11" s="1108">
        <v>289711</v>
      </c>
      <c r="Z11" s="1131">
        <v>230175</v>
      </c>
      <c r="AB11" s="1130">
        <v>164.2</v>
      </c>
      <c r="AC11" s="1102">
        <v>30708.799999999999</v>
      </c>
      <c r="AD11" s="1131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2769"/>
      <c r="J12" s="836">
        <v>1.0069999999999999</v>
      </c>
      <c r="K12" s="1151">
        <v>409947</v>
      </c>
      <c r="M12" s="837">
        <v>123.3</v>
      </c>
      <c r="N12" s="833">
        <v>1240.8599999999999</v>
      </c>
      <c r="O12" s="833">
        <v>893.12</v>
      </c>
      <c r="P12" s="833">
        <v>88.8</v>
      </c>
      <c r="Q12" s="19">
        <v>1036492.3</v>
      </c>
      <c r="R12" s="835">
        <v>0.95</v>
      </c>
      <c r="S12" s="2769"/>
      <c r="T12" s="836">
        <v>1.0840000000000001</v>
      </c>
      <c r="U12" s="1151">
        <v>439039</v>
      </c>
      <c r="X12" s="1130">
        <v>159.30000000000001</v>
      </c>
      <c r="Y12" s="1108">
        <v>304647</v>
      </c>
      <c r="Z12" s="1131">
        <v>251032</v>
      </c>
      <c r="AB12" s="1130">
        <v>164.3</v>
      </c>
      <c r="AC12" s="1102">
        <v>33513.800000000003</v>
      </c>
      <c r="AD12" s="1131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2769"/>
      <c r="J13" s="836">
        <v>1.056</v>
      </c>
      <c r="K13" s="1151">
        <v>433849</v>
      </c>
      <c r="M13" s="837">
        <v>124</v>
      </c>
      <c r="N13" s="833">
        <v>1241.46</v>
      </c>
      <c r="O13" s="833">
        <v>1012.17</v>
      </c>
      <c r="P13" s="833">
        <v>89.4</v>
      </c>
      <c r="Q13" s="19">
        <v>1037383.5</v>
      </c>
      <c r="R13" s="835">
        <v>0.95</v>
      </c>
      <c r="S13" s="2769"/>
      <c r="T13" s="836">
        <v>1.1020000000000001</v>
      </c>
      <c r="U13" s="1151">
        <v>428842</v>
      </c>
      <c r="X13" s="1130">
        <v>156.30000000000001</v>
      </c>
      <c r="Y13" s="1108">
        <v>301072</v>
      </c>
      <c r="Z13" s="1131">
        <v>253244</v>
      </c>
      <c r="AB13" s="1130">
        <v>161.5</v>
      </c>
      <c r="AC13" s="1102">
        <v>33817.5</v>
      </c>
      <c r="AD13" s="1131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2769"/>
      <c r="J14" s="836">
        <v>1.048</v>
      </c>
      <c r="K14" s="1151">
        <v>444963</v>
      </c>
      <c r="M14" s="837">
        <v>122.1</v>
      </c>
      <c r="N14" s="833">
        <v>1250.79</v>
      </c>
      <c r="O14" s="833">
        <v>948.8</v>
      </c>
      <c r="P14" s="833">
        <v>88.6</v>
      </c>
      <c r="Q14" s="19">
        <v>1048138.6</v>
      </c>
      <c r="R14" s="835">
        <v>0.97</v>
      </c>
      <c r="S14" s="2769"/>
      <c r="T14" s="836">
        <v>1.077</v>
      </c>
      <c r="U14" s="1151">
        <v>425835</v>
      </c>
      <c r="X14" s="1130">
        <v>159.30000000000001</v>
      </c>
      <c r="Y14" s="1108">
        <v>480831</v>
      </c>
      <c r="Z14" s="1131">
        <v>252581</v>
      </c>
      <c r="AB14" s="1130">
        <v>162.80000000000001</v>
      </c>
      <c r="AC14" s="1102">
        <v>34126.9</v>
      </c>
      <c r="AD14" s="1131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2769"/>
      <c r="J15" s="836">
        <v>1.0249999999999999</v>
      </c>
      <c r="K15" s="1151">
        <v>427029</v>
      </c>
      <c r="M15" s="837">
        <v>123.6</v>
      </c>
      <c r="N15" s="833">
        <v>1236.8699999999999</v>
      </c>
      <c r="O15" s="833">
        <v>939.78</v>
      </c>
      <c r="P15" s="833">
        <v>91.6</v>
      </c>
      <c r="Q15" s="19">
        <v>1053661.7</v>
      </c>
      <c r="R15" s="835">
        <v>0.97</v>
      </c>
      <c r="S15" s="2769"/>
      <c r="T15" s="836">
        <v>1.1080000000000001</v>
      </c>
      <c r="U15" s="1151">
        <v>422836</v>
      </c>
      <c r="X15" s="1130">
        <v>150.5</v>
      </c>
      <c r="Y15" s="1108">
        <v>260288</v>
      </c>
      <c r="Z15" s="1131">
        <v>261161</v>
      </c>
      <c r="AB15" s="1130">
        <v>160.1</v>
      </c>
      <c r="AC15" s="1102">
        <v>34851.199999999997</v>
      </c>
      <c r="AD15" s="1131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2769"/>
      <c r="J16" s="836">
        <v>1.1639999999999999</v>
      </c>
      <c r="K16" s="1151">
        <v>463321</v>
      </c>
      <c r="M16" s="837">
        <v>125.7</v>
      </c>
      <c r="N16" s="833">
        <v>1237.3599999999999</v>
      </c>
      <c r="O16" s="833">
        <v>921.23</v>
      </c>
      <c r="P16" s="833">
        <v>95.6</v>
      </c>
      <c r="Q16" s="19">
        <v>1047861</v>
      </c>
      <c r="R16" s="835">
        <v>0.97</v>
      </c>
      <c r="S16" s="2769"/>
      <c r="T16" s="836">
        <v>1.1180000000000001</v>
      </c>
      <c r="U16" s="1151">
        <v>431194</v>
      </c>
      <c r="X16" s="1130">
        <v>156.30000000000001</v>
      </c>
      <c r="Y16" s="1108">
        <v>300646</v>
      </c>
      <c r="Z16" s="1131">
        <v>265807</v>
      </c>
      <c r="AB16" s="1130">
        <v>158.30000000000001</v>
      </c>
      <c r="AC16" s="1102">
        <v>37122.9</v>
      </c>
      <c r="AD16" s="1131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2769"/>
      <c r="J17" s="836">
        <v>1.069</v>
      </c>
      <c r="K17" s="1151">
        <v>464145</v>
      </c>
      <c r="M17" s="837">
        <v>122.1</v>
      </c>
      <c r="N17" s="833">
        <v>1239.22</v>
      </c>
      <c r="O17" s="833">
        <v>919.5</v>
      </c>
      <c r="P17" s="833">
        <v>88.4</v>
      </c>
      <c r="Q17" s="19">
        <v>1043427.6</v>
      </c>
      <c r="R17" s="835">
        <v>1</v>
      </c>
      <c r="S17" s="2769"/>
      <c r="T17" s="836">
        <v>1.077</v>
      </c>
      <c r="U17" s="1151">
        <v>440863</v>
      </c>
      <c r="X17" s="1130">
        <v>162.1</v>
      </c>
      <c r="Y17" s="1108">
        <v>371813</v>
      </c>
      <c r="Z17" s="1131">
        <v>259505</v>
      </c>
      <c r="AB17" s="1130">
        <v>156.9</v>
      </c>
      <c r="AC17" s="1102">
        <v>38016</v>
      </c>
      <c r="AD17" s="1131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2769"/>
      <c r="J18" s="836">
        <v>1.089</v>
      </c>
      <c r="K18" s="1151">
        <v>423899</v>
      </c>
      <c r="M18" s="837">
        <v>123.6</v>
      </c>
      <c r="N18" s="833">
        <v>1274.68</v>
      </c>
      <c r="O18" s="833">
        <v>958.22</v>
      </c>
      <c r="P18" s="833">
        <v>90.9</v>
      </c>
      <c r="Q18" s="19">
        <v>1043220</v>
      </c>
      <c r="R18" s="835">
        <v>1.01</v>
      </c>
      <c r="S18" s="2769"/>
      <c r="T18" s="836">
        <v>1.0840000000000001</v>
      </c>
      <c r="U18" s="1151">
        <v>439446</v>
      </c>
      <c r="X18" s="1130">
        <v>163.19999999999999</v>
      </c>
      <c r="Y18" s="1108">
        <v>363014</v>
      </c>
      <c r="Z18" s="1131">
        <v>248653</v>
      </c>
      <c r="AB18" s="1130">
        <v>156.5</v>
      </c>
      <c r="AC18" s="1102">
        <v>37315.1</v>
      </c>
      <c r="AD18" s="1131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2770"/>
      <c r="J19" s="841">
        <v>1.1479999999999999</v>
      </c>
      <c r="K19" s="1152">
        <v>505681</v>
      </c>
      <c r="M19" s="842">
        <v>125</v>
      </c>
      <c r="N19" s="838">
        <v>1270.51</v>
      </c>
      <c r="O19" s="838">
        <v>955.95</v>
      </c>
      <c r="P19" s="838">
        <v>91.9</v>
      </c>
      <c r="Q19" s="20">
        <v>1054594.8</v>
      </c>
      <c r="R19" s="840">
        <v>1.04</v>
      </c>
      <c r="S19" s="2770"/>
      <c r="T19" s="841">
        <v>1.1000000000000001</v>
      </c>
      <c r="U19" s="1152">
        <v>442356</v>
      </c>
      <c r="X19" s="1132">
        <v>167.1</v>
      </c>
      <c r="Y19" s="1109">
        <v>661925</v>
      </c>
      <c r="Z19" s="1133">
        <v>255646</v>
      </c>
      <c r="AB19" s="1132">
        <v>157.30000000000001</v>
      </c>
      <c r="AC19" s="1103">
        <v>38293.9</v>
      </c>
      <c r="AD19" s="1133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2769"/>
      <c r="J20" s="846">
        <v>1.0589999999999999</v>
      </c>
      <c r="K20" s="1151">
        <v>332904</v>
      </c>
      <c r="M20" s="847">
        <v>122</v>
      </c>
      <c r="N20" s="843">
        <v>1278.2</v>
      </c>
      <c r="O20" s="843">
        <v>968.47</v>
      </c>
      <c r="P20" s="843">
        <v>88.4</v>
      </c>
      <c r="Q20" s="19">
        <v>1035971.8</v>
      </c>
      <c r="R20" s="845">
        <v>1.04</v>
      </c>
      <c r="S20" s="2769"/>
      <c r="T20" s="846">
        <v>1.0820000000000001</v>
      </c>
      <c r="U20" s="1151">
        <v>456053</v>
      </c>
      <c r="X20" s="1134">
        <v>147.5</v>
      </c>
      <c r="Y20" s="1110">
        <v>328635</v>
      </c>
      <c r="Z20" s="1115">
        <v>260000</v>
      </c>
      <c r="AB20" s="1134">
        <v>155.9</v>
      </c>
      <c r="AC20" s="1104">
        <v>37643.699999999997</v>
      </c>
      <c r="AD20" s="1115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2769"/>
      <c r="J21" s="846">
        <v>1.081</v>
      </c>
      <c r="K21" s="1151">
        <v>435231</v>
      </c>
      <c r="M21" s="847">
        <v>122.8</v>
      </c>
      <c r="N21" s="843">
        <v>1274.3499999999999</v>
      </c>
      <c r="O21" s="843">
        <v>1008.17</v>
      </c>
      <c r="P21" s="843">
        <v>89.9</v>
      </c>
      <c r="Q21" s="19">
        <v>1037904.3</v>
      </c>
      <c r="R21" s="845">
        <v>1.06</v>
      </c>
      <c r="S21" s="2769"/>
      <c r="T21" s="846">
        <v>1.075</v>
      </c>
      <c r="U21" s="1151">
        <v>476421</v>
      </c>
      <c r="X21" s="1134">
        <v>154.69999999999999</v>
      </c>
      <c r="Y21" s="1110">
        <v>280425</v>
      </c>
      <c r="Z21" s="1115">
        <v>230467</v>
      </c>
      <c r="AB21" s="1134">
        <v>154.30000000000001</v>
      </c>
      <c r="AC21" s="1104">
        <v>39023.300000000003</v>
      </c>
      <c r="AD21" s="1115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2769"/>
      <c r="J22" s="846">
        <v>1.29</v>
      </c>
      <c r="K22" s="1151">
        <v>521796</v>
      </c>
      <c r="M22" s="847">
        <v>125.4</v>
      </c>
      <c r="N22" s="843">
        <v>1277.45</v>
      </c>
      <c r="O22" s="843">
        <v>1209.46</v>
      </c>
      <c r="P22" s="843">
        <v>91.3</v>
      </c>
      <c r="Q22" s="19">
        <v>1027274.6</v>
      </c>
      <c r="R22" s="845">
        <v>1.07</v>
      </c>
      <c r="S22" s="2769"/>
      <c r="T22" s="846">
        <v>1.093</v>
      </c>
      <c r="U22" s="1151">
        <v>467257</v>
      </c>
      <c r="X22" s="1134">
        <v>152.5</v>
      </c>
      <c r="Y22" s="1110">
        <v>404388</v>
      </c>
      <c r="Z22" s="1115">
        <v>264672</v>
      </c>
      <c r="AB22" s="1134">
        <v>149.9</v>
      </c>
      <c r="AC22" s="1104">
        <v>39306.1</v>
      </c>
      <c r="AD22" s="1115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2769"/>
      <c r="J23" s="846">
        <v>1.0409999999999999</v>
      </c>
      <c r="K23" s="1151">
        <v>487078</v>
      </c>
      <c r="M23" s="847">
        <v>124.7</v>
      </c>
      <c r="N23" s="843">
        <v>1285.2</v>
      </c>
      <c r="O23" s="843">
        <v>810.29</v>
      </c>
      <c r="P23" s="843">
        <v>91.3</v>
      </c>
      <c r="Q23" s="19">
        <v>1029794.5</v>
      </c>
      <c r="R23" s="845">
        <v>1.08</v>
      </c>
      <c r="S23" s="2769"/>
      <c r="T23" s="846">
        <v>1.077</v>
      </c>
      <c r="U23" s="1151">
        <v>486133</v>
      </c>
      <c r="X23" s="1134">
        <v>158.5</v>
      </c>
      <c r="Y23" s="1110">
        <v>361315</v>
      </c>
      <c r="Z23" s="1115">
        <v>296467</v>
      </c>
      <c r="AB23" s="1134">
        <v>151.6</v>
      </c>
      <c r="AC23" s="1104">
        <v>38425</v>
      </c>
      <c r="AD23" s="1115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2769"/>
      <c r="J24" s="846">
        <v>1.034</v>
      </c>
      <c r="K24" s="1151">
        <v>482268</v>
      </c>
      <c r="M24" s="847">
        <v>130.30000000000001</v>
      </c>
      <c r="N24" s="843">
        <v>1289.1300000000001</v>
      </c>
      <c r="O24" s="843">
        <v>1282.02</v>
      </c>
      <c r="P24" s="843">
        <v>101</v>
      </c>
      <c r="Q24" s="19">
        <v>1015207.6</v>
      </c>
      <c r="R24" s="845">
        <v>1.07</v>
      </c>
      <c r="S24" s="2769"/>
      <c r="T24" s="846">
        <v>1.1180000000000001</v>
      </c>
      <c r="U24" s="1151">
        <v>510371</v>
      </c>
      <c r="X24" s="1134">
        <v>145.4</v>
      </c>
      <c r="Y24" s="1110">
        <v>361115</v>
      </c>
      <c r="Z24" s="1115">
        <v>280602</v>
      </c>
      <c r="AB24" s="1134">
        <v>149.80000000000001</v>
      </c>
      <c r="AC24" s="1104">
        <v>40065.300000000003</v>
      </c>
      <c r="AD24" s="1115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2769"/>
      <c r="J25" s="846">
        <v>1.028</v>
      </c>
      <c r="K25" s="1151">
        <v>492797</v>
      </c>
      <c r="M25" s="847">
        <v>125</v>
      </c>
      <c r="N25" s="843">
        <v>1288.18</v>
      </c>
      <c r="O25" s="843">
        <v>1058.33</v>
      </c>
      <c r="P25" s="843">
        <v>91.8</v>
      </c>
      <c r="Q25" s="19">
        <v>1030406.4</v>
      </c>
      <c r="R25" s="845">
        <v>1.1000000000000001</v>
      </c>
      <c r="S25" s="2769"/>
      <c r="T25" s="846">
        <v>1.0660000000000001</v>
      </c>
      <c r="U25" s="1151">
        <v>484211</v>
      </c>
      <c r="X25" s="1134">
        <v>145.9</v>
      </c>
      <c r="Y25" s="1110">
        <v>364013</v>
      </c>
      <c r="Z25" s="1115">
        <v>254039</v>
      </c>
      <c r="AB25" s="1134">
        <v>150.19999999999999</v>
      </c>
      <c r="AC25" s="1104">
        <v>40124</v>
      </c>
      <c r="AD25" s="1115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2769"/>
      <c r="J26" s="846">
        <v>1.0720000000000001</v>
      </c>
      <c r="K26" s="1151">
        <v>502163</v>
      </c>
      <c r="M26" s="847">
        <v>128.4</v>
      </c>
      <c r="N26" s="843">
        <v>1291.52</v>
      </c>
      <c r="O26" s="843">
        <v>848.13</v>
      </c>
      <c r="P26" s="843">
        <v>98.4</v>
      </c>
      <c r="Q26" s="19">
        <v>1028418.4</v>
      </c>
      <c r="R26" s="845">
        <v>1.1100000000000001</v>
      </c>
      <c r="S26" s="2769"/>
      <c r="T26" s="846">
        <v>1.1020000000000001</v>
      </c>
      <c r="U26" s="1151">
        <v>481044</v>
      </c>
      <c r="X26" s="1134">
        <v>146.19999999999999</v>
      </c>
      <c r="Y26" s="1110">
        <v>555901</v>
      </c>
      <c r="Z26" s="1115">
        <v>264983</v>
      </c>
      <c r="AB26" s="1134">
        <v>149.30000000000001</v>
      </c>
      <c r="AC26" s="1104">
        <v>39891.9</v>
      </c>
      <c r="AD26" s="1115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2769"/>
      <c r="J27" s="846">
        <v>1.032</v>
      </c>
      <c r="K27" s="1151">
        <v>468166</v>
      </c>
      <c r="M27" s="847">
        <v>128.9</v>
      </c>
      <c r="N27" s="843">
        <v>1313.12</v>
      </c>
      <c r="O27" s="843">
        <v>1131.49</v>
      </c>
      <c r="P27" s="843">
        <v>95.2</v>
      </c>
      <c r="Q27" s="19">
        <v>1025789.5</v>
      </c>
      <c r="R27" s="845">
        <v>1.1399999999999999</v>
      </c>
      <c r="S27" s="2769"/>
      <c r="T27" s="846">
        <v>1.113</v>
      </c>
      <c r="U27" s="1151">
        <v>470838</v>
      </c>
      <c r="X27" s="1134">
        <v>138.6</v>
      </c>
      <c r="Y27" s="1110">
        <v>290634</v>
      </c>
      <c r="Z27" s="1115">
        <v>278064</v>
      </c>
      <c r="AB27" s="1134">
        <v>148.1</v>
      </c>
      <c r="AC27" s="1104">
        <v>38810.400000000001</v>
      </c>
      <c r="AD27" s="1115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2769"/>
      <c r="J28" s="846">
        <v>1.073</v>
      </c>
      <c r="K28" s="1151">
        <v>483437</v>
      </c>
      <c r="M28" s="847">
        <v>120.3</v>
      </c>
      <c r="N28" s="843">
        <v>1312.38</v>
      </c>
      <c r="O28" s="843">
        <v>909.75</v>
      </c>
      <c r="P28" s="843">
        <v>86</v>
      </c>
      <c r="Q28" s="19">
        <v>1032793.1</v>
      </c>
      <c r="R28" s="845">
        <v>1.1100000000000001</v>
      </c>
      <c r="S28" s="2769"/>
      <c r="T28" s="846">
        <v>1.028</v>
      </c>
      <c r="U28" s="1151">
        <v>462467</v>
      </c>
      <c r="X28" s="1134">
        <v>147</v>
      </c>
      <c r="Y28" s="1110">
        <v>340234</v>
      </c>
      <c r="Z28" s="1115">
        <v>251727</v>
      </c>
      <c r="AB28" s="1134">
        <v>148.9</v>
      </c>
      <c r="AC28" s="1104">
        <v>41132</v>
      </c>
      <c r="AD28" s="1115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2769"/>
      <c r="J29" s="846">
        <v>1.1000000000000001</v>
      </c>
      <c r="K29" s="1151">
        <v>518423</v>
      </c>
      <c r="M29" s="847">
        <v>128.6</v>
      </c>
      <c r="N29" s="843">
        <v>1308.74</v>
      </c>
      <c r="O29" s="843">
        <v>950.28</v>
      </c>
      <c r="P29" s="843">
        <v>95.6</v>
      </c>
      <c r="Q29" s="19">
        <v>1027251.4</v>
      </c>
      <c r="R29" s="845">
        <v>1.1000000000000001</v>
      </c>
      <c r="S29" s="2769"/>
      <c r="T29" s="846">
        <v>1.1080000000000001</v>
      </c>
      <c r="U29" s="1151">
        <v>483236</v>
      </c>
      <c r="X29" s="1134">
        <v>153.4</v>
      </c>
      <c r="Y29" s="1110">
        <v>383887</v>
      </c>
      <c r="Z29" s="1115">
        <v>278288</v>
      </c>
      <c r="AB29" s="1134">
        <v>148.30000000000001</v>
      </c>
      <c r="AC29" s="1104">
        <v>39655.1</v>
      </c>
      <c r="AD29" s="1115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2769"/>
      <c r="J30" s="846">
        <v>1.0980000000000001</v>
      </c>
      <c r="K30" s="1151">
        <v>459471</v>
      </c>
      <c r="M30" s="847">
        <v>127.8</v>
      </c>
      <c r="N30" s="843">
        <v>1297</v>
      </c>
      <c r="O30" s="843">
        <v>892.59</v>
      </c>
      <c r="P30" s="843">
        <v>95.6</v>
      </c>
      <c r="Q30" s="19">
        <v>1022058.1</v>
      </c>
      <c r="R30" s="845">
        <v>1.1000000000000001</v>
      </c>
      <c r="S30" s="2769"/>
      <c r="T30" s="846">
        <v>1.097</v>
      </c>
      <c r="U30" s="1151">
        <v>478820</v>
      </c>
      <c r="X30" s="1134">
        <v>155.6</v>
      </c>
      <c r="Y30" s="1110">
        <v>396558</v>
      </c>
      <c r="Z30" s="1115">
        <v>265662</v>
      </c>
      <c r="AB30" s="1134">
        <v>149.4</v>
      </c>
      <c r="AC30" s="1104">
        <v>40623.699999999997</v>
      </c>
      <c r="AD30" s="1115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2769"/>
      <c r="J31" s="846">
        <v>1.1259999999999999</v>
      </c>
      <c r="K31" s="1151">
        <v>522979</v>
      </c>
      <c r="M31" s="847">
        <v>126.4</v>
      </c>
      <c r="N31" s="843">
        <v>1283.27</v>
      </c>
      <c r="O31" s="843">
        <v>967.05</v>
      </c>
      <c r="P31" s="843">
        <v>94.5</v>
      </c>
      <c r="Q31" s="19">
        <v>1029155.1</v>
      </c>
      <c r="R31" s="845">
        <v>1.1200000000000001</v>
      </c>
      <c r="S31" s="2769"/>
      <c r="T31" s="846">
        <v>1.081</v>
      </c>
      <c r="U31" s="1151">
        <v>468996</v>
      </c>
      <c r="X31" s="1135">
        <v>159.19999999999999</v>
      </c>
      <c r="Y31" s="1111">
        <v>699767</v>
      </c>
      <c r="Z31" s="1116">
        <v>261179</v>
      </c>
      <c r="AB31" s="1135">
        <v>149.6</v>
      </c>
      <c r="AC31" s="1105">
        <v>40511.4</v>
      </c>
      <c r="AD31" s="1116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2771">
        <v>11.6</v>
      </c>
      <c r="J32" s="856">
        <v>1.091</v>
      </c>
      <c r="K32" s="1150">
        <v>363612</v>
      </c>
      <c r="M32" s="857">
        <v>128.80000000000001</v>
      </c>
      <c r="N32" s="853">
        <v>1296.73</v>
      </c>
      <c r="O32" s="853">
        <v>826.13</v>
      </c>
      <c r="P32" s="853">
        <v>96.7</v>
      </c>
      <c r="Q32" s="18">
        <v>1002569.6</v>
      </c>
      <c r="R32" s="855">
        <v>1.1100000000000001</v>
      </c>
      <c r="S32" s="2771">
        <v>11.6</v>
      </c>
      <c r="T32" s="856">
        <v>1.119</v>
      </c>
      <c r="U32" s="1150">
        <v>487756</v>
      </c>
      <c r="X32" s="1134">
        <v>140.6</v>
      </c>
      <c r="Y32" s="1110">
        <v>362147</v>
      </c>
      <c r="Z32" s="1115">
        <v>273548</v>
      </c>
      <c r="AB32" s="1134">
        <v>148.5</v>
      </c>
      <c r="AC32" s="1104">
        <v>41287.1</v>
      </c>
      <c r="AD32" s="1115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2772">
        <v>8.3000000000000007</v>
      </c>
      <c r="J33" s="846">
        <v>1.1180000000000001</v>
      </c>
      <c r="K33" s="1151">
        <v>415328</v>
      </c>
      <c r="M33" s="847">
        <v>130.30000000000001</v>
      </c>
      <c r="N33" s="843">
        <v>1305.4100000000001</v>
      </c>
      <c r="O33" s="843">
        <v>871.91</v>
      </c>
      <c r="P33" s="843">
        <v>98.5</v>
      </c>
      <c r="Q33" s="19">
        <v>1042217.1</v>
      </c>
      <c r="R33" s="845">
        <v>1.1200000000000001</v>
      </c>
      <c r="S33" s="2772">
        <v>8.3000000000000007</v>
      </c>
      <c r="T33" s="846">
        <v>1.117</v>
      </c>
      <c r="U33" s="1151">
        <v>452464</v>
      </c>
      <c r="X33" s="1134">
        <v>145.9</v>
      </c>
      <c r="Y33" s="1110">
        <v>296600</v>
      </c>
      <c r="Z33" s="1115">
        <v>244569</v>
      </c>
      <c r="AB33" s="1134">
        <v>145.4</v>
      </c>
      <c r="AC33" s="1104">
        <v>41119.4</v>
      </c>
      <c r="AD33" s="1115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2772">
        <v>9.6999999999999993</v>
      </c>
      <c r="J34" s="846">
        <v>1.2889999999999999</v>
      </c>
      <c r="K34" s="1151">
        <v>518646</v>
      </c>
      <c r="M34" s="847">
        <v>128</v>
      </c>
      <c r="N34" s="843">
        <v>1323.48</v>
      </c>
      <c r="O34" s="843">
        <v>868.16</v>
      </c>
      <c r="P34" s="843">
        <v>96.2</v>
      </c>
      <c r="Q34" s="19">
        <v>1025065.1</v>
      </c>
      <c r="R34" s="845">
        <v>1.1200000000000001</v>
      </c>
      <c r="S34" s="2772">
        <v>9.6999999999999993</v>
      </c>
      <c r="T34" s="846">
        <v>1.0860000000000001</v>
      </c>
      <c r="U34" s="1151">
        <v>464307</v>
      </c>
      <c r="X34" s="1134">
        <v>147.5</v>
      </c>
      <c r="Y34" s="1110">
        <v>434238</v>
      </c>
      <c r="Z34" s="1115">
        <v>260032</v>
      </c>
      <c r="AB34" s="1134">
        <v>145.19999999999999</v>
      </c>
      <c r="AC34" s="1104">
        <v>42558.6</v>
      </c>
      <c r="AD34" s="1115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2772">
        <v>6.1</v>
      </c>
      <c r="J35" s="846">
        <v>1.04</v>
      </c>
      <c r="K35" s="1151">
        <v>451926</v>
      </c>
      <c r="M35" s="847">
        <v>129.1</v>
      </c>
      <c r="N35" s="843">
        <v>1334.07</v>
      </c>
      <c r="O35" s="843">
        <v>969.41</v>
      </c>
      <c r="P35" s="843">
        <v>97.7</v>
      </c>
      <c r="Q35" s="19">
        <v>1038064.3</v>
      </c>
      <c r="R35" s="845">
        <v>1.1100000000000001</v>
      </c>
      <c r="S35" s="2772">
        <v>6.1</v>
      </c>
      <c r="T35" s="846">
        <v>1.0780000000000001</v>
      </c>
      <c r="U35" s="1151">
        <v>437616</v>
      </c>
      <c r="X35" s="1134">
        <v>152.30000000000001</v>
      </c>
      <c r="Y35" s="1110">
        <v>385596</v>
      </c>
      <c r="Z35" s="1115">
        <v>247402</v>
      </c>
      <c r="AB35" s="1134">
        <v>145.69999999999999</v>
      </c>
      <c r="AC35" s="1104">
        <v>41471.599999999999</v>
      </c>
      <c r="AD35" s="1115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2772">
        <v>5.0999999999999996</v>
      </c>
      <c r="J36" s="846">
        <v>0.99399999999999999</v>
      </c>
      <c r="K36" s="1151">
        <v>479260</v>
      </c>
      <c r="M36" s="847">
        <v>129.4</v>
      </c>
      <c r="N36" s="843">
        <v>1352.61</v>
      </c>
      <c r="O36" s="843">
        <v>847.76</v>
      </c>
      <c r="P36" s="843">
        <v>98.3</v>
      </c>
      <c r="Q36" s="19">
        <v>1039430.2</v>
      </c>
      <c r="R36" s="845">
        <v>1.1000000000000001</v>
      </c>
      <c r="S36" s="2772">
        <v>5.0999999999999996</v>
      </c>
      <c r="T36" s="846">
        <v>1.079</v>
      </c>
      <c r="U36" s="1151">
        <v>505602</v>
      </c>
      <c r="X36" s="1134">
        <v>143.19999999999999</v>
      </c>
      <c r="Y36" s="1110">
        <v>373528</v>
      </c>
      <c r="Z36" s="1115">
        <v>284508</v>
      </c>
      <c r="AB36" s="1134">
        <v>147.5</v>
      </c>
      <c r="AC36" s="1104">
        <v>41258.9</v>
      </c>
      <c r="AD36" s="1115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2772">
        <v>8.9</v>
      </c>
      <c r="J37" s="846">
        <v>1.0349999999999999</v>
      </c>
      <c r="K37" s="1151">
        <v>474291</v>
      </c>
      <c r="M37" s="847">
        <v>128.80000000000001</v>
      </c>
      <c r="N37" s="843">
        <v>1333.71</v>
      </c>
      <c r="O37" s="843">
        <v>849.28</v>
      </c>
      <c r="P37" s="843">
        <v>98.8</v>
      </c>
      <c r="Q37" s="19">
        <v>1038090.8</v>
      </c>
      <c r="R37" s="845">
        <v>1.1100000000000001</v>
      </c>
      <c r="S37" s="2772">
        <v>8.9</v>
      </c>
      <c r="T37" s="846">
        <v>1.0649999999999999</v>
      </c>
      <c r="U37" s="1151">
        <v>477054</v>
      </c>
      <c r="X37" s="1134">
        <v>139.6</v>
      </c>
      <c r="Y37" s="1110">
        <v>389028</v>
      </c>
      <c r="Z37" s="1115">
        <v>244360</v>
      </c>
      <c r="AB37" s="1134">
        <v>143</v>
      </c>
      <c r="AC37" s="1104">
        <v>42428.5</v>
      </c>
      <c r="AD37" s="1115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2772">
        <v>-0.4</v>
      </c>
      <c r="J38" s="846">
        <v>1.0309999999999999</v>
      </c>
      <c r="K38" s="1151">
        <v>520951</v>
      </c>
      <c r="M38" s="847">
        <v>127.4</v>
      </c>
      <c r="N38" s="843">
        <v>1316</v>
      </c>
      <c r="O38" s="843">
        <v>876.76</v>
      </c>
      <c r="P38" s="843">
        <v>96.1</v>
      </c>
      <c r="Q38" s="19">
        <v>1032426.6</v>
      </c>
      <c r="R38" s="845">
        <v>1.0900000000000001</v>
      </c>
      <c r="S38" s="2772">
        <v>-0.4</v>
      </c>
      <c r="T38" s="846">
        <v>1.0580000000000001</v>
      </c>
      <c r="U38" s="1151">
        <v>489231</v>
      </c>
      <c r="X38" s="1134">
        <v>140.6</v>
      </c>
      <c r="Y38" s="1110">
        <v>552065</v>
      </c>
      <c r="Z38" s="1115">
        <v>272932</v>
      </c>
      <c r="AB38" s="1134">
        <v>143.80000000000001</v>
      </c>
      <c r="AC38" s="1104">
        <v>40003.599999999999</v>
      </c>
      <c r="AD38" s="1115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2772">
        <v>3.5</v>
      </c>
      <c r="J39" s="846">
        <v>0.97</v>
      </c>
      <c r="K39" s="1151">
        <v>468428</v>
      </c>
      <c r="M39" s="847">
        <v>125.7</v>
      </c>
      <c r="N39" s="843">
        <v>1292.3699999999999</v>
      </c>
      <c r="O39" s="843">
        <v>826.48</v>
      </c>
      <c r="P39" s="843">
        <v>94.5</v>
      </c>
      <c r="Q39" s="19">
        <v>1007133.6</v>
      </c>
      <c r="R39" s="845">
        <v>1.05</v>
      </c>
      <c r="S39" s="2772">
        <v>3.5</v>
      </c>
      <c r="T39" s="846">
        <v>1.046</v>
      </c>
      <c r="U39" s="1151">
        <v>481035</v>
      </c>
      <c r="X39" s="1134">
        <v>132.4</v>
      </c>
      <c r="Y39" s="1110">
        <v>316194</v>
      </c>
      <c r="Z39" s="1115">
        <v>261781</v>
      </c>
      <c r="AB39" s="1134">
        <v>142</v>
      </c>
      <c r="AC39" s="1104">
        <v>41270.199999999997</v>
      </c>
      <c r="AD39" s="1115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2772">
        <v>-0.2</v>
      </c>
      <c r="J40" s="846">
        <v>1.0720000000000001</v>
      </c>
      <c r="K40" s="1151">
        <v>517580</v>
      </c>
      <c r="M40" s="847">
        <v>123.5</v>
      </c>
      <c r="N40" s="843">
        <v>1298.0899999999999</v>
      </c>
      <c r="O40" s="843">
        <v>917.53</v>
      </c>
      <c r="P40" s="843">
        <v>91.3</v>
      </c>
      <c r="Q40" s="19">
        <v>1024638</v>
      </c>
      <c r="R40" s="845">
        <v>1</v>
      </c>
      <c r="S40" s="2772">
        <v>-0.2</v>
      </c>
      <c r="T40" s="846">
        <v>1.0249999999999999</v>
      </c>
      <c r="U40" s="1151">
        <v>499881</v>
      </c>
      <c r="X40" s="1134">
        <v>134.9</v>
      </c>
      <c r="Y40" s="1110">
        <v>348671</v>
      </c>
      <c r="Z40" s="1115">
        <v>246053</v>
      </c>
      <c r="AB40" s="1134">
        <v>136.5</v>
      </c>
      <c r="AC40" s="1104">
        <v>41251.300000000003</v>
      </c>
      <c r="AD40" s="1115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2772">
        <v>0.7</v>
      </c>
      <c r="J41" s="846">
        <v>1.018</v>
      </c>
      <c r="K41" s="1151">
        <v>536205</v>
      </c>
      <c r="M41" s="847">
        <v>123.1</v>
      </c>
      <c r="N41" s="843">
        <v>1284.74</v>
      </c>
      <c r="O41" s="843">
        <v>860.09</v>
      </c>
      <c r="P41" s="843">
        <v>89.7</v>
      </c>
      <c r="Q41" s="19">
        <v>1021512.4</v>
      </c>
      <c r="R41" s="845">
        <v>0.99</v>
      </c>
      <c r="S41" s="2772">
        <v>0.7</v>
      </c>
      <c r="T41" s="846">
        <v>1.0249999999999999</v>
      </c>
      <c r="U41" s="1151">
        <v>502948</v>
      </c>
      <c r="X41" s="1134">
        <v>145</v>
      </c>
      <c r="Y41" s="1110">
        <v>395613</v>
      </c>
      <c r="Z41" s="1115">
        <v>280765</v>
      </c>
      <c r="AB41" s="1134">
        <v>140.1</v>
      </c>
      <c r="AC41" s="1104">
        <v>41071.9</v>
      </c>
      <c r="AD41" s="1115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2772">
        <v>1.5</v>
      </c>
      <c r="J42" s="846">
        <v>1.004</v>
      </c>
      <c r="K42" s="1151">
        <v>483952</v>
      </c>
      <c r="M42" s="847">
        <v>122.3</v>
      </c>
      <c r="N42" s="843">
        <v>1279.9100000000001</v>
      </c>
      <c r="O42" s="843">
        <v>848.48</v>
      </c>
      <c r="P42" s="843">
        <v>88.8</v>
      </c>
      <c r="Q42" s="19">
        <v>1037220.8</v>
      </c>
      <c r="R42" s="845">
        <v>0.99</v>
      </c>
      <c r="S42" s="2772">
        <v>1.5</v>
      </c>
      <c r="T42" s="846">
        <v>1.006</v>
      </c>
      <c r="U42" s="1151">
        <v>501972</v>
      </c>
      <c r="X42" s="1134">
        <v>145</v>
      </c>
      <c r="Y42" s="1110">
        <v>399949</v>
      </c>
      <c r="Z42" s="1115">
        <v>260305</v>
      </c>
      <c r="AB42" s="1134">
        <v>139.4</v>
      </c>
      <c r="AC42" s="1104">
        <v>40944.300000000003</v>
      </c>
      <c r="AD42" s="1115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2773">
        <v>-0.1</v>
      </c>
      <c r="J43" s="851">
        <v>1.034</v>
      </c>
      <c r="K43" s="1152">
        <v>559792</v>
      </c>
      <c r="M43" s="852">
        <v>120.9</v>
      </c>
      <c r="N43" s="848">
        <v>1276.21</v>
      </c>
      <c r="O43" s="848">
        <v>776.78</v>
      </c>
      <c r="P43" s="848">
        <v>87.4</v>
      </c>
      <c r="Q43" s="20">
        <v>1016608.8</v>
      </c>
      <c r="R43" s="850">
        <v>0.98</v>
      </c>
      <c r="S43" s="2773">
        <v>-0.1</v>
      </c>
      <c r="T43" s="851">
        <v>0.996</v>
      </c>
      <c r="U43" s="1152">
        <v>504367</v>
      </c>
      <c r="X43" s="1134">
        <v>145</v>
      </c>
      <c r="Y43" s="1110">
        <v>682307</v>
      </c>
      <c r="Z43" s="1115">
        <v>233811</v>
      </c>
      <c r="AB43" s="1134">
        <v>136.5</v>
      </c>
      <c r="AC43" s="1104">
        <v>40593.1</v>
      </c>
      <c r="AD43" s="1115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2772">
        <v>-0.7</v>
      </c>
      <c r="J44" s="846">
        <v>0.96099999999999997</v>
      </c>
      <c r="K44" s="1151">
        <v>379123</v>
      </c>
      <c r="M44" s="847">
        <v>120.1</v>
      </c>
      <c r="N44" s="843">
        <v>1268.9100000000001</v>
      </c>
      <c r="O44" s="843">
        <v>990.96</v>
      </c>
      <c r="P44" s="843">
        <v>86.2</v>
      </c>
      <c r="Q44" s="19">
        <v>991457</v>
      </c>
      <c r="R44" s="845">
        <v>0.95</v>
      </c>
      <c r="S44" s="2772">
        <v>-0.7</v>
      </c>
      <c r="T44" s="846">
        <v>0.99199999999999999</v>
      </c>
      <c r="U44" s="1151">
        <v>497184</v>
      </c>
      <c r="X44" s="1136">
        <v>125.1</v>
      </c>
      <c r="Y44" s="1112">
        <v>365884</v>
      </c>
      <c r="Z44" s="1114">
        <v>255964</v>
      </c>
      <c r="AB44" s="1136">
        <v>131.9</v>
      </c>
      <c r="AC44" s="1106">
        <v>41076.400000000001</v>
      </c>
      <c r="AD44" s="1114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2772">
        <v>1.8</v>
      </c>
      <c r="J45" s="846">
        <v>0.97499999999999998</v>
      </c>
      <c r="K45" s="1151">
        <v>470216</v>
      </c>
      <c r="M45" s="847">
        <v>119.1</v>
      </c>
      <c r="N45" s="843">
        <v>1267.4000000000001</v>
      </c>
      <c r="O45" s="843">
        <v>1055.72</v>
      </c>
      <c r="P45" s="843">
        <v>84</v>
      </c>
      <c r="Q45" s="19">
        <v>1010028.9</v>
      </c>
      <c r="R45" s="845">
        <v>0.91</v>
      </c>
      <c r="S45" s="2772">
        <v>1.8</v>
      </c>
      <c r="T45" s="846">
        <v>0.97799999999999998</v>
      </c>
      <c r="U45" s="1151">
        <v>493858</v>
      </c>
      <c r="X45" s="1134">
        <v>134</v>
      </c>
      <c r="Y45" s="1110">
        <v>304623</v>
      </c>
      <c r="Z45" s="1115">
        <v>208385</v>
      </c>
      <c r="AB45" s="1134">
        <v>131.5</v>
      </c>
      <c r="AC45" s="1104">
        <v>40400.800000000003</v>
      </c>
      <c r="AD45" s="1115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2772">
        <v>-2.4</v>
      </c>
      <c r="J46" s="846">
        <v>1.147</v>
      </c>
      <c r="K46" s="1151">
        <v>559212</v>
      </c>
      <c r="M46" s="847">
        <v>119.6</v>
      </c>
      <c r="N46" s="843">
        <v>1245.7</v>
      </c>
      <c r="O46" s="843">
        <v>931.48</v>
      </c>
      <c r="P46" s="843">
        <v>91.3</v>
      </c>
      <c r="Q46" s="19">
        <v>1012521.5</v>
      </c>
      <c r="R46" s="845">
        <v>0.86</v>
      </c>
      <c r="S46" s="2772">
        <v>-2.4</v>
      </c>
      <c r="T46" s="846">
        <v>0.95899999999999996</v>
      </c>
      <c r="U46" s="1151">
        <v>500531</v>
      </c>
      <c r="X46" s="1134">
        <v>133.30000000000001</v>
      </c>
      <c r="Y46" s="1110">
        <v>410638</v>
      </c>
      <c r="Z46" s="1115">
        <v>248497</v>
      </c>
      <c r="AB46" s="1134">
        <v>131.30000000000001</v>
      </c>
      <c r="AC46" s="1104">
        <v>40783.199999999997</v>
      </c>
      <c r="AD46" s="1115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2772">
        <v>-1.1000000000000001</v>
      </c>
      <c r="J47" s="846">
        <v>0.91200000000000003</v>
      </c>
      <c r="K47" s="1151">
        <v>529348</v>
      </c>
      <c r="M47" s="847">
        <v>117.3</v>
      </c>
      <c r="N47" s="843">
        <v>1284.21</v>
      </c>
      <c r="O47" s="843">
        <v>886.33</v>
      </c>
      <c r="P47" s="843">
        <v>80.400000000000006</v>
      </c>
      <c r="Q47" s="19">
        <v>1001451.8</v>
      </c>
      <c r="R47" s="845">
        <v>0.84</v>
      </c>
      <c r="S47" s="2772">
        <v>-1.1000000000000001</v>
      </c>
      <c r="T47" s="846">
        <v>0.94599999999999995</v>
      </c>
      <c r="U47" s="1151">
        <v>505039</v>
      </c>
      <c r="X47" s="1134">
        <v>134.9</v>
      </c>
      <c r="Y47" s="1110">
        <v>369442</v>
      </c>
      <c r="Z47" s="1115">
        <v>270151</v>
      </c>
      <c r="AB47" s="1134">
        <v>128.9</v>
      </c>
      <c r="AC47" s="1104">
        <v>40363.800000000003</v>
      </c>
      <c r="AD47" s="1115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2772">
        <v>1</v>
      </c>
      <c r="J48" s="846">
        <v>0.86199999999999999</v>
      </c>
      <c r="K48" s="1151">
        <v>459888</v>
      </c>
      <c r="M48" s="847">
        <v>115.5</v>
      </c>
      <c r="N48" s="843">
        <v>1258.98</v>
      </c>
      <c r="O48" s="843">
        <v>936.06</v>
      </c>
      <c r="P48" s="843">
        <v>80.900000000000006</v>
      </c>
      <c r="Q48" s="19">
        <v>1010168.7</v>
      </c>
      <c r="R48" s="845">
        <v>0.8</v>
      </c>
      <c r="S48" s="2772">
        <v>1</v>
      </c>
      <c r="T48" s="846">
        <v>0.93700000000000006</v>
      </c>
      <c r="U48" s="1151">
        <v>500514</v>
      </c>
      <c r="X48" s="1134">
        <v>124.2</v>
      </c>
      <c r="Y48" s="1110">
        <v>370997</v>
      </c>
      <c r="Z48" s="1115">
        <v>235783</v>
      </c>
      <c r="AB48" s="1134">
        <v>128</v>
      </c>
      <c r="AC48" s="1104">
        <v>40218.5</v>
      </c>
      <c r="AD48" s="1115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2772">
        <v>-5.7</v>
      </c>
      <c r="J49" s="846">
        <v>0.91700000000000004</v>
      </c>
      <c r="K49" s="1151">
        <v>498266</v>
      </c>
      <c r="M49" s="847">
        <v>117.2</v>
      </c>
      <c r="N49" s="843">
        <v>1268.75</v>
      </c>
      <c r="O49" s="843">
        <v>803.76</v>
      </c>
      <c r="P49" s="843">
        <v>83.8</v>
      </c>
      <c r="Q49" s="19">
        <v>999608.6</v>
      </c>
      <c r="R49" s="845">
        <v>0.79</v>
      </c>
      <c r="S49" s="2772">
        <v>-5.7</v>
      </c>
      <c r="T49" s="846">
        <v>0.93500000000000005</v>
      </c>
      <c r="U49" s="1151">
        <v>494929</v>
      </c>
      <c r="X49" s="1134">
        <v>124.2</v>
      </c>
      <c r="Y49" s="1110">
        <v>365097</v>
      </c>
      <c r="Z49" s="1115">
        <v>238790</v>
      </c>
      <c r="AB49" s="1134">
        <v>126.5</v>
      </c>
      <c r="AC49" s="1104">
        <v>39814.9</v>
      </c>
      <c r="AD49" s="1115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2772">
        <v>1.1000000000000001</v>
      </c>
      <c r="J50" s="846">
        <v>0.91200000000000003</v>
      </c>
      <c r="K50" s="1151">
        <v>515178</v>
      </c>
      <c r="M50" s="847">
        <v>115.6</v>
      </c>
      <c r="N50" s="843">
        <v>1275.27</v>
      </c>
      <c r="O50" s="843">
        <v>849.15</v>
      </c>
      <c r="P50" s="843">
        <v>80.2</v>
      </c>
      <c r="Q50" s="19">
        <v>992043.4</v>
      </c>
      <c r="R50" s="845">
        <v>0.75</v>
      </c>
      <c r="S50" s="2772">
        <v>1.1000000000000001</v>
      </c>
      <c r="T50" s="846">
        <v>0.93300000000000005</v>
      </c>
      <c r="U50" s="1151">
        <v>484060</v>
      </c>
      <c r="X50" s="1134">
        <v>120.6</v>
      </c>
      <c r="Y50" s="1110">
        <v>546906</v>
      </c>
      <c r="Z50" s="1115">
        <v>246009</v>
      </c>
      <c r="AB50" s="1134">
        <v>123.8</v>
      </c>
      <c r="AC50" s="1104">
        <v>39934.400000000001</v>
      </c>
      <c r="AD50" s="1115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2772">
        <v>1.2</v>
      </c>
      <c r="J51" s="846">
        <v>0.84399999999999997</v>
      </c>
      <c r="K51" s="1151">
        <v>452420</v>
      </c>
      <c r="M51" s="847">
        <v>112.4</v>
      </c>
      <c r="N51" s="843">
        <v>1265.06</v>
      </c>
      <c r="O51" s="843">
        <v>801.15</v>
      </c>
      <c r="P51" s="843">
        <v>78.900000000000006</v>
      </c>
      <c r="Q51" s="19">
        <v>983031.7</v>
      </c>
      <c r="R51" s="845">
        <v>0.74</v>
      </c>
      <c r="S51" s="2772">
        <v>1.2</v>
      </c>
      <c r="T51" s="846">
        <v>0.91200000000000003</v>
      </c>
      <c r="U51" s="1151">
        <v>482550</v>
      </c>
      <c r="X51" s="1134">
        <v>112.6</v>
      </c>
      <c r="Y51" s="1110">
        <v>308500</v>
      </c>
      <c r="Z51" s="1115">
        <v>245842</v>
      </c>
      <c r="AB51" s="1134">
        <v>121</v>
      </c>
      <c r="AC51" s="1104">
        <v>38838.199999999997</v>
      </c>
      <c r="AD51" s="1115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2772">
        <v>-1.4</v>
      </c>
      <c r="J52" s="846">
        <v>1.0029999999999999</v>
      </c>
      <c r="K52" s="1151">
        <v>570757</v>
      </c>
      <c r="M52" s="847">
        <v>118.4</v>
      </c>
      <c r="N52" s="843">
        <v>1275.22</v>
      </c>
      <c r="O52" s="843">
        <v>915.92</v>
      </c>
      <c r="P52" s="843">
        <v>86</v>
      </c>
      <c r="Q52" s="19">
        <v>975257.7</v>
      </c>
      <c r="R52" s="845">
        <v>0.72</v>
      </c>
      <c r="S52" s="2772">
        <v>-1.4</v>
      </c>
      <c r="T52" s="846">
        <v>0.95899999999999996</v>
      </c>
      <c r="U52" s="1151">
        <v>532278</v>
      </c>
      <c r="X52" s="1134">
        <v>117.9</v>
      </c>
      <c r="Y52" s="1110">
        <v>325413</v>
      </c>
      <c r="Z52" s="1115">
        <v>263997</v>
      </c>
      <c r="AB52" s="1134">
        <v>119.2</v>
      </c>
      <c r="AC52" s="1104">
        <v>39298</v>
      </c>
      <c r="AD52" s="1115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2772">
        <v>1.8</v>
      </c>
      <c r="J53" s="846">
        <v>0.93500000000000005</v>
      </c>
      <c r="K53" s="1151">
        <v>504541</v>
      </c>
      <c r="M53" s="847">
        <v>115.8</v>
      </c>
      <c r="N53" s="843">
        <v>1280.06</v>
      </c>
      <c r="O53" s="843">
        <v>784.05</v>
      </c>
      <c r="P53" s="843">
        <v>81.599999999999994</v>
      </c>
      <c r="Q53" s="19">
        <v>988293</v>
      </c>
      <c r="R53" s="845">
        <v>0.7</v>
      </c>
      <c r="S53" s="2772">
        <v>1.8</v>
      </c>
      <c r="T53" s="846">
        <v>0.94399999999999995</v>
      </c>
      <c r="U53" s="1151">
        <v>479477</v>
      </c>
      <c r="X53" s="1134">
        <v>122.5</v>
      </c>
      <c r="Y53" s="1110">
        <v>397411</v>
      </c>
      <c r="Z53" s="1115">
        <v>257085</v>
      </c>
      <c r="AB53" s="1134">
        <v>118.5</v>
      </c>
      <c r="AC53" s="1104">
        <v>40122.199999999997</v>
      </c>
      <c r="AD53" s="1115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2772">
        <v>2.7</v>
      </c>
      <c r="J54" s="846">
        <v>0.91600000000000004</v>
      </c>
      <c r="K54" s="1151">
        <v>441815</v>
      </c>
      <c r="M54" s="847">
        <v>113.3</v>
      </c>
      <c r="N54" s="843">
        <v>1278.94</v>
      </c>
      <c r="O54" s="843">
        <v>743.77</v>
      </c>
      <c r="P54" s="843">
        <v>77</v>
      </c>
      <c r="Q54" s="19">
        <v>971346.6</v>
      </c>
      <c r="R54" s="845">
        <v>0.67</v>
      </c>
      <c r="S54" s="2772">
        <v>2.7</v>
      </c>
      <c r="T54" s="846">
        <v>0.91800000000000004</v>
      </c>
      <c r="U54" s="1151">
        <v>470262</v>
      </c>
      <c r="X54" s="1134">
        <v>121.5</v>
      </c>
      <c r="Y54" s="1110">
        <v>402245</v>
      </c>
      <c r="Z54" s="1115">
        <v>228379</v>
      </c>
      <c r="AB54" s="1134">
        <v>117.2</v>
      </c>
      <c r="AC54" s="1104">
        <v>40553.5</v>
      </c>
      <c r="AD54" s="1115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2772">
        <v>-0.6</v>
      </c>
      <c r="J55" s="846">
        <v>0.95699999999999996</v>
      </c>
      <c r="K55" s="1151">
        <v>531284</v>
      </c>
      <c r="M55" s="847">
        <v>114.1</v>
      </c>
      <c r="N55" s="843">
        <v>1288.5999999999999</v>
      </c>
      <c r="O55" s="843">
        <v>763.43</v>
      </c>
      <c r="P55" s="843">
        <v>79.3</v>
      </c>
      <c r="Q55" s="19">
        <v>954670.3</v>
      </c>
      <c r="R55" s="845">
        <v>0.64</v>
      </c>
      <c r="S55" s="2772">
        <v>-0.6</v>
      </c>
      <c r="T55" s="846">
        <v>0.92500000000000004</v>
      </c>
      <c r="U55" s="1151">
        <v>462873</v>
      </c>
      <c r="X55" s="1135">
        <v>120.6</v>
      </c>
      <c r="Y55" s="1111">
        <v>656990</v>
      </c>
      <c r="Z55" s="1116">
        <v>224372</v>
      </c>
      <c r="AB55" s="1135">
        <v>114.1</v>
      </c>
      <c r="AC55" s="1105">
        <v>40620.400000000001</v>
      </c>
      <c r="AD55" s="1116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2771">
        <v>2.7</v>
      </c>
      <c r="J56" s="856">
        <v>0.86599999999999999</v>
      </c>
      <c r="K56" s="1150">
        <v>351971</v>
      </c>
      <c r="M56" s="857">
        <v>113.4</v>
      </c>
      <c r="N56" s="853">
        <v>1290.48</v>
      </c>
      <c r="O56" s="853">
        <v>922.61</v>
      </c>
      <c r="P56" s="853">
        <v>79.7</v>
      </c>
      <c r="Q56" s="18">
        <v>965792.4</v>
      </c>
      <c r="R56" s="855">
        <v>0.62</v>
      </c>
      <c r="S56" s="2771">
        <v>2.7</v>
      </c>
      <c r="T56" s="856">
        <v>0.90100000000000002</v>
      </c>
      <c r="U56" s="1150">
        <v>466070</v>
      </c>
      <c r="X56" s="1134">
        <v>107.2</v>
      </c>
      <c r="Y56" s="1110">
        <v>371145</v>
      </c>
      <c r="Z56" s="1115">
        <v>246105</v>
      </c>
      <c r="AB56" s="1134">
        <v>113</v>
      </c>
      <c r="AC56" s="1104">
        <v>40864.199999999997</v>
      </c>
      <c r="AD56" s="1115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2772">
        <v>-1.1000000000000001</v>
      </c>
      <c r="J57" s="846">
        <v>0.91100000000000003</v>
      </c>
      <c r="K57" s="1151">
        <v>438273</v>
      </c>
      <c r="M57" s="847">
        <v>113.9</v>
      </c>
      <c r="N57" s="843">
        <v>1293.54</v>
      </c>
      <c r="O57" s="843">
        <v>751.44</v>
      </c>
      <c r="P57" s="843">
        <v>77.599999999999994</v>
      </c>
      <c r="Q57" s="19">
        <v>1020911.6</v>
      </c>
      <c r="R57" s="845">
        <v>0.61</v>
      </c>
      <c r="S57" s="2772">
        <v>-1.1000000000000001</v>
      </c>
      <c r="T57" s="846">
        <v>0.91800000000000004</v>
      </c>
      <c r="U57" s="1151">
        <v>469962</v>
      </c>
      <c r="X57" s="1134">
        <v>111.7</v>
      </c>
      <c r="Y57" s="1110">
        <v>294526</v>
      </c>
      <c r="Z57" s="1115">
        <v>196339</v>
      </c>
      <c r="AB57" s="1134">
        <v>110.6</v>
      </c>
      <c r="AC57" s="1104">
        <v>40820.699999999997</v>
      </c>
      <c r="AD57" s="1115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2772">
        <v>-3.5</v>
      </c>
      <c r="J58" s="846">
        <v>1.109</v>
      </c>
      <c r="K58" s="1151">
        <v>550069</v>
      </c>
      <c r="M58" s="847">
        <v>112.1</v>
      </c>
      <c r="N58" s="843">
        <v>1300.6500000000001</v>
      </c>
      <c r="O58" s="843">
        <v>714.21</v>
      </c>
      <c r="P58" s="843">
        <v>66.3</v>
      </c>
      <c r="Q58" s="19">
        <v>1039725.2</v>
      </c>
      <c r="R58" s="845">
        <v>0.6</v>
      </c>
      <c r="S58" s="2772">
        <v>-3.5</v>
      </c>
      <c r="T58" s="846">
        <v>0.92</v>
      </c>
      <c r="U58" s="1151">
        <v>477459</v>
      </c>
      <c r="X58" s="1134">
        <v>108</v>
      </c>
      <c r="Y58" s="1110">
        <v>387131</v>
      </c>
      <c r="Z58" s="1115">
        <v>247579</v>
      </c>
      <c r="AB58" s="1134">
        <v>105.9</v>
      </c>
      <c r="AC58" s="1104">
        <v>39967.199999999997</v>
      </c>
      <c r="AD58" s="1115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2772">
        <v>2.7</v>
      </c>
      <c r="J59" s="846">
        <v>0.88800000000000001</v>
      </c>
      <c r="K59" s="1151">
        <v>484066</v>
      </c>
      <c r="M59" s="847">
        <v>113.3</v>
      </c>
      <c r="N59" s="843">
        <v>1271.6199999999999</v>
      </c>
      <c r="O59" s="843">
        <v>914.55</v>
      </c>
      <c r="P59" s="843">
        <v>81.7</v>
      </c>
      <c r="Q59" s="19">
        <v>1032492.7</v>
      </c>
      <c r="R59" s="845">
        <v>0.59</v>
      </c>
      <c r="S59" s="2772">
        <v>2.7</v>
      </c>
      <c r="T59" s="846">
        <v>0.92</v>
      </c>
      <c r="U59" s="1151">
        <v>462904</v>
      </c>
      <c r="X59" s="1134">
        <v>106.4</v>
      </c>
      <c r="Y59" s="1110">
        <v>374611</v>
      </c>
      <c r="Z59" s="1115">
        <v>229643</v>
      </c>
      <c r="AB59" s="1134">
        <v>101.5</v>
      </c>
      <c r="AC59" s="1104">
        <v>40649.1</v>
      </c>
      <c r="AD59" s="1115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2772">
        <v>2.2000000000000002</v>
      </c>
      <c r="J60" s="846">
        <v>0.81499999999999995</v>
      </c>
      <c r="K60" s="1151">
        <v>383475</v>
      </c>
      <c r="M60" s="847">
        <v>110.6</v>
      </c>
      <c r="N60" s="843">
        <v>1267.5</v>
      </c>
      <c r="O60" s="843">
        <v>764.14</v>
      </c>
      <c r="P60" s="843">
        <v>74</v>
      </c>
      <c r="Q60" s="19">
        <v>1022939.8</v>
      </c>
      <c r="R60" s="845">
        <v>0.56999999999999995</v>
      </c>
      <c r="S60" s="2772">
        <v>2.2000000000000002</v>
      </c>
      <c r="T60" s="846">
        <v>0.88500000000000001</v>
      </c>
      <c r="U60" s="1151">
        <v>426282</v>
      </c>
      <c r="X60" s="1134">
        <v>100</v>
      </c>
      <c r="Y60" s="1110">
        <v>375984</v>
      </c>
      <c r="Z60" s="1115">
        <v>199170</v>
      </c>
      <c r="AB60" s="1134">
        <v>103.1</v>
      </c>
      <c r="AC60" s="1104">
        <v>39676.9</v>
      </c>
      <c r="AD60" s="1115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2772">
        <v>0.4</v>
      </c>
      <c r="J61" s="846">
        <v>0.88900000000000001</v>
      </c>
      <c r="K61" s="1151">
        <v>437958</v>
      </c>
      <c r="M61" s="847">
        <v>110.7</v>
      </c>
      <c r="N61" s="843">
        <v>1260.27</v>
      </c>
      <c r="O61" s="843">
        <v>824.21</v>
      </c>
      <c r="P61" s="843">
        <v>84.3</v>
      </c>
      <c r="Q61" s="19">
        <v>1010128.5</v>
      </c>
      <c r="R61" s="845">
        <v>0.54</v>
      </c>
      <c r="S61" s="2772">
        <v>0.4</v>
      </c>
      <c r="T61" s="846">
        <v>0.90200000000000002</v>
      </c>
      <c r="U61" s="1151">
        <v>429217</v>
      </c>
      <c r="X61" s="1134">
        <v>102.8</v>
      </c>
      <c r="Y61" s="1110">
        <v>346818</v>
      </c>
      <c r="Z61" s="1115">
        <v>200183</v>
      </c>
      <c r="AB61" s="1134">
        <v>104.3</v>
      </c>
      <c r="AC61" s="1104">
        <v>38839.199999999997</v>
      </c>
      <c r="AD61" s="1115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2772">
        <v>0.1</v>
      </c>
      <c r="J62" s="846">
        <v>0.91700000000000004</v>
      </c>
      <c r="K62" s="1151">
        <v>459822</v>
      </c>
      <c r="M62" s="847">
        <v>112.5</v>
      </c>
      <c r="N62" s="843">
        <v>1256.03</v>
      </c>
      <c r="O62" s="843">
        <v>778.52</v>
      </c>
      <c r="P62" s="843">
        <v>83.1</v>
      </c>
      <c r="Q62" s="19">
        <v>1012096.8</v>
      </c>
      <c r="R62" s="845">
        <v>0.53</v>
      </c>
      <c r="S62" s="2772">
        <v>0.1</v>
      </c>
      <c r="T62" s="846">
        <v>0.93400000000000005</v>
      </c>
      <c r="U62" s="1151">
        <v>439775</v>
      </c>
      <c r="X62" s="1134">
        <v>100</v>
      </c>
      <c r="Y62" s="1110">
        <v>545629</v>
      </c>
      <c r="Z62" s="1115">
        <v>220609</v>
      </c>
      <c r="AB62" s="1134">
        <v>103.1</v>
      </c>
      <c r="AC62" s="1104">
        <v>39266.199999999997</v>
      </c>
      <c r="AD62" s="1115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2772">
        <v>1.5</v>
      </c>
      <c r="J63" s="846">
        <v>0.80800000000000005</v>
      </c>
      <c r="K63" s="1151">
        <v>392884</v>
      </c>
      <c r="M63" s="847">
        <v>107.2</v>
      </c>
      <c r="N63" s="843">
        <v>1255.27</v>
      </c>
      <c r="O63" s="843">
        <v>766.63</v>
      </c>
      <c r="P63" s="843">
        <v>76.099999999999994</v>
      </c>
      <c r="Q63" s="19">
        <v>1017171.8</v>
      </c>
      <c r="R63" s="845">
        <v>0.51</v>
      </c>
      <c r="S63" s="2772">
        <v>1.5</v>
      </c>
      <c r="T63" s="846">
        <v>0.876</v>
      </c>
      <c r="U63" s="1151">
        <v>419979</v>
      </c>
      <c r="X63" s="1134">
        <v>94.6</v>
      </c>
      <c r="Y63" s="1110">
        <v>318143</v>
      </c>
      <c r="Z63" s="1115">
        <v>221465</v>
      </c>
      <c r="AB63" s="1134">
        <v>101.7</v>
      </c>
      <c r="AC63" s="1104">
        <v>39252.6</v>
      </c>
      <c r="AD63" s="1115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2772">
        <v>2.4</v>
      </c>
      <c r="J64" s="846">
        <v>0.91700000000000004</v>
      </c>
      <c r="K64" s="1151">
        <v>448409</v>
      </c>
      <c r="M64" s="847">
        <v>106.3</v>
      </c>
      <c r="N64" s="843">
        <v>1241.08</v>
      </c>
      <c r="O64" s="843">
        <v>711.95</v>
      </c>
      <c r="P64" s="843">
        <v>74.599999999999994</v>
      </c>
      <c r="Q64" s="19">
        <v>1016247.4</v>
      </c>
      <c r="R64" s="845">
        <v>0.5</v>
      </c>
      <c r="S64" s="2772">
        <v>2.4</v>
      </c>
      <c r="T64" s="846">
        <v>0.877</v>
      </c>
      <c r="U64" s="1151">
        <v>420087</v>
      </c>
      <c r="X64" s="1134">
        <v>100.9</v>
      </c>
      <c r="Y64" s="1110">
        <v>327349</v>
      </c>
      <c r="Z64" s="1115">
        <v>224114</v>
      </c>
      <c r="AB64" s="1134">
        <v>102</v>
      </c>
      <c r="AC64" s="1104">
        <v>38815.5</v>
      </c>
      <c r="AD64" s="1115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2772">
        <v>-0.2</v>
      </c>
      <c r="J65" s="846">
        <v>0.85299999999999998</v>
      </c>
      <c r="K65" s="1151">
        <v>405351</v>
      </c>
      <c r="M65" s="847">
        <v>106.8</v>
      </c>
      <c r="N65" s="843">
        <v>1247.4000000000001</v>
      </c>
      <c r="O65" s="843">
        <v>883.76</v>
      </c>
      <c r="P65" s="843">
        <v>78</v>
      </c>
      <c r="Q65" s="19">
        <v>1008443.2</v>
      </c>
      <c r="R65" s="845">
        <v>0.49</v>
      </c>
      <c r="S65" s="2772">
        <v>-0.2</v>
      </c>
      <c r="T65" s="846">
        <v>0.86299999999999999</v>
      </c>
      <c r="U65" s="1151">
        <v>394918</v>
      </c>
      <c r="X65" s="1134">
        <v>105.4</v>
      </c>
      <c r="Y65" s="1110">
        <v>386968</v>
      </c>
      <c r="Z65" s="1115">
        <v>226558</v>
      </c>
      <c r="AB65" s="1134">
        <v>102.2</v>
      </c>
      <c r="AC65" s="1104">
        <v>38742.1</v>
      </c>
      <c r="AD65" s="1115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2772">
        <v>-6</v>
      </c>
      <c r="J66" s="846">
        <v>0.871</v>
      </c>
      <c r="K66" s="1151">
        <v>377600</v>
      </c>
      <c r="M66" s="847">
        <v>108</v>
      </c>
      <c r="N66" s="843">
        <v>1250.25</v>
      </c>
      <c r="O66" s="843">
        <v>761.66</v>
      </c>
      <c r="P66" s="843">
        <v>78.099999999999994</v>
      </c>
      <c r="Q66" s="19">
        <v>1004100.8</v>
      </c>
      <c r="R66" s="845">
        <v>0.48</v>
      </c>
      <c r="S66" s="2772">
        <v>-6</v>
      </c>
      <c r="T66" s="846">
        <v>0.873</v>
      </c>
      <c r="U66" s="1151">
        <v>389656</v>
      </c>
      <c r="X66" s="1134">
        <v>101.8</v>
      </c>
      <c r="Y66" s="1110">
        <v>377723</v>
      </c>
      <c r="Z66" s="1115">
        <v>225957</v>
      </c>
      <c r="AB66" s="1134">
        <v>98.5</v>
      </c>
      <c r="AC66" s="1104">
        <v>38463.800000000003</v>
      </c>
      <c r="AD66" s="1115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2773">
        <v>-2.6</v>
      </c>
      <c r="J67" s="851">
        <v>0.89900000000000002</v>
      </c>
      <c r="K67" s="1152">
        <v>471042</v>
      </c>
      <c r="M67" s="852">
        <v>106.8</v>
      </c>
      <c r="N67" s="848">
        <v>1236.58</v>
      </c>
      <c r="O67" s="848">
        <v>788.47</v>
      </c>
      <c r="P67" s="848">
        <v>80.2</v>
      </c>
      <c r="Q67" s="20">
        <v>989478.1</v>
      </c>
      <c r="R67" s="850">
        <v>0.47</v>
      </c>
      <c r="S67" s="2773">
        <v>-2.6</v>
      </c>
      <c r="T67" s="851">
        <v>0.871</v>
      </c>
      <c r="U67" s="1152">
        <v>406019</v>
      </c>
      <c r="X67" s="1134">
        <v>101.8</v>
      </c>
      <c r="Y67" s="1110">
        <v>630081</v>
      </c>
      <c r="Z67" s="1115">
        <v>206866</v>
      </c>
      <c r="AB67" s="1134">
        <v>97.1</v>
      </c>
      <c r="AC67" s="1104">
        <v>39293.5</v>
      </c>
      <c r="AD67" s="1115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2772">
        <v>-0.7</v>
      </c>
      <c r="J68" s="846">
        <v>0.83799999999999997</v>
      </c>
      <c r="K68" s="1151">
        <v>334187</v>
      </c>
      <c r="M68" s="847">
        <v>109.7</v>
      </c>
      <c r="N68" s="843">
        <v>1243.5999999999999</v>
      </c>
      <c r="O68" s="843">
        <v>791.61</v>
      </c>
      <c r="P68" s="843">
        <v>76.8</v>
      </c>
      <c r="Q68" s="19">
        <v>1022980</v>
      </c>
      <c r="R68" s="845">
        <v>0.46</v>
      </c>
      <c r="S68" s="2772">
        <v>-0.7</v>
      </c>
      <c r="T68" s="846">
        <v>0.876</v>
      </c>
      <c r="U68" s="1151">
        <v>444153</v>
      </c>
      <c r="X68" s="1136">
        <v>98.5</v>
      </c>
      <c r="Y68" s="1112">
        <v>368525</v>
      </c>
      <c r="Z68" s="1114">
        <v>226081</v>
      </c>
      <c r="AB68" s="1136">
        <v>103.6</v>
      </c>
      <c r="AC68" s="1106">
        <v>39899.9</v>
      </c>
      <c r="AD68" s="1114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2772">
        <v>0.1</v>
      </c>
      <c r="J69" s="846">
        <v>0.86199999999999999</v>
      </c>
      <c r="K69" s="1151">
        <v>384403</v>
      </c>
      <c r="M69" s="847">
        <v>108.1</v>
      </c>
      <c r="N69" s="843">
        <v>1242.6300000000001</v>
      </c>
      <c r="O69" s="843">
        <v>739.45</v>
      </c>
      <c r="P69" s="843">
        <v>73.8</v>
      </c>
      <c r="Q69" s="19">
        <v>996952.9</v>
      </c>
      <c r="R69" s="845">
        <v>0.45</v>
      </c>
      <c r="S69" s="2772">
        <v>0.1</v>
      </c>
      <c r="T69" s="846">
        <v>0.872</v>
      </c>
      <c r="U69" s="1151">
        <v>408145</v>
      </c>
      <c r="X69" s="1134">
        <v>100.9</v>
      </c>
      <c r="Y69" s="1110">
        <v>295116</v>
      </c>
      <c r="Z69" s="1115">
        <v>207170</v>
      </c>
      <c r="AB69" s="1134">
        <v>99.4</v>
      </c>
      <c r="AC69" s="1104">
        <v>41136.400000000001</v>
      </c>
      <c r="AD69" s="1115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2772">
        <v>-0.8</v>
      </c>
      <c r="J70" s="846">
        <v>1.2330000000000001</v>
      </c>
      <c r="K70" s="1151">
        <v>498808</v>
      </c>
      <c r="M70" s="847">
        <v>125.4</v>
      </c>
      <c r="N70" s="843">
        <v>1235.3699999999999</v>
      </c>
      <c r="O70" s="843">
        <v>693.13</v>
      </c>
      <c r="P70" s="843">
        <v>118.7</v>
      </c>
      <c r="Q70" s="19">
        <v>991275.2</v>
      </c>
      <c r="R70" s="845">
        <v>0.44</v>
      </c>
      <c r="S70" s="2772">
        <v>-0.8</v>
      </c>
      <c r="T70" s="846">
        <v>1.016</v>
      </c>
      <c r="U70" s="1151">
        <v>432862</v>
      </c>
      <c r="X70" s="1134">
        <v>101.5</v>
      </c>
      <c r="Y70" s="1110">
        <v>378712</v>
      </c>
      <c r="Z70" s="1115">
        <v>227385</v>
      </c>
      <c r="AB70" s="1134">
        <v>99</v>
      </c>
      <c r="AC70" s="1104">
        <v>40515.300000000003</v>
      </c>
      <c r="AD70" s="1115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2772">
        <v>-3.7</v>
      </c>
      <c r="J71" s="846">
        <v>0.84399999999999997</v>
      </c>
      <c r="K71" s="1151">
        <v>424294</v>
      </c>
      <c r="M71" s="847">
        <v>108</v>
      </c>
      <c r="N71" s="843">
        <v>1230.3699999999999</v>
      </c>
      <c r="O71" s="843">
        <v>747.53</v>
      </c>
      <c r="P71" s="843">
        <v>76.400000000000006</v>
      </c>
      <c r="Q71" s="19">
        <v>984470.3</v>
      </c>
      <c r="R71" s="845">
        <v>0.44</v>
      </c>
      <c r="S71" s="2772">
        <v>-3.7</v>
      </c>
      <c r="T71" s="846">
        <v>0.873</v>
      </c>
      <c r="U71" s="1151">
        <v>405626</v>
      </c>
      <c r="X71" s="1134">
        <v>103.2</v>
      </c>
      <c r="Y71" s="1110">
        <v>372633</v>
      </c>
      <c r="Z71" s="1115">
        <v>231584</v>
      </c>
      <c r="AB71" s="1134">
        <v>98.1</v>
      </c>
      <c r="AC71" s="1104">
        <v>40589</v>
      </c>
      <c r="AD71" s="1115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2772">
        <v>-2.4</v>
      </c>
      <c r="J72" s="846">
        <v>0.80700000000000005</v>
      </c>
      <c r="K72" s="1151">
        <v>360668</v>
      </c>
      <c r="M72" s="847">
        <v>107.6</v>
      </c>
      <c r="N72" s="843">
        <v>1251.3499999999999</v>
      </c>
      <c r="O72" s="843">
        <v>951.6</v>
      </c>
      <c r="P72" s="843">
        <v>71.400000000000006</v>
      </c>
      <c r="Q72" s="19">
        <v>982288.1</v>
      </c>
      <c r="R72" s="845">
        <v>0.44</v>
      </c>
      <c r="S72" s="2772">
        <v>-2.4</v>
      </c>
      <c r="T72" s="846">
        <v>0.876</v>
      </c>
      <c r="U72" s="1151">
        <v>401693</v>
      </c>
      <c r="X72" s="1134">
        <v>95.7</v>
      </c>
      <c r="Y72" s="1110">
        <v>379709</v>
      </c>
      <c r="Z72" s="1115">
        <v>222102</v>
      </c>
      <c r="AB72" s="1134">
        <v>98.7</v>
      </c>
      <c r="AC72" s="1104">
        <v>39753.199999999997</v>
      </c>
      <c r="AD72" s="1115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2772">
        <v>0.9</v>
      </c>
      <c r="J73" s="846">
        <v>0.88300000000000001</v>
      </c>
      <c r="K73" s="1151">
        <v>447160</v>
      </c>
      <c r="M73" s="847">
        <v>109.8</v>
      </c>
      <c r="N73" s="843">
        <v>1266.82</v>
      </c>
      <c r="O73" s="843">
        <v>798.89</v>
      </c>
      <c r="P73" s="843">
        <v>77.099999999999994</v>
      </c>
      <c r="Q73" s="19">
        <v>987783.5</v>
      </c>
      <c r="R73" s="845">
        <v>0.45</v>
      </c>
      <c r="S73" s="2772">
        <v>0.9</v>
      </c>
      <c r="T73" s="846">
        <v>0.89400000000000002</v>
      </c>
      <c r="U73" s="1151">
        <v>441270</v>
      </c>
      <c r="X73" s="1134">
        <v>96.3</v>
      </c>
      <c r="Y73" s="1110">
        <v>362633</v>
      </c>
      <c r="Z73" s="1115">
        <v>225451</v>
      </c>
      <c r="AB73" s="1134">
        <v>97.5</v>
      </c>
      <c r="AC73" s="1104">
        <v>40129.599999999999</v>
      </c>
      <c r="AD73" s="1115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2772">
        <v>6.6</v>
      </c>
      <c r="J74" s="846">
        <v>0.86299999999999999</v>
      </c>
      <c r="K74" s="1151">
        <v>414852</v>
      </c>
      <c r="M74" s="847">
        <v>107.3</v>
      </c>
      <c r="N74" s="843">
        <v>1305.54</v>
      </c>
      <c r="O74" s="843">
        <v>830.52</v>
      </c>
      <c r="P74" s="843">
        <v>67.900000000000006</v>
      </c>
      <c r="Q74" s="19">
        <v>982581.8</v>
      </c>
      <c r="R74" s="845">
        <v>0.45</v>
      </c>
      <c r="S74" s="2772">
        <v>6.6</v>
      </c>
      <c r="T74" s="846">
        <v>0.877</v>
      </c>
      <c r="U74" s="1151">
        <v>407180</v>
      </c>
      <c r="X74" s="1134">
        <v>94.3</v>
      </c>
      <c r="Y74" s="1110">
        <v>551309</v>
      </c>
      <c r="Z74" s="1115">
        <v>218123</v>
      </c>
      <c r="AB74" s="1134">
        <v>97.6</v>
      </c>
      <c r="AC74" s="1104">
        <v>39905.599999999999</v>
      </c>
      <c r="AD74" s="1115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2772">
        <v>6</v>
      </c>
      <c r="J75" s="846">
        <v>0.83299999999999996</v>
      </c>
      <c r="K75" s="1151">
        <v>409043</v>
      </c>
      <c r="M75" s="847">
        <v>112.6</v>
      </c>
      <c r="N75" s="843">
        <v>1314.05</v>
      </c>
      <c r="O75" s="843">
        <v>883.09</v>
      </c>
      <c r="P75" s="843">
        <v>83.2</v>
      </c>
      <c r="Q75" s="19">
        <v>986545.8</v>
      </c>
      <c r="R75" s="845">
        <v>0.46</v>
      </c>
      <c r="S75" s="2772">
        <v>6</v>
      </c>
      <c r="T75" s="846">
        <v>0.90600000000000003</v>
      </c>
      <c r="U75" s="1151">
        <v>426747</v>
      </c>
      <c r="X75" s="1134">
        <v>92.3</v>
      </c>
      <c r="Y75" s="1110">
        <v>320552</v>
      </c>
      <c r="Z75" s="1115">
        <v>250720</v>
      </c>
      <c r="AB75" s="1134">
        <v>99.2</v>
      </c>
      <c r="AC75" s="1104">
        <v>39037</v>
      </c>
      <c r="AD75" s="1115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2772">
        <v>2.5</v>
      </c>
      <c r="J76" s="846">
        <v>0.93500000000000005</v>
      </c>
      <c r="K76" s="1151">
        <v>442642</v>
      </c>
      <c r="M76" s="847">
        <v>110.7</v>
      </c>
      <c r="N76" s="843">
        <v>1317.64</v>
      </c>
      <c r="O76" s="843">
        <v>857.79</v>
      </c>
      <c r="P76" s="843">
        <v>77.5</v>
      </c>
      <c r="Q76" s="19">
        <v>979778.7</v>
      </c>
      <c r="R76" s="845">
        <v>0.47</v>
      </c>
      <c r="S76" s="2772">
        <v>2.5</v>
      </c>
      <c r="T76" s="846">
        <v>0.89400000000000002</v>
      </c>
      <c r="U76" s="1151">
        <v>415766</v>
      </c>
      <c r="X76" s="1134">
        <v>98.1</v>
      </c>
      <c r="Y76" s="1110">
        <v>326286</v>
      </c>
      <c r="Z76" s="1115">
        <v>252811</v>
      </c>
      <c r="AB76" s="1134">
        <v>99.3</v>
      </c>
      <c r="AC76" s="1104">
        <v>38110.800000000003</v>
      </c>
      <c r="AD76" s="1115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2772">
        <v>2.2000000000000002</v>
      </c>
      <c r="J77" s="846">
        <v>0.86499999999999999</v>
      </c>
      <c r="K77" s="1151">
        <v>424647</v>
      </c>
      <c r="M77" s="847">
        <v>110.7</v>
      </c>
      <c r="N77" s="843">
        <v>1316</v>
      </c>
      <c r="O77" s="843">
        <v>715.91</v>
      </c>
      <c r="P77" s="843">
        <v>76.900000000000006</v>
      </c>
      <c r="Q77" s="19">
        <v>978549.8</v>
      </c>
      <c r="R77" s="845">
        <v>0.46</v>
      </c>
      <c r="S77" s="2772">
        <v>2.2000000000000002</v>
      </c>
      <c r="T77" s="846">
        <v>0.878</v>
      </c>
      <c r="U77" s="1151">
        <v>420759</v>
      </c>
      <c r="X77" s="1134">
        <v>101.4</v>
      </c>
      <c r="Y77" s="1110">
        <v>380060</v>
      </c>
      <c r="Z77" s="1115">
        <v>260659</v>
      </c>
      <c r="AB77" s="1134">
        <v>98.7</v>
      </c>
      <c r="AC77" s="1104">
        <v>37240.5</v>
      </c>
      <c r="AD77" s="1115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2772">
        <v>6</v>
      </c>
      <c r="J78" s="846">
        <v>0.91800000000000004</v>
      </c>
      <c r="K78" s="1151">
        <v>421399</v>
      </c>
      <c r="M78" s="847">
        <v>115.9</v>
      </c>
      <c r="N78" s="843">
        <v>1318.27</v>
      </c>
      <c r="O78" s="843">
        <v>933.99</v>
      </c>
      <c r="P78" s="843">
        <v>82.2</v>
      </c>
      <c r="Q78" s="19">
        <v>974200.5</v>
      </c>
      <c r="R78" s="845">
        <v>0.46</v>
      </c>
      <c r="S78" s="2772">
        <v>6</v>
      </c>
      <c r="T78" s="846">
        <v>0.91900000000000004</v>
      </c>
      <c r="U78" s="1151">
        <v>423601</v>
      </c>
      <c r="X78" s="1134">
        <v>103</v>
      </c>
      <c r="Y78" s="1110">
        <v>379301</v>
      </c>
      <c r="Z78" s="1115">
        <v>244833</v>
      </c>
      <c r="AB78" s="1134">
        <v>99.8</v>
      </c>
      <c r="AC78" s="1104">
        <v>39558.6</v>
      </c>
      <c r="AD78" s="1115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2772">
        <v>2.1</v>
      </c>
      <c r="J79" s="846">
        <v>0.90700000000000003</v>
      </c>
      <c r="K79" s="1151">
        <v>482057</v>
      </c>
      <c r="M79" s="847">
        <v>111.1</v>
      </c>
      <c r="N79" s="843">
        <v>1302.95</v>
      </c>
      <c r="O79" s="843">
        <v>864.44</v>
      </c>
      <c r="P79" s="843">
        <v>77</v>
      </c>
      <c r="Q79" s="19">
        <v>972487.2</v>
      </c>
      <c r="R79" s="845">
        <v>0.45</v>
      </c>
      <c r="S79" s="2772">
        <v>2.1</v>
      </c>
      <c r="T79" s="846">
        <v>0.88100000000000001</v>
      </c>
      <c r="U79" s="1151">
        <v>414751</v>
      </c>
      <c r="X79" s="1135">
        <v>109.7</v>
      </c>
      <c r="Y79" s="1111">
        <v>636366</v>
      </c>
      <c r="Z79" s="1116">
        <v>236388</v>
      </c>
      <c r="AB79" s="1135">
        <v>105.5</v>
      </c>
      <c r="AC79" s="1105">
        <v>39568.5</v>
      </c>
      <c r="AD79" s="1116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2771">
        <v>-14.3</v>
      </c>
      <c r="J80" s="856">
        <v>0.77100000000000002</v>
      </c>
      <c r="K80" s="1150">
        <v>168713</v>
      </c>
      <c r="M80" s="857">
        <v>101.5</v>
      </c>
      <c r="N80" s="853">
        <v>1160.72</v>
      </c>
      <c r="O80" s="853">
        <v>636.36</v>
      </c>
      <c r="P80" s="853">
        <v>84</v>
      </c>
      <c r="Q80" s="18">
        <v>966275</v>
      </c>
      <c r="R80" s="855">
        <v>0.45</v>
      </c>
      <c r="S80" s="2771">
        <v>-14.3</v>
      </c>
      <c r="T80" s="856">
        <v>0.80800000000000005</v>
      </c>
      <c r="U80" s="1150">
        <v>223103</v>
      </c>
      <c r="X80" s="1134">
        <v>94.4</v>
      </c>
      <c r="Y80" s="1110">
        <v>256379</v>
      </c>
      <c r="Z80" s="1115">
        <v>148404</v>
      </c>
      <c r="AB80" s="1134">
        <v>99</v>
      </c>
      <c r="AC80" s="1104">
        <v>27978</v>
      </c>
      <c r="AD80" s="1115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2772">
        <v>-14</v>
      </c>
      <c r="J81" s="846">
        <v>0.83699999999999997</v>
      </c>
      <c r="K81" s="1151">
        <v>113733</v>
      </c>
      <c r="M81" s="847">
        <v>104.3</v>
      </c>
      <c r="N81" s="843">
        <v>1212.6099999999999</v>
      </c>
      <c r="O81" s="843">
        <v>668.8</v>
      </c>
      <c r="P81" s="843">
        <v>85</v>
      </c>
      <c r="Q81" s="19">
        <v>936023.7</v>
      </c>
      <c r="R81" s="845">
        <v>0.5</v>
      </c>
      <c r="S81" s="2772">
        <v>-14</v>
      </c>
      <c r="T81" s="846">
        <v>0.84899999999999998</v>
      </c>
      <c r="U81" s="1151">
        <v>120218</v>
      </c>
      <c r="X81" s="1134">
        <v>102.1</v>
      </c>
      <c r="Y81" s="1110">
        <v>166470</v>
      </c>
      <c r="Z81" s="1115">
        <v>67310</v>
      </c>
      <c r="AB81" s="1134">
        <v>100.2</v>
      </c>
      <c r="AC81" s="1104">
        <v>23366.1</v>
      </c>
      <c r="AD81" s="1115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2772">
        <v>-14.9</v>
      </c>
      <c r="J82" s="846">
        <v>1.0780000000000001</v>
      </c>
      <c r="K82" s="1151">
        <v>190769</v>
      </c>
      <c r="M82" s="847">
        <v>108.5</v>
      </c>
      <c r="N82" s="843">
        <v>1273.18</v>
      </c>
      <c r="O82" s="843">
        <v>811.94</v>
      </c>
      <c r="P82" s="843">
        <v>86.4</v>
      </c>
      <c r="Q82" s="19">
        <v>954180.7</v>
      </c>
      <c r="R82" s="845">
        <v>0.48</v>
      </c>
      <c r="S82" s="2772">
        <v>-14.9</v>
      </c>
      <c r="T82" s="846">
        <v>0.88200000000000001</v>
      </c>
      <c r="U82" s="1151">
        <v>166174</v>
      </c>
      <c r="X82" s="1134">
        <v>104.3</v>
      </c>
      <c r="Y82" s="1110">
        <v>236854</v>
      </c>
      <c r="Z82" s="1115">
        <v>75016</v>
      </c>
      <c r="AB82" s="1134">
        <v>101.1</v>
      </c>
      <c r="AC82" s="1104">
        <v>25450.1</v>
      </c>
      <c r="AD82" s="1115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2772">
        <v>-4.5999999999999996</v>
      </c>
      <c r="J83" s="846">
        <v>0.86099999999999999</v>
      </c>
      <c r="K83" s="1151">
        <v>186047</v>
      </c>
      <c r="M83" s="847">
        <v>110.7</v>
      </c>
      <c r="N83" s="843">
        <v>1314.47</v>
      </c>
      <c r="O83" s="843">
        <v>858.46</v>
      </c>
      <c r="P83" s="843">
        <v>88.6</v>
      </c>
      <c r="Q83" s="19">
        <v>963800.9</v>
      </c>
      <c r="R83" s="845">
        <v>0.49</v>
      </c>
      <c r="S83" s="2772">
        <v>-4.5999999999999996</v>
      </c>
      <c r="T83" s="846">
        <v>0.89100000000000001</v>
      </c>
      <c r="U83" s="1151">
        <v>183419</v>
      </c>
      <c r="X83" s="1134">
        <v>107.4</v>
      </c>
      <c r="Y83" s="1110">
        <v>294842</v>
      </c>
      <c r="Z83" s="1115">
        <v>85145</v>
      </c>
      <c r="AB83" s="1134">
        <v>101.7</v>
      </c>
      <c r="AC83" s="1104">
        <v>32173</v>
      </c>
      <c r="AD83" s="1115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2772">
        <v>-4.9000000000000004</v>
      </c>
      <c r="J84" s="846">
        <v>0.88300000000000001</v>
      </c>
      <c r="K84" s="1151">
        <v>210247</v>
      </c>
      <c r="M84" s="847">
        <v>117.4</v>
      </c>
      <c r="N84" s="843">
        <v>1303.99</v>
      </c>
      <c r="O84" s="843">
        <v>1034.54</v>
      </c>
      <c r="P84" s="843">
        <v>98</v>
      </c>
      <c r="Q84" s="19">
        <v>955366.40000000002</v>
      </c>
      <c r="R84" s="845">
        <v>0.47</v>
      </c>
      <c r="S84" s="2772">
        <v>-4.9000000000000004</v>
      </c>
      <c r="T84" s="846">
        <v>0.95699999999999996</v>
      </c>
      <c r="U84" s="1151">
        <v>226791</v>
      </c>
      <c r="X84" s="1134">
        <v>96.8</v>
      </c>
      <c r="Y84" s="1110">
        <v>306653</v>
      </c>
      <c r="Z84" s="1115">
        <v>114836</v>
      </c>
      <c r="AB84" s="1134">
        <v>99.9</v>
      </c>
      <c r="AC84" s="1104">
        <v>31831.4</v>
      </c>
      <c r="AD84" s="1115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2772">
        <v>-6</v>
      </c>
      <c r="J85" s="846">
        <v>0.89100000000000001</v>
      </c>
      <c r="K85" s="1151">
        <v>300186</v>
      </c>
      <c r="M85" s="847">
        <v>113.4</v>
      </c>
      <c r="N85" s="843">
        <v>1298.0999999999999</v>
      </c>
      <c r="O85" s="843">
        <v>1122.79</v>
      </c>
      <c r="P85" s="843">
        <v>92.7</v>
      </c>
      <c r="Q85" s="19">
        <v>959509.1</v>
      </c>
      <c r="R85" s="845">
        <v>0.46</v>
      </c>
      <c r="S85" s="2772">
        <v>-6</v>
      </c>
      <c r="T85" s="846">
        <v>0.90500000000000003</v>
      </c>
      <c r="U85" s="1151">
        <v>297574</v>
      </c>
      <c r="X85" s="1134">
        <v>100.9</v>
      </c>
      <c r="Y85" s="1110">
        <v>295311</v>
      </c>
      <c r="Z85" s="1115">
        <v>135920</v>
      </c>
      <c r="AB85" s="1134">
        <v>102.1</v>
      </c>
      <c r="AC85" s="1104">
        <v>32348.9</v>
      </c>
      <c r="AD85" s="1115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2772">
        <v>-10.199999999999999</v>
      </c>
      <c r="J86" s="846">
        <v>0.873</v>
      </c>
      <c r="K86" s="1151">
        <v>292210</v>
      </c>
      <c r="M86" s="847">
        <v>109.5</v>
      </c>
      <c r="N86" s="843">
        <v>1291.21</v>
      </c>
      <c r="O86" s="843">
        <v>1191.92</v>
      </c>
      <c r="P86" s="843">
        <v>87</v>
      </c>
      <c r="Q86" s="19">
        <v>962186.7</v>
      </c>
      <c r="R86" s="845">
        <v>0.46</v>
      </c>
      <c r="S86" s="2772">
        <v>-10.199999999999999</v>
      </c>
      <c r="T86" s="846">
        <v>0.88700000000000001</v>
      </c>
      <c r="U86" s="1151">
        <v>292404</v>
      </c>
      <c r="X86" s="1134">
        <v>96.3</v>
      </c>
      <c r="Y86" s="1110">
        <v>456485</v>
      </c>
      <c r="Z86" s="1115">
        <v>160498</v>
      </c>
      <c r="AB86" s="1134">
        <v>99.8</v>
      </c>
      <c r="AC86" s="1104">
        <v>32811.4</v>
      </c>
      <c r="AD86" s="1115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2772">
        <v>-6.9</v>
      </c>
      <c r="J87" s="846">
        <v>0.81</v>
      </c>
      <c r="K87" s="1151">
        <v>317686</v>
      </c>
      <c r="M87" s="847">
        <v>110.5</v>
      </c>
      <c r="N87" s="843">
        <v>1344.48</v>
      </c>
      <c r="O87" s="843">
        <v>1197.81</v>
      </c>
      <c r="P87" s="843">
        <v>88.4</v>
      </c>
      <c r="Q87" s="19">
        <v>953597.8</v>
      </c>
      <c r="R87" s="845">
        <v>0.48</v>
      </c>
      <c r="S87" s="2772">
        <v>-6.9</v>
      </c>
      <c r="T87" s="846">
        <v>0.88</v>
      </c>
      <c r="U87" s="1151">
        <v>330163</v>
      </c>
      <c r="X87" s="1134">
        <v>94.3</v>
      </c>
      <c r="Y87" s="1110">
        <v>280030</v>
      </c>
      <c r="Z87" s="1115">
        <v>193627</v>
      </c>
      <c r="AB87" s="1134">
        <v>101.4</v>
      </c>
      <c r="AC87" s="1104">
        <v>33969.199999999997</v>
      </c>
      <c r="AD87" s="1115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2772">
        <v>-3.2</v>
      </c>
      <c r="J88" s="846">
        <v>0.88</v>
      </c>
      <c r="K88" s="1151">
        <v>371146</v>
      </c>
      <c r="M88" s="847">
        <v>104.2</v>
      </c>
      <c r="N88" s="843">
        <v>1289.96</v>
      </c>
      <c r="O88" s="843">
        <v>1174.28</v>
      </c>
      <c r="P88" s="843">
        <v>79.5</v>
      </c>
      <c r="Q88" s="19">
        <v>968249</v>
      </c>
      <c r="R88" s="845">
        <v>0.49</v>
      </c>
      <c r="S88" s="2772">
        <v>-3.2</v>
      </c>
      <c r="T88" s="846">
        <v>0.84099999999999997</v>
      </c>
      <c r="U88" s="1151">
        <v>348805</v>
      </c>
      <c r="X88" s="1134">
        <v>101.7</v>
      </c>
      <c r="Y88" s="1110">
        <v>292532</v>
      </c>
      <c r="Z88" s="1115">
        <v>200442</v>
      </c>
      <c r="AB88" s="1134">
        <v>103.3</v>
      </c>
      <c r="AC88" s="1104">
        <v>34027.300000000003</v>
      </c>
      <c r="AD88" s="1115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2772">
        <v>-10</v>
      </c>
      <c r="J89" s="846">
        <v>0.85199999999999998</v>
      </c>
      <c r="K89" s="1151">
        <v>362781</v>
      </c>
      <c r="M89" s="847">
        <v>108.8</v>
      </c>
      <c r="N89" s="843">
        <v>1289.03</v>
      </c>
      <c r="O89" s="843">
        <v>1247.1099999999999</v>
      </c>
      <c r="P89" s="843">
        <v>85</v>
      </c>
      <c r="Q89" s="19">
        <v>963211.5</v>
      </c>
      <c r="R89" s="845">
        <v>0.51</v>
      </c>
      <c r="S89" s="2772">
        <v>-10</v>
      </c>
      <c r="T89" s="846">
        <v>0.86399999999999999</v>
      </c>
      <c r="U89" s="1151">
        <v>358073</v>
      </c>
      <c r="X89" s="1134">
        <v>102.4</v>
      </c>
      <c r="Y89" s="1110">
        <v>315503</v>
      </c>
      <c r="Z89" s="1115">
        <v>227476</v>
      </c>
      <c r="AB89" s="1134">
        <v>100</v>
      </c>
      <c r="AC89" s="1104">
        <v>31460.799999999999</v>
      </c>
      <c r="AD89" s="1115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2772">
        <v>-4.7</v>
      </c>
      <c r="J90" s="846">
        <v>0.89</v>
      </c>
      <c r="K90" s="1151">
        <v>372311</v>
      </c>
      <c r="M90" s="847">
        <v>110.9</v>
      </c>
      <c r="N90" s="843">
        <v>1268.53</v>
      </c>
      <c r="O90" s="843">
        <v>1370.36</v>
      </c>
      <c r="P90" s="843">
        <v>87.5</v>
      </c>
      <c r="Q90" s="19">
        <v>946890.4</v>
      </c>
      <c r="R90" s="845">
        <v>0.5</v>
      </c>
      <c r="S90" s="2772">
        <v>-4.7</v>
      </c>
      <c r="T90" s="846">
        <v>0.89200000000000002</v>
      </c>
      <c r="U90" s="1151">
        <v>371571</v>
      </c>
      <c r="X90" s="1134">
        <v>102.9</v>
      </c>
      <c r="Y90" s="1110">
        <v>317860</v>
      </c>
      <c r="Z90" s="1115">
        <v>203972</v>
      </c>
      <c r="AB90" s="1134">
        <v>99.5</v>
      </c>
      <c r="AC90" s="1104">
        <v>33005.9</v>
      </c>
      <c r="AD90" s="1115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2773">
        <v>-6.6</v>
      </c>
      <c r="J91" s="851">
        <v>0.91400000000000003</v>
      </c>
      <c r="K91" s="1152">
        <v>425547</v>
      </c>
      <c r="M91" s="852">
        <v>112.1</v>
      </c>
      <c r="N91" s="848">
        <v>1283.1500000000001</v>
      </c>
      <c r="O91" s="848">
        <v>1308.24</v>
      </c>
      <c r="P91" s="848">
        <v>90.2</v>
      </c>
      <c r="Q91" s="20">
        <v>971536.6</v>
      </c>
      <c r="R91" s="850">
        <v>0.49</v>
      </c>
      <c r="S91" s="2773">
        <v>-6.6</v>
      </c>
      <c r="T91" s="851">
        <v>0.89100000000000001</v>
      </c>
      <c r="U91" s="1152">
        <v>370833</v>
      </c>
      <c r="X91" s="1134">
        <v>107.4</v>
      </c>
      <c r="Y91" s="1110">
        <v>540300</v>
      </c>
      <c r="Z91" s="1115">
        <v>193858</v>
      </c>
      <c r="AB91" s="1134">
        <v>103.9</v>
      </c>
      <c r="AC91" s="1104">
        <v>33939.599999999999</v>
      </c>
      <c r="AD91" s="1115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2772">
        <v>16.399999999999999</v>
      </c>
      <c r="J92" s="846">
        <v>0.83699999999999997</v>
      </c>
      <c r="K92" s="1151">
        <v>288941</v>
      </c>
      <c r="M92" s="847">
        <v>111.5</v>
      </c>
      <c r="N92" s="843">
        <v>1273.98</v>
      </c>
      <c r="O92" s="843">
        <v>1244.0899999999999</v>
      </c>
      <c r="P92" s="843">
        <v>86.5</v>
      </c>
      <c r="Q92" s="19">
        <v>960787.2</v>
      </c>
      <c r="R92" s="845">
        <v>0.52</v>
      </c>
      <c r="S92" s="2772">
        <v>16.399999999999999</v>
      </c>
      <c r="T92" s="846">
        <v>0.876</v>
      </c>
      <c r="U92" s="1151">
        <v>370332</v>
      </c>
      <c r="X92" s="1136">
        <v>101.8</v>
      </c>
      <c r="Y92" s="1112">
        <v>304643</v>
      </c>
      <c r="Z92" s="1114">
        <v>220181</v>
      </c>
      <c r="AB92" s="1136">
        <v>106.4</v>
      </c>
      <c r="AC92" s="1106">
        <v>33167.9</v>
      </c>
      <c r="AD92" s="1114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2772">
        <v>16.3</v>
      </c>
      <c r="J93" s="846">
        <v>0.89800000000000002</v>
      </c>
      <c r="K93" s="1151">
        <v>359768</v>
      </c>
      <c r="M93" s="847">
        <v>116.4</v>
      </c>
      <c r="N93" s="843">
        <v>1287.6500000000001</v>
      </c>
      <c r="O93" s="843">
        <v>1592.92</v>
      </c>
      <c r="P93" s="843">
        <v>91.2</v>
      </c>
      <c r="Q93" s="19">
        <v>963626.9</v>
      </c>
      <c r="R93" s="845">
        <v>0.54</v>
      </c>
      <c r="S93" s="2772">
        <v>16.3</v>
      </c>
      <c r="T93" s="846">
        <v>0.91200000000000003</v>
      </c>
      <c r="U93" s="1151">
        <v>371710</v>
      </c>
      <c r="X93" s="1134">
        <v>113.9</v>
      </c>
      <c r="Y93" s="1110">
        <v>248342</v>
      </c>
      <c r="Z93" s="1115">
        <v>221588</v>
      </c>
      <c r="AB93" s="1134">
        <v>110.3</v>
      </c>
      <c r="AC93" s="1104">
        <v>33275.599999999999</v>
      </c>
      <c r="AD93" s="1115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2772">
        <v>17.8</v>
      </c>
      <c r="J94" s="846">
        <v>1.1160000000000001</v>
      </c>
      <c r="K94" s="1151">
        <v>399392</v>
      </c>
      <c r="M94" s="847">
        <v>115.4</v>
      </c>
      <c r="N94" s="843">
        <v>1255.28</v>
      </c>
      <c r="O94" s="843">
        <v>1406.21</v>
      </c>
      <c r="P94" s="843">
        <v>90.4</v>
      </c>
      <c r="Q94" s="19">
        <v>959113.2</v>
      </c>
      <c r="R94" s="845">
        <v>0.57999999999999996</v>
      </c>
      <c r="S94" s="2772">
        <v>17.8</v>
      </c>
      <c r="T94" s="846">
        <v>0.90600000000000003</v>
      </c>
      <c r="U94" s="1151">
        <v>359327</v>
      </c>
      <c r="X94" s="1134">
        <v>117.8</v>
      </c>
      <c r="Y94" s="1110">
        <v>320971</v>
      </c>
      <c r="Z94" s="1115">
        <v>196259</v>
      </c>
      <c r="AB94" s="1134">
        <v>113.6</v>
      </c>
      <c r="AC94" s="1104">
        <v>33581.300000000003</v>
      </c>
      <c r="AD94" s="1115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2772">
        <v>3</v>
      </c>
      <c r="J95" s="846">
        <v>0.876</v>
      </c>
      <c r="K95" s="1151">
        <v>367099</v>
      </c>
      <c r="M95" s="847">
        <v>113.9</v>
      </c>
      <c r="N95" s="843">
        <v>1264.33</v>
      </c>
      <c r="O95" s="843">
        <v>1333</v>
      </c>
      <c r="P95" s="843">
        <v>90.5</v>
      </c>
      <c r="Q95" s="19">
        <v>940475.5</v>
      </c>
      <c r="R95" s="845">
        <v>0.61</v>
      </c>
      <c r="S95" s="2772">
        <v>3</v>
      </c>
      <c r="T95" s="846">
        <v>0.91</v>
      </c>
      <c r="U95" s="1151">
        <v>359507</v>
      </c>
      <c r="X95" s="1134">
        <v>117.8</v>
      </c>
      <c r="Y95" s="1110">
        <v>307776</v>
      </c>
      <c r="Z95" s="1115">
        <v>261360</v>
      </c>
      <c r="AB95" s="1134">
        <v>111.1</v>
      </c>
      <c r="AC95" s="1104">
        <v>33620.300000000003</v>
      </c>
      <c r="AD95" s="1115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2772">
        <v>5.9</v>
      </c>
      <c r="J96" s="846">
        <v>0.85</v>
      </c>
      <c r="K96" s="1151">
        <v>348108</v>
      </c>
      <c r="M96" s="847">
        <v>113</v>
      </c>
      <c r="N96" s="843">
        <v>1263.5</v>
      </c>
      <c r="O96" s="843">
        <v>1369.02</v>
      </c>
      <c r="P96" s="843">
        <v>91.6</v>
      </c>
      <c r="Q96" s="19">
        <v>945504.6</v>
      </c>
      <c r="R96" s="845">
        <v>0.62</v>
      </c>
      <c r="S96" s="2772">
        <v>5.9</v>
      </c>
      <c r="T96" s="846">
        <v>0.92100000000000004</v>
      </c>
      <c r="U96" s="1151">
        <v>369013</v>
      </c>
      <c r="X96" s="1134">
        <v>110.2</v>
      </c>
      <c r="Y96" s="1110">
        <v>348497</v>
      </c>
      <c r="Z96" s="1115">
        <v>236085</v>
      </c>
      <c r="AB96" s="1134">
        <v>113.8</v>
      </c>
      <c r="AC96" s="1104">
        <v>36209.300000000003</v>
      </c>
      <c r="AD96" s="1115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2772">
        <v>9.3000000000000007</v>
      </c>
      <c r="J97" s="846">
        <v>0.86199999999999999</v>
      </c>
      <c r="K97" s="1151">
        <v>363735</v>
      </c>
      <c r="M97" s="847">
        <v>110.2</v>
      </c>
      <c r="N97" s="843">
        <v>1265.53</v>
      </c>
      <c r="O97" s="843">
        <v>1345.76</v>
      </c>
      <c r="P97" s="843">
        <v>84.9</v>
      </c>
      <c r="Q97" s="19">
        <v>950805.9</v>
      </c>
      <c r="R97" s="845">
        <v>0.63</v>
      </c>
      <c r="S97" s="2772">
        <v>9.3000000000000007</v>
      </c>
      <c r="T97" s="846">
        <v>0.88</v>
      </c>
      <c r="U97" s="1151">
        <v>368780</v>
      </c>
      <c r="X97" s="1134">
        <v>110.2</v>
      </c>
      <c r="Y97" s="1110">
        <v>324670</v>
      </c>
      <c r="Z97" s="1115">
        <v>211089</v>
      </c>
      <c r="AB97" s="1134">
        <v>111.7</v>
      </c>
      <c r="AC97" s="1104">
        <v>35280.5</v>
      </c>
      <c r="AD97" s="1115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2772">
        <v>1.1000000000000001</v>
      </c>
      <c r="J98" s="846">
        <v>0.92100000000000004</v>
      </c>
      <c r="K98" s="1151">
        <v>386812</v>
      </c>
      <c r="M98" s="847">
        <v>116.9</v>
      </c>
      <c r="N98" s="843">
        <v>1259.1500000000001</v>
      </c>
      <c r="O98" s="843">
        <v>1450.79</v>
      </c>
      <c r="P98" s="843">
        <v>91.8</v>
      </c>
      <c r="Q98" s="19">
        <v>949605.8</v>
      </c>
      <c r="R98" s="845">
        <v>0.64</v>
      </c>
      <c r="S98" s="2772">
        <v>1.1000000000000001</v>
      </c>
      <c r="T98" s="846">
        <v>0.93600000000000005</v>
      </c>
      <c r="U98" s="1151">
        <v>376984</v>
      </c>
      <c r="X98" s="1134">
        <v>107.4</v>
      </c>
      <c r="Y98" s="1110">
        <v>460966</v>
      </c>
      <c r="Z98" s="1115">
        <v>241991</v>
      </c>
      <c r="AB98" s="1134">
        <v>111.6</v>
      </c>
      <c r="AC98" s="1104">
        <v>34267.9</v>
      </c>
      <c r="AD98" s="1115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2772">
        <v>2.9</v>
      </c>
      <c r="J99" s="846">
        <v>0.83599999999999997</v>
      </c>
      <c r="K99" s="1151">
        <v>357334</v>
      </c>
      <c r="M99" s="847">
        <v>113.8</v>
      </c>
      <c r="N99" s="843">
        <v>1251.1199999999999</v>
      </c>
      <c r="O99" s="843">
        <v>1323.35</v>
      </c>
      <c r="P99" s="843">
        <v>92.3</v>
      </c>
      <c r="Q99" s="19">
        <v>939880</v>
      </c>
      <c r="R99" s="845">
        <v>0.62</v>
      </c>
      <c r="S99" s="2772">
        <v>2.9</v>
      </c>
      <c r="T99" s="846">
        <v>0.90500000000000003</v>
      </c>
      <c r="U99" s="1151">
        <v>372315</v>
      </c>
      <c r="X99" s="1134">
        <v>102.9</v>
      </c>
      <c r="Y99" s="1110">
        <v>288406</v>
      </c>
      <c r="Z99" s="1115">
        <v>240842</v>
      </c>
      <c r="AB99" s="1134">
        <v>110.4</v>
      </c>
      <c r="AC99" s="1104">
        <v>34320.6</v>
      </c>
      <c r="AD99" s="1115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2772">
        <v>3.3</v>
      </c>
      <c r="J100" s="846">
        <v>0.98299999999999998</v>
      </c>
      <c r="K100" s="1151">
        <v>391318</v>
      </c>
      <c r="M100" s="847">
        <v>116.9</v>
      </c>
      <c r="N100" s="843">
        <v>1253.57</v>
      </c>
      <c r="O100" s="843">
        <v>1384.64</v>
      </c>
      <c r="P100" s="843">
        <v>96.1</v>
      </c>
      <c r="Q100" s="19">
        <v>940839.4</v>
      </c>
      <c r="R100" s="845">
        <v>0.62</v>
      </c>
      <c r="S100" s="2772">
        <v>3.3</v>
      </c>
      <c r="T100" s="846">
        <v>0.93899999999999995</v>
      </c>
      <c r="U100" s="1151">
        <v>381041</v>
      </c>
      <c r="X100" s="1134">
        <v>107.4</v>
      </c>
      <c r="Y100" s="1110">
        <v>306749</v>
      </c>
      <c r="Z100" s="1115">
        <v>240902</v>
      </c>
      <c r="AB100" s="1134">
        <v>109.3</v>
      </c>
      <c r="AC100" s="1104">
        <v>35432.300000000003</v>
      </c>
      <c r="AD100" s="1115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2772">
        <v>11.3</v>
      </c>
      <c r="J101" s="846">
        <v>0.95599999999999996</v>
      </c>
      <c r="K101" s="1151">
        <v>400206</v>
      </c>
      <c r="M101" s="847">
        <v>120.4</v>
      </c>
      <c r="N101" s="843">
        <v>1281.6099999999999</v>
      </c>
      <c r="O101" s="843">
        <v>1450</v>
      </c>
      <c r="P101" s="843">
        <v>100.5</v>
      </c>
      <c r="Q101" s="19">
        <v>940810.4</v>
      </c>
      <c r="R101" s="845">
        <v>0.62</v>
      </c>
      <c r="S101" s="2772">
        <v>11.3</v>
      </c>
      <c r="T101" s="846">
        <v>0.97099999999999997</v>
      </c>
      <c r="U101" s="1151">
        <v>380218</v>
      </c>
      <c r="X101" s="1134">
        <v>115.9</v>
      </c>
      <c r="Y101" s="1110">
        <v>346057</v>
      </c>
      <c r="Z101" s="1115">
        <v>274353</v>
      </c>
      <c r="AB101" s="1134">
        <v>113.4</v>
      </c>
      <c r="AC101" s="1104">
        <v>35592.6</v>
      </c>
      <c r="AD101" s="1115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2772">
        <v>5.7</v>
      </c>
      <c r="J102" s="846">
        <v>0.96399999999999997</v>
      </c>
      <c r="K102" s="1151">
        <v>404297</v>
      </c>
      <c r="M102" s="847">
        <v>120.7</v>
      </c>
      <c r="N102" s="843">
        <v>1299.28</v>
      </c>
      <c r="O102" s="843">
        <v>1282.24</v>
      </c>
      <c r="P102" s="843">
        <v>100</v>
      </c>
      <c r="Q102" s="19">
        <v>951359</v>
      </c>
      <c r="R102" s="845">
        <v>0.63</v>
      </c>
      <c r="S102" s="2772">
        <v>5.7</v>
      </c>
      <c r="T102" s="846">
        <v>0.96599999999999997</v>
      </c>
      <c r="U102" s="1151">
        <v>399973</v>
      </c>
      <c r="X102" s="1134">
        <v>115.9</v>
      </c>
      <c r="Y102" s="1110">
        <v>342156</v>
      </c>
      <c r="Z102" s="1115">
        <v>232380</v>
      </c>
      <c r="AB102" s="1134">
        <v>111.7</v>
      </c>
      <c r="AC102" s="1104">
        <v>35325</v>
      </c>
      <c r="AD102" s="1115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2772">
        <v>5.9</v>
      </c>
      <c r="J103" s="846">
        <v>0.99099999999999999</v>
      </c>
      <c r="K103" s="1151">
        <v>466822</v>
      </c>
      <c r="M103" s="847">
        <v>120.8</v>
      </c>
      <c r="N103" s="843">
        <v>1299.18</v>
      </c>
      <c r="O103" s="843">
        <v>1235.6600000000001</v>
      </c>
      <c r="P103" s="843">
        <v>103.2</v>
      </c>
      <c r="Q103" s="19">
        <v>944714.7</v>
      </c>
      <c r="R103" s="845">
        <v>0.63</v>
      </c>
      <c r="S103" s="2772">
        <v>5.9</v>
      </c>
      <c r="T103" s="846">
        <v>0.97099999999999997</v>
      </c>
      <c r="U103" s="1151">
        <v>413000</v>
      </c>
      <c r="X103" s="1135">
        <v>113.1</v>
      </c>
      <c r="Y103" s="1111">
        <v>557024</v>
      </c>
      <c r="Z103" s="1116">
        <v>229291</v>
      </c>
      <c r="AB103" s="1135">
        <v>109.5</v>
      </c>
      <c r="AC103" s="1105">
        <v>35186.800000000003</v>
      </c>
      <c r="AD103" s="1116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2771">
        <v>6.4</v>
      </c>
      <c r="J104" s="856">
        <v>0.96399999999999997</v>
      </c>
      <c r="K104" s="1150">
        <v>322402</v>
      </c>
      <c r="M104" s="857">
        <v>126.9</v>
      </c>
      <c r="N104" s="853">
        <v>1298.74</v>
      </c>
      <c r="O104" s="853">
        <v>1272.24</v>
      </c>
      <c r="P104" s="853">
        <v>114.2</v>
      </c>
      <c r="Q104" s="18">
        <v>935611.1</v>
      </c>
      <c r="R104" s="855">
        <v>0.63</v>
      </c>
      <c r="S104" s="2771">
        <v>6.4</v>
      </c>
      <c r="T104" s="856">
        <v>1.0089999999999999</v>
      </c>
      <c r="U104" s="1150">
        <v>408920</v>
      </c>
      <c r="X104" s="1134">
        <v>108.4</v>
      </c>
      <c r="Y104" s="1110">
        <v>336464</v>
      </c>
      <c r="Z104" s="1115">
        <v>277195</v>
      </c>
      <c r="AB104" s="1134">
        <v>113.2</v>
      </c>
      <c r="AC104" s="1104">
        <v>36239.300000000003</v>
      </c>
      <c r="AD104" s="1115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2772">
        <v>4.8</v>
      </c>
      <c r="J105" s="846">
        <v>0.98</v>
      </c>
      <c r="K105" s="1151">
        <v>405165</v>
      </c>
      <c r="M105" s="847">
        <v>123.6</v>
      </c>
      <c r="N105" s="843">
        <v>1285.92</v>
      </c>
      <c r="O105" s="843">
        <v>1165.03</v>
      </c>
      <c r="P105" s="843">
        <v>104.6</v>
      </c>
      <c r="Q105" s="19">
        <v>952664</v>
      </c>
      <c r="R105" s="845">
        <v>0.61</v>
      </c>
      <c r="S105" s="2772">
        <v>4.8</v>
      </c>
      <c r="T105" s="846">
        <v>0.99399999999999999</v>
      </c>
      <c r="U105" s="1151">
        <v>433155</v>
      </c>
      <c r="X105" s="1134">
        <v>113.1</v>
      </c>
      <c r="Y105" s="1110">
        <v>261836</v>
      </c>
      <c r="Z105" s="1115">
        <v>224260</v>
      </c>
      <c r="AB105" s="1134">
        <v>111.6</v>
      </c>
      <c r="AC105" s="1104">
        <v>35610.6</v>
      </c>
      <c r="AD105" s="1115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2772">
        <v>28.5</v>
      </c>
      <c r="J106" s="846">
        <v>1.1950000000000001</v>
      </c>
      <c r="K106" s="1151">
        <v>454769</v>
      </c>
      <c r="M106" s="847">
        <v>120.8</v>
      </c>
      <c r="N106" s="843">
        <v>1290.47</v>
      </c>
      <c r="O106" s="843">
        <v>1250.28</v>
      </c>
      <c r="P106" s="843">
        <v>98.9</v>
      </c>
      <c r="Q106" s="19">
        <v>913872.8</v>
      </c>
      <c r="R106" s="845">
        <v>0.6</v>
      </c>
      <c r="S106" s="2772">
        <v>28.5</v>
      </c>
      <c r="T106" s="846">
        <v>0.96199999999999997</v>
      </c>
      <c r="U106" s="1151">
        <v>415878</v>
      </c>
      <c r="X106" s="1134">
        <v>113.9</v>
      </c>
      <c r="Y106" s="1110">
        <v>468840</v>
      </c>
      <c r="Z106" s="1115">
        <v>255156</v>
      </c>
      <c r="AB106" s="1134">
        <v>109.3</v>
      </c>
      <c r="AC106" s="1104">
        <v>47145.7</v>
      </c>
      <c r="AD106" s="1115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2772">
        <v>1.1000000000000001</v>
      </c>
      <c r="J107" s="846">
        <v>0.94699999999999995</v>
      </c>
      <c r="K107" s="1151">
        <v>463793</v>
      </c>
      <c r="M107" s="847">
        <v>120.4</v>
      </c>
      <c r="N107" s="843">
        <v>1307.8699999999999</v>
      </c>
      <c r="O107" s="843">
        <v>1163.0899999999999</v>
      </c>
      <c r="P107" s="843">
        <v>99.9</v>
      </c>
      <c r="Q107" s="19">
        <v>933211.8</v>
      </c>
      <c r="R107" s="845">
        <v>0.6</v>
      </c>
      <c r="S107" s="2772">
        <v>1.1000000000000001</v>
      </c>
      <c r="T107" s="846">
        <v>0.98599999999999999</v>
      </c>
      <c r="U107" s="1151">
        <v>451290</v>
      </c>
      <c r="X107" s="1134">
        <v>118.8</v>
      </c>
      <c r="Y107" s="1110">
        <v>304197</v>
      </c>
      <c r="Z107" s="1115">
        <v>275106</v>
      </c>
      <c r="AB107" s="1134">
        <v>112</v>
      </c>
      <c r="AC107" s="1104">
        <v>33778.300000000003</v>
      </c>
      <c r="AD107" s="1115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2772">
        <v>1.9</v>
      </c>
      <c r="J108" s="846">
        <v>0.97299999999999998</v>
      </c>
      <c r="K108" s="1151">
        <v>420625</v>
      </c>
      <c r="M108" s="847">
        <v>125.9</v>
      </c>
      <c r="N108" s="843">
        <v>1295.1600000000001</v>
      </c>
      <c r="O108" s="843">
        <v>1148.7</v>
      </c>
      <c r="P108" s="843">
        <v>113</v>
      </c>
      <c r="Q108" s="19">
        <v>949327.8</v>
      </c>
      <c r="R108" s="845">
        <v>0.6</v>
      </c>
      <c r="S108" s="2772">
        <v>1.9</v>
      </c>
      <c r="T108" s="846">
        <v>1.056</v>
      </c>
      <c r="U108" s="1151">
        <v>445369</v>
      </c>
      <c r="X108" s="1134">
        <v>109.3</v>
      </c>
      <c r="Y108" s="1110">
        <v>332085</v>
      </c>
      <c r="Z108" s="1115">
        <v>240847</v>
      </c>
      <c r="AB108" s="1134">
        <v>112.8</v>
      </c>
      <c r="AC108" s="1104">
        <v>34289.599999999999</v>
      </c>
      <c r="AD108" s="1115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2772">
        <v>1.9</v>
      </c>
      <c r="J109" s="846">
        <v>0.98099999999999998</v>
      </c>
      <c r="K109" s="1151">
        <v>418561</v>
      </c>
      <c r="M109" s="847">
        <v>122.7</v>
      </c>
      <c r="N109" s="843">
        <v>1291.44</v>
      </c>
      <c r="O109" s="843">
        <v>1181.5</v>
      </c>
      <c r="P109" s="843">
        <v>106.9</v>
      </c>
      <c r="Q109" s="19">
        <v>938492.7</v>
      </c>
      <c r="R109" s="845">
        <v>0.6</v>
      </c>
      <c r="S109" s="2772">
        <v>1.9</v>
      </c>
      <c r="T109" s="846">
        <v>1.008</v>
      </c>
      <c r="U109" s="1151">
        <v>426416</v>
      </c>
      <c r="X109" s="1134">
        <v>111.2</v>
      </c>
      <c r="Y109" s="1110">
        <v>318812</v>
      </c>
      <c r="Z109" s="1115">
        <v>225377</v>
      </c>
      <c r="AB109" s="1134">
        <v>113</v>
      </c>
      <c r="AC109" s="1104">
        <v>34599.9</v>
      </c>
      <c r="AD109" s="1115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2772">
        <v>5.4</v>
      </c>
      <c r="J110" s="846">
        <v>0.99</v>
      </c>
      <c r="K110" s="1151">
        <v>434222</v>
      </c>
      <c r="M110" s="847">
        <v>123.5</v>
      </c>
      <c r="N110" s="843">
        <v>1283.4000000000001</v>
      </c>
      <c r="O110" s="843">
        <v>989.44</v>
      </c>
      <c r="P110" s="843">
        <v>104.8</v>
      </c>
      <c r="Q110" s="19">
        <v>944639.4</v>
      </c>
      <c r="R110" s="845">
        <v>0.59</v>
      </c>
      <c r="S110" s="2772">
        <v>5.4</v>
      </c>
      <c r="T110" s="846">
        <v>1.008</v>
      </c>
      <c r="U110" s="1151">
        <v>420019</v>
      </c>
      <c r="X110" s="1134">
        <v>112.1</v>
      </c>
      <c r="Y110" s="1110">
        <v>457275</v>
      </c>
      <c r="Z110" s="1115">
        <v>256856</v>
      </c>
      <c r="AB110" s="1134">
        <v>116.7</v>
      </c>
      <c r="AC110" s="1104">
        <v>34785.9</v>
      </c>
      <c r="AD110" s="1115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2772">
        <v>9.9</v>
      </c>
      <c r="J111" s="846">
        <v>0.90500000000000003</v>
      </c>
      <c r="K111" s="1151">
        <v>398362</v>
      </c>
      <c r="M111" s="847">
        <v>123.8</v>
      </c>
      <c r="N111" s="843">
        <v>1287.48</v>
      </c>
      <c r="O111" s="843">
        <v>1104.95</v>
      </c>
      <c r="P111" s="843">
        <v>112.5</v>
      </c>
      <c r="Q111" s="19">
        <v>938646.5</v>
      </c>
      <c r="R111" s="845">
        <v>0.56999999999999995</v>
      </c>
      <c r="S111" s="2772">
        <v>9.9</v>
      </c>
      <c r="T111" s="846">
        <v>0.97699999999999998</v>
      </c>
      <c r="U111" s="1151">
        <v>420359</v>
      </c>
      <c r="X111" s="1134">
        <v>102.9</v>
      </c>
      <c r="Y111" s="1110">
        <v>295990</v>
      </c>
      <c r="Z111" s="1115">
        <v>247841</v>
      </c>
      <c r="AB111" s="1134">
        <v>110.2</v>
      </c>
      <c r="AC111" s="1104">
        <v>35100.699999999997</v>
      </c>
      <c r="AD111" s="1115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2772">
        <v>3.7</v>
      </c>
      <c r="J112" s="846">
        <v>1.1599999999999999</v>
      </c>
      <c r="K112" s="1151">
        <v>443271</v>
      </c>
      <c r="M112" s="847">
        <v>138.6</v>
      </c>
      <c r="N112" s="843">
        <v>1303.0899999999999</v>
      </c>
      <c r="O112" s="843">
        <v>1031.18</v>
      </c>
      <c r="P112" s="843">
        <v>131.80000000000001</v>
      </c>
      <c r="Q112" s="19">
        <v>930759</v>
      </c>
      <c r="R112" s="845">
        <v>0.56000000000000005</v>
      </c>
      <c r="S112" s="2772">
        <v>3.7</v>
      </c>
      <c r="T112" s="846">
        <v>1.105</v>
      </c>
      <c r="U112" s="1151">
        <v>423926</v>
      </c>
      <c r="X112" s="1134">
        <v>112.1</v>
      </c>
      <c r="Y112" s="1110">
        <v>291308</v>
      </c>
      <c r="Z112" s="1115">
        <v>250619</v>
      </c>
      <c r="AB112" s="1134">
        <v>114.5</v>
      </c>
      <c r="AC112" s="1104">
        <v>34405.5</v>
      </c>
      <c r="AD112" s="1115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2772">
        <v>2.1</v>
      </c>
      <c r="J113" s="846">
        <v>0.99399999999999999</v>
      </c>
      <c r="K113" s="1151">
        <v>465598</v>
      </c>
      <c r="M113" s="847">
        <v>125.9</v>
      </c>
      <c r="N113" s="843">
        <v>1259.92</v>
      </c>
      <c r="O113" s="843">
        <v>958.86</v>
      </c>
      <c r="P113" s="843">
        <v>116</v>
      </c>
      <c r="Q113" s="19">
        <v>934034.2</v>
      </c>
      <c r="R113" s="845">
        <v>0.54</v>
      </c>
      <c r="S113" s="2772">
        <v>2.1</v>
      </c>
      <c r="T113" s="846">
        <v>1.0089999999999999</v>
      </c>
      <c r="U113" s="1151">
        <v>436637</v>
      </c>
      <c r="X113" s="1134">
        <v>116.8</v>
      </c>
      <c r="Y113" s="1110">
        <v>339990</v>
      </c>
      <c r="Z113" s="1115">
        <v>262710</v>
      </c>
      <c r="AB113" s="1134">
        <v>114.4</v>
      </c>
      <c r="AC113" s="1104">
        <v>35206.800000000003</v>
      </c>
      <c r="AD113" s="1115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2772">
        <v>3.5</v>
      </c>
      <c r="J114" s="846">
        <v>0.98199999999999998</v>
      </c>
      <c r="K114" s="1151">
        <v>430510</v>
      </c>
      <c r="M114" s="847">
        <v>124.1</v>
      </c>
      <c r="N114" s="843">
        <v>1262.53</v>
      </c>
      <c r="O114" s="843">
        <v>994.3</v>
      </c>
      <c r="P114" s="843">
        <v>115.5</v>
      </c>
      <c r="Q114" s="19">
        <v>931718.1</v>
      </c>
      <c r="R114" s="845">
        <v>0.53</v>
      </c>
      <c r="S114" s="2772">
        <v>3.5</v>
      </c>
      <c r="T114" s="846">
        <v>0.98399999999999999</v>
      </c>
      <c r="U114" s="1151">
        <v>436967</v>
      </c>
      <c r="X114" s="1134">
        <v>120.5</v>
      </c>
      <c r="Y114" s="1110">
        <v>339122</v>
      </c>
      <c r="Z114" s="1115">
        <v>219360</v>
      </c>
      <c r="AB114" s="1134">
        <v>115.3</v>
      </c>
      <c r="AC114" s="1104">
        <v>34861</v>
      </c>
      <c r="AD114" s="1115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2773">
        <v>1</v>
      </c>
      <c r="J115" s="851">
        <v>1.0029999999999999</v>
      </c>
      <c r="K115" s="1152">
        <v>515696</v>
      </c>
      <c r="M115" s="852">
        <v>123</v>
      </c>
      <c r="N115" s="848">
        <v>1266.48</v>
      </c>
      <c r="O115" s="848">
        <v>900.47</v>
      </c>
      <c r="P115" s="848">
        <v>110.6</v>
      </c>
      <c r="Q115" s="20">
        <v>921203</v>
      </c>
      <c r="R115" s="850">
        <v>0.51</v>
      </c>
      <c r="S115" s="2773">
        <v>1</v>
      </c>
      <c r="T115" s="851">
        <v>0.98699999999999999</v>
      </c>
      <c r="U115" s="1152">
        <v>450096</v>
      </c>
      <c r="X115" s="1134">
        <v>115.9</v>
      </c>
      <c r="Y115" s="1110">
        <v>545155</v>
      </c>
      <c r="Z115" s="1115">
        <v>248623</v>
      </c>
      <c r="AB115" s="1134">
        <v>112</v>
      </c>
      <c r="AC115" s="1104">
        <v>35138.300000000003</v>
      </c>
      <c r="AD115" s="1115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2772">
        <v>4</v>
      </c>
      <c r="J116" s="846">
        <v>0.94</v>
      </c>
      <c r="K116" s="1151">
        <v>334319</v>
      </c>
      <c r="M116" s="847">
        <v>124.1</v>
      </c>
      <c r="N116" s="843">
        <v>1287.21</v>
      </c>
      <c r="O116" s="843">
        <v>914.21</v>
      </c>
      <c r="P116" s="843">
        <v>118.2</v>
      </c>
      <c r="Q116" s="19">
        <v>919572</v>
      </c>
      <c r="R116" s="845">
        <v>0.48</v>
      </c>
      <c r="S116" s="2772">
        <v>4</v>
      </c>
      <c r="T116" s="846">
        <v>0.98599999999999999</v>
      </c>
      <c r="U116" s="1151">
        <v>426829</v>
      </c>
      <c r="X116" s="1136">
        <v>104.6</v>
      </c>
      <c r="Y116" s="1112">
        <v>338230</v>
      </c>
      <c r="Z116" s="1114">
        <v>273111</v>
      </c>
      <c r="AB116" s="1136">
        <v>108.9</v>
      </c>
      <c r="AC116" s="1106">
        <v>35260.699999999997</v>
      </c>
      <c r="AD116" s="1114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2772">
        <v>2.4</v>
      </c>
      <c r="J117" s="846">
        <v>0.95599999999999996</v>
      </c>
      <c r="K117" s="1151">
        <v>384863</v>
      </c>
      <c r="M117" s="847">
        <v>120.8</v>
      </c>
      <c r="N117" s="843">
        <v>1248.3399999999999</v>
      </c>
      <c r="O117" s="843">
        <v>867.19</v>
      </c>
      <c r="P117" s="843">
        <v>113.7</v>
      </c>
      <c r="Q117" s="19">
        <v>926829.1</v>
      </c>
      <c r="R117" s="845">
        <v>0.45</v>
      </c>
      <c r="S117" s="2772">
        <v>2.4</v>
      </c>
      <c r="T117" s="846">
        <v>0.96799999999999997</v>
      </c>
      <c r="U117" s="1151">
        <v>413095</v>
      </c>
      <c r="X117" s="1134">
        <v>109.3</v>
      </c>
      <c r="Y117" s="1110">
        <v>270396</v>
      </c>
      <c r="Z117" s="1115">
        <v>202646</v>
      </c>
      <c r="AB117" s="1134">
        <v>108.7</v>
      </c>
      <c r="AC117" s="1104">
        <v>35753.9</v>
      </c>
      <c r="AD117" s="1115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2772">
        <v>-12.4</v>
      </c>
      <c r="J118" s="846">
        <v>1.2070000000000001</v>
      </c>
      <c r="K118" s="1151">
        <v>469185</v>
      </c>
      <c r="M118" s="847">
        <v>120.2</v>
      </c>
      <c r="N118" s="843">
        <v>1224.3699999999999</v>
      </c>
      <c r="O118" s="843">
        <v>753.9</v>
      </c>
      <c r="P118" s="843">
        <v>113.1</v>
      </c>
      <c r="Q118" s="19">
        <v>928491.4</v>
      </c>
      <c r="R118" s="845">
        <v>0.43</v>
      </c>
      <c r="S118" s="2772">
        <v>-12.4</v>
      </c>
      <c r="T118" s="846">
        <v>0.96399999999999997</v>
      </c>
      <c r="U118" s="1151">
        <v>427704</v>
      </c>
      <c r="X118" s="1134">
        <v>112.1</v>
      </c>
      <c r="Y118" s="1110">
        <v>353388</v>
      </c>
      <c r="Z118" s="1115">
        <v>227977</v>
      </c>
      <c r="AB118" s="1134">
        <v>107.7</v>
      </c>
      <c r="AC118" s="1104">
        <v>35362.9</v>
      </c>
      <c r="AD118" s="1115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2772">
        <v>9.1999999999999993</v>
      </c>
      <c r="J119" s="846">
        <v>0.91700000000000004</v>
      </c>
      <c r="K119" s="1151">
        <v>432187</v>
      </c>
      <c r="M119" s="847">
        <v>121.6</v>
      </c>
      <c r="N119" s="843">
        <v>1229.8599999999999</v>
      </c>
      <c r="O119" s="843">
        <v>761.01</v>
      </c>
      <c r="P119" s="843">
        <v>125.9</v>
      </c>
      <c r="Q119" s="19">
        <v>924640.3</v>
      </c>
      <c r="R119" s="845">
        <v>0.42</v>
      </c>
      <c r="S119" s="2772">
        <v>9.1999999999999993</v>
      </c>
      <c r="T119" s="846">
        <v>0.95699999999999996</v>
      </c>
      <c r="U119" s="1151">
        <v>423115</v>
      </c>
      <c r="X119" s="1134">
        <v>111.2</v>
      </c>
      <c r="Y119" s="1110">
        <v>325484</v>
      </c>
      <c r="Z119" s="1115">
        <v>241967</v>
      </c>
      <c r="AB119" s="1134">
        <v>105.1</v>
      </c>
      <c r="AC119" s="1104">
        <v>35496.9</v>
      </c>
      <c r="AD119" s="1115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2772">
        <v>5.8</v>
      </c>
      <c r="J120" s="846">
        <v>0.85199999999999998</v>
      </c>
      <c r="K120" s="1151">
        <v>413263</v>
      </c>
      <c r="M120" s="847">
        <v>114.6</v>
      </c>
      <c r="N120" s="843">
        <v>1265.47</v>
      </c>
      <c r="O120" s="843">
        <v>734.75</v>
      </c>
      <c r="P120" s="843">
        <v>110.1</v>
      </c>
      <c r="Q120" s="19">
        <v>919008.6</v>
      </c>
      <c r="R120" s="845">
        <v>0.41</v>
      </c>
      <c r="S120" s="2772">
        <v>5.8</v>
      </c>
      <c r="T120" s="846">
        <v>0.92700000000000005</v>
      </c>
      <c r="U120" s="1151">
        <v>442964</v>
      </c>
      <c r="X120" s="1134">
        <v>96.3</v>
      </c>
      <c r="Y120" s="1110">
        <v>328337</v>
      </c>
      <c r="Z120" s="1115">
        <v>206858</v>
      </c>
      <c r="AB120" s="1134">
        <v>99.4</v>
      </c>
      <c r="AC120" s="1104">
        <v>34187</v>
      </c>
      <c r="AD120" s="1115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2772">
        <v>-0.3</v>
      </c>
      <c r="J121" s="846">
        <v>0.97799999999999998</v>
      </c>
      <c r="K121" s="1151">
        <v>412921</v>
      </c>
      <c r="M121" s="847">
        <v>123.6</v>
      </c>
      <c r="N121" s="843">
        <v>1245.18</v>
      </c>
      <c r="O121" s="843">
        <v>743.27</v>
      </c>
      <c r="P121" s="843">
        <v>132.19999999999999</v>
      </c>
      <c r="Q121" s="19">
        <v>917455.2</v>
      </c>
      <c r="R121" s="845">
        <v>0.39</v>
      </c>
      <c r="S121" s="2772">
        <v>-0.3</v>
      </c>
      <c r="T121" s="846">
        <v>1.008</v>
      </c>
      <c r="U121" s="1151">
        <v>410855</v>
      </c>
      <c r="X121" s="1134">
        <v>99.1</v>
      </c>
      <c r="Y121" s="1110">
        <v>302403</v>
      </c>
      <c r="Z121" s="1115">
        <v>224388</v>
      </c>
      <c r="AB121" s="1134">
        <v>100.6</v>
      </c>
      <c r="AC121" s="1104">
        <v>33285.800000000003</v>
      </c>
      <c r="AD121" s="1115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2772">
        <v>0.5</v>
      </c>
      <c r="J122" s="846">
        <v>0.91500000000000004</v>
      </c>
      <c r="K122" s="1151">
        <v>444814</v>
      </c>
      <c r="M122" s="847">
        <v>116.7</v>
      </c>
      <c r="N122" s="843">
        <v>1228.96</v>
      </c>
      <c r="O122" s="843">
        <v>734.58</v>
      </c>
      <c r="P122" s="843">
        <v>115.4</v>
      </c>
      <c r="Q122" s="19">
        <v>909503.1</v>
      </c>
      <c r="R122" s="845">
        <v>0.37</v>
      </c>
      <c r="S122" s="2772">
        <v>0.5</v>
      </c>
      <c r="T122" s="846">
        <v>0.93400000000000005</v>
      </c>
      <c r="U122" s="1151">
        <v>426164</v>
      </c>
      <c r="X122" s="1134">
        <v>95.3</v>
      </c>
      <c r="Y122" s="1110">
        <v>448779</v>
      </c>
      <c r="Z122" s="1115">
        <v>236426</v>
      </c>
      <c r="AB122" s="1134">
        <v>99.4</v>
      </c>
      <c r="AC122" s="1104">
        <v>34573.599999999999</v>
      </c>
      <c r="AD122" s="1115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2772">
        <v>-0.7</v>
      </c>
      <c r="J123" s="846">
        <v>0.89300000000000002</v>
      </c>
      <c r="K123" s="1151">
        <v>394571</v>
      </c>
      <c r="M123" s="847">
        <v>117.3</v>
      </c>
      <c r="N123" s="843">
        <v>1219.6400000000001</v>
      </c>
      <c r="O123" s="843">
        <v>650.57000000000005</v>
      </c>
      <c r="P123" s="843">
        <v>116.1</v>
      </c>
      <c r="Q123" s="19">
        <v>909967.2</v>
      </c>
      <c r="R123" s="845">
        <v>0.37</v>
      </c>
      <c r="S123" s="2772">
        <v>-0.7</v>
      </c>
      <c r="T123" s="846">
        <v>0.96299999999999997</v>
      </c>
      <c r="U123" s="1151">
        <v>419997</v>
      </c>
      <c r="X123" s="1134">
        <v>86.9</v>
      </c>
      <c r="Y123" s="1110">
        <v>290666</v>
      </c>
      <c r="Z123" s="1115">
        <v>228602</v>
      </c>
      <c r="AB123" s="1134">
        <v>92.7</v>
      </c>
      <c r="AC123" s="1104">
        <v>33849.699999999997</v>
      </c>
      <c r="AD123" s="1115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2772">
        <v>-1.1000000000000001</v>
      </c>
      <c r="J124" s="846">
        <v>0.97099999999999997</v>
      </c>
      <c r="K124" s="1151">
        <v>474398</v>
      </c>
      <c r="M124" s="847">
        <v>112</v>
      </c>
      <c r="N124" s="843">
        <v>1239.7</v>
      </c>
      <c r="O124" s="843">
        <v>710.36</v>
      </c>
      <c r="P124" s="843">
        <v>97.2</v>
      </c>
      <c r="Q124" s="19">
        <v>904601.9</v>
      </c>
      <c r="R124" s="845">
        <v>0.36</v>
      </c>
      <c r="S124" s="2772">
        <v>-1.1000000000000001</v>
      </c>
      <c r="T124" s="846">
        <v>0.92300000000000004</v>
      </c>
      <c r="U124" s="1151">
        <v>448619</v>
      </c>
      <c r="X124" s="1134">
        <v>95.3</v>
      </c>
      <c r="Y124" s="1110">
        <v>276267</v>
      </c>
      <c r="Z124" s="1115">
        <v>227156</v>
      </c>
      <c r="AB124" s="1134">
        <v>97.3</v>
      </c>
      <c r="AC124" s="1104">
        <v>33745.699999999997</v>
      </c>
      <c r="AD124" s="1115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2772">
        <v>-1.4</v>
      </c>
      <c r="J125" s="846">
        <v>0.94099999999999995</v>
      </c>
      <c r="K125" s="1151">
        <v>437712</v>
      </c>
      <c r="M125" s="847">
        <v>115.4</v>
      </c>
      <c r="N125" s="843">
        <v>1216.5</v>
      </c>
      <c r="O125" s="843">
        <v>705.15</v>
      </c>
      <c r="P125" s="843">
        <v>115</v>
      </c>
      <c r="Q125" s="19">
        <v>913886.8</v>
      </c>
      <c r="R125" s="845">
        <v>0.35</v>
      </c>
      <c r="S125" s="2772">
        <v>-1.4</v>
      </c>
      <c r="T125" s="846">
        <v>0.95599999999999996</v>
      </c>
      <c r="U125" s="1151">
        <v>409579</v>
      </c>
      <c r="X125" s="1134">
        <v>98.1</v>
      </c>
      <c r="Y125" s="1110">
        <v>321899</v>
      </c>
      <c r="Z125" s="1115">
        <v>220481</v>
      </c>
      <c r="AB125" s="1134">
        <v>96.2</v>
      </c>
      <c r="AC125" s="1104">
        <v>33013.800000000003</v>
      </c>
      <c r="AD125" s="1115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2772">
        <v>1.4</v>
      </c>
      <c r="J126" s="846">
        <v>0.94299999999999995</v>
      </c>
      <c r="K126" s="1151">
        <v>351077</v>
      </c>
      <c r="M126" s="847">
        <v>115.4</v>
      </c>
      <c r="N126" s="843">
        <v>1191.68</v>
      </c>
      <c r="O126" s="843">
        <v>644.86</v>
      </c>
      <c r="P126" s="843">
        <v>111.5</v>
      </c>
      <c r="Q126" s="19">
        <v>899551.7</v>
      </c>
      <c r="R126" s="845">
        <v>0.35</v>
      </c>
      <c r="S126" s="2772">
        <v>1.4</v>
      </c>
      <c r="T126" s="846">
        <v>0.94499999999999995</v>
      </c>
      <c r="U126" s="1151">
        <v>362166</v>
      </c>
      <c r="X126" s="1134">
        <v>99.1</v>
      </c>
      <c r="Y126" s="1110">
        <v>331797</v>
      </c>
      <c r="Z126" s="1115">
        <v>193232</v>
      </c>
      <c r="AB126" s="1134">
        <v>94</v>
      </c>
      <c r="AC126" s="1104">
        <v>33567.4</v>
      </c>
      <c r="AD126" s="1115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2772">
        <v>-1.8</v>
      </c>
      <c r="J127" s="846">
        <v>0.95099999999999996</v>
      </c>
      <c r="K127" s="1151">
        <v>435229</v>
      </c>
      <c r="M127" s="847">
        <v>114.6</v>
      </c>
      <c r="N127" s="843">
        <v>1161.29</v>
      </c>
      <c r="O127" s="843">
        <v>703</v>
      </c>
      <c r="P127" s="843">
        <v>112.8</v>
      </c>
      <c r="Q127" s="19">
        <v>895811.4</v>
      </c>
      <c r="R127" s="845">
        <v>0.35</v>
      </c>
      <c r="S127" s="2772">
        <v>-1.8</v>
      </c>
      <c r="T127" s="846">
        <v>0.93700000000000006</v>
      </c>
      <c r="U127" s="1151">
        <v>384955</v>
      </c>
      <c r="X127" s="1135">
        <v>100</v>
      </c>
      <c r="Y127" s="1111">
        <v>509128</v>
      </c>
      <c r="Z127" s="1116">
        <v>194834</v>
      </c>
      <c r="AB127" s="1135">
        <v>96.2</v>
      </c>
      <c r="AC127" s="1105">
        <v>33546.1</v>
      </c>
      <c r="AD127" s="1116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2771">
        <v>-3.7</v>
      </c>
      <c r="J128" s="856">
        <v>0.89100000000000001</v>
      </c>
      <c r="K128" s="1150">
        <v>304572</v>
      </c>
      <c r="M128" s="857">
        <v>117.3</v>
      </c>
      <c r="N128" s="853">
        <v>3690.6</v>
      </c>
      <c r="O128" s="853">
        <v>649.9</v>
      </c>
      <c r="P128" s="853">
        <v>117.2</v>
      </c>
      <c r="Q128" s="18">
        <v>1103492.6000000001</v>
      </c>
      <c r="R128" s="855">
        <v>0.36</v>
      </c>
      <c r="S128" s="2771">
        <v>-3.7</v>
      </c>
      <c r="T128" s="856">
        <v>0.93799999999999994</v>
      </c>
      <c r="U128" s="1150">
        <v>394363</v>
      </c>
      <c r="X128" s="1134">
        <v>94.7</v>
      </c>
      <c r="Y128" s="1110">
        <v>327774</v>
      </c>
      <c r="Z128" s="1115">
        <v>192083</v>
      </c>
      <c r="AB128" s="1134">
        <v>98.5</v>
      </c>
      <c r="AC128" s="1104">
        <v>33592.400000000001</v>
      </c>
      <c r="AD128" s="1115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2772">
        <v>-2.6</v>
      </c>
      <c r="J129" s="846">
        <v>0.91900000000000004</v>
      </c>
      <c r="K129" s="1151">
        <v>332218</v>
      </c>
      <c r="M129" s="847">
        <v>113.1</v>
      </c>
      <c r="N129" s="843">
        <v>3718.21</v>
      </c>
      <c r="O129" s="843">
        <v>712.13</v>
      </c>
      <c r="P129" s="843">
        <v>107.3</v>
      </c>
      <c r="Q129" s="19">
        <v>1074542.5</v>
      </c>
      <c r="R129" s="845">
        <v>0.35</v>
      </c>
      <c r="S129" s="2772">
        <v>-2.6</v>
      </c>
      <c r="T129" s="846">
        <v>0.92800000000000005</v>
      </c>
      <c r="U129" s="1151">
        <v>356335</v>
      </c>
      <c r="X129" s="1134">
        <v>97.6</v>
      </c>
      <c r="Y129" s="1110">
        <v>259903</v>
      </c>
      <c r="Z129" s="1115">
        <v>179805</v>
      </c>
      <c r="AB129" s="1134">
        <v>98</v>
      </c>
      <c r="AC129" s="1104">
        <v>33792.1</v>
      </c>
      <c r="AD129" s="1115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2772">
        <v>-8.1999999999999993</v>
      </c>
      <c r="J130" s="846">
        <v>1.2150000000000001</v>
      </c>
      <c r="K130" s="1151">
        <v>432295</v>
      </c>
      <c r="M130" s="847">
        <v>117.8</v>
      </c>
      <c r="N130" s="843">
        <v>3715.03</v>
      </c>
      <c r="O130" s="843">
        <v>720.39</v>
      </c>
      <c r="P130" s="843">
        <v>119.2</v>
      </c>
      <c r="Q130" s="19">
        <v>1083731.3</v>
      </c>
      <c r="R130" s="845">
        <v>0.35</v>
      </c>
      <c r="S130" s="2772">
        <v>-8.1999999999999993</v>
      </c>
      <c r="T130" s="846">
        <v>0.96299999999999997</v>
      </c>
      <c r="U130" s="1151">
        <v>380397</v>
      </c>
      <c r="X130" s="1134">
        <v>103.2</v>
      </c>
      <c r="Y130" s="1110">
        <v>328866</v>
      </c>
      <c r="Z130" s="1115">
        <v>200147</v>
      </c>
      <c r="AB130" s="1134">
        <v>99.4</v>
      </c>
      <c r="AC130" s="1104">
        <v>33024.199999999997</v>
      </c>
      <c r="AD130" s="1115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2772">
        <v>-5.3</v>
      </c>
      <c r="J131" s="846">
        <v>0.88800000000000001</v>
      </c>
      <c r="K131" s="1151">
        <v>375019</v>
      </c>
      <c r="M131" s="847">
        <v>113.9</v>
      </c>
      <c r="N131" s="843">
        <v>3710.48</v>
      </c>
      <c r="O131" s="843">
        <v>675.38</v>
      </c>
      <c r="P131" s="843">
        <v>110.1</v>
      </c>
      <c r="Q131" s="19">
        <v>1086416.3</v>
      </c>
      <c r="R131" s="845">
        <v>0.32</v>
      </c>
      <c r="S131" s="2772">
        <v>-5.3</v>
      </c>
      <c r="T131" s="846">
        <v>0.92700000000000005</v>
      </c>
      <c r="U131" s="1151">
        <v>368065</v>
      </c>
      <c r="X131" s="1134">
        <v>110.1</v>
      </c>
      <c r="Y131" s="1110">
        <v>307180</v>
      </c>
      <c r="Z131" s="1115">
        <v>212753</v>
      </c>
      <c r="AB131" s="1134">
        <v>104.6</v>
      </c>
      <c r="AC131" s="1104">
        <v>33120.699999999997</v>
      </c>
      <c r="AD131" s="1115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2772">
        <v>-3.5</v>
      </c>
      <c r="J132" s="846">
        <v>0.86</v>
      </c>
      <c r="K132" s="1151">
        <v>314079</v>
      </c>
      <c r="M132" s="847">
        <v>116.4</v>
      </c>
      <c r="N132" s="843">
        <v>3611.23</v>
      </c>
      <c r="O132" s="843">
        <v>761.33</v>
      </c>
      <c r="P132" s="843">
        <v>115.6</v>
      </c>
      <c r="Q132" s="19">
        <v>1085852.8</v>
      </c>
      <c r="R132" s="845">
        <v>0.33</v>
      </c>
      <c r="S132" s="2772">
        <v>-3.5</v>
      </c>
      <c r="T132" s="846">
        <v>0.93600000000000005</v>
      </c>
      <c r="U132" s="1151">
        <v>341016</v>
      </c>
      <c r="X132" s="1134">
        <v>96.2</v>
      </c>
      <c r="Y132" s="1110">
        <v>323459</v>
      </c>
      <c r="Z132" s="1115">
        <v>184252</v>
      </c>
      <c r="AB132" s="1134">
        <v>99.2</v>
      </c>
      <c r="AC132" s="1104">
        <v>33181.300000000003</v>
      </c>
      <c r="AD132" s="1115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2772">
        <v>-3.6</v>
      </c>
      <c r="J133" s="846">
        <v>0.9</v>
      </c>
      <c r="K133" s="1151">
        <v>388486</v>
      </c>
      <c r="M133" s="847">
        <v>113.1</v>
      </c>
      <c r="N133" s="843">
        <v>3718.38</v>
      </c>
      <c r="O133" s="843">
        <v>685.03</v>
      </c>
      <c r="P133" s="843">
        <v>106.5</v>
      </c>
      <c r="Q133" s="19">
        <v>1092369.8999999999</v>
      </c>
      <c r="R133" s="845">
        <v>0.34</v>
      </c>
      <c r="S133" s="2772">
        <v>-3.6</v>
      </c>
      <c r="T133" s="846">
        <v>0.92800000000000005</v>
      </c>
      <c r="U133" s="1151">
        <v>379786</v>
      </c>
      <c r="X133" s="1134">
        <v>96</v>
      </c>
      <c r="Y133" s="1110">
        <v>297597</v>
      </c>
      <c r="Z133" s="1115">
        <v>187543</v>
      </c>
      <c r="AB133" s="1134">
        <v>97.4</v>
      </c>
      <c r="AC133" s="1104">
        <v>33373</v>
      </c>
      <c r="AD133" s="1115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2772">
        <v>-4.7</v>
      </c>
      <c r="J134" s="846">
        <v>0.92800000000000005</v>
      </c>
      <c r="K134" s="1151">
        <v>392776</v>
      </c>
      <c r="M134" s="847">
        <v>117.4</v>
      </c>
      <c r="N134" s="843">
        <v>3663.07</v>
      </c>
      <c r="O134" s="843">
        <v>579.05999999999995</v>
      </c>
      <c r="P134" s="843">
        <v>115.5</v>
      </c>
      <c r="Q134" s="19">
        <v>1084131.8999999999</v>
      </c>
      <c r="R134" s="845">
        <v>0.35</v>
      </c>
      <c r="S134" s="2772">
        <v>-4.7</v>
      </c>
      <c r="T134" s="846">
        <v>0.95</v>
      </c>
      <c r="U134" s="1151">
        <v>377605</v>
      </c>
      <c r="X134" s="1134">
        <v>92.6</v>
      </c>
      <c r="Y134" s="1110">
        <v>434401</v>
      </c>
      <c r="Z134" s="1115">
        <v>193809</v>
      </c>
      <c r="AB134" s="1134">
        <v>96.8</v>
      </c>
      <c r="AC134" s="1104">
        <v>33753.300000000003</v>
      </c>
      <c r="AD134" s="1115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2772">
        <v>-4.7</v>
      </c>
      <c r="J135" s="846">
        <v>0.89</v>
      </c>
      <c r="K135" s="1151">
        <v>344768</v>
      </c>
      <c r="M135" s="847">
        <v>116.8</v>
      </c>
      <c r="N135" s="843">
        <v>3668.27</v>
      </c>
      <c r="O135" s="843">
        <v>708.74</v>
      </c>
      <c r="P135" s="843">
        <v>114.2</v>
      </c>
      <c r="Q135" s="19">
        <v>1111166.6000000001</v>
      </c>
      <c r="R135" s="845">
        <v>0.34</v>
      </c>
      <c r="S135" s="2772">
        <v>-4.7</v>
      </c>
      <c r="T135" s="846">
        <v>0.96099999999999997</v>
      </c>
      <c r="U135" s="1151">
        <v>364025</v>
      </c>
      <c r="X135" s="1134">
        <v>95.5</v>
      </c>
      <c r="Y135" s="1110">
        <v>284471</v>
      </c>
      <c r="Z135" s="1115">
        <v>200006</v>
      </c>
      <c r="AB135" s="1134">
        <v>101.4</v>
      </c>
      <c r="AC135" s="1104">
        <v>33490.1</v>
      </c>
      <c r="AD135" s="1115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2772">
        <v>-0.4</v>
      </c>
      <c r="J136" s="846">
        <v>1.0289999999999999</v>
      </c>
      <c r="K136" s="1151">
        <v>394095</v>
      </c>
      <c r="M136" s="847">
        <v>119.1</v>
      </c>
      <c r="N136" s="843">
        <v>3851.17</v>
      </c>
      <c r="O136" s="843">
        <v>672.18</v>
      </c>
      <c r="P136" s="843">
        <v>116.4</v>
      </c>
      <c r="Q136" s="19">
        <v>1099049.3</v>
      </c>
      <c r="R136" s="845">
        <v>0.36</v>
      </c>
      <c r="S136" s="2772">
        <v>-0.4</v>
      </c>
      <c r="T136" s="846">
        <v>0.97899999999999998</v>
      </c>
      <c r="U136" s="1151">
        <v>376667</v>
      </c>
      <c r="X136" s="1134">
        <v>94.5</v>
      </c>
      <c r="Y136" s="1110">
        <v>273253</v>
      </c>
      <c r="Z136" s="1115">
        <v>197758</v>
      </c>
      <c r="AB136" s="1134">
        <v>96.3</v>
      </c>
      <c r="AC136" s="1104">
        <v>33221.4</v>
      </c>
      <c r="AD136" s="1115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2772">
        <v>2.1</v>
      </c>
      <c r="J137" s="846">
        <v>0.90900000000000003</v>
      </c>
      <c r="K137" s="1151">
        <v>356084</v>
      </c>
      <c r="M137" s="847">
        <v>115.9</v>
      </c>
      <c r="N137" s="843">
        <v>3746.17</v>
      </c>
      <c r="O137" s="843">
        <v>689.31</v>
      </c>
      <c r="P137" s="843">
        <v>110.7</v>
      </c>
      <c r="Q137" s="19">
        <v>1073364.5</v>
      </c>
      <c r="R137" s="845">
        <v>0.37</v>
      </c>
      <c r="S137" s="2772">
        <v>2.1</v>
      </c>
      <c r="T137" s="846">
        <v>0.92300000000000004</v>
      </c>
      <c r="U137" s="1151">
        <v>335753</v>
      </c>
      <c r="X137" s="1134">
        <v>99.8</v>
      </c>
      <c r="Y137" s="1110">
        <v>327111</v>
      </c>
      <c r="Z137" s="1115">
        <v>194898</v>
      </c>
      <c r="AB137" s="1134">
        <v>98.2</v>
      </c>
      <c r="AC137" s="1104">
        <v>33553.599999999999</v>
      </c>
      <c r="AD137" s="1115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2772">
        <v>-8</v>
      </c>
      <c r="J138" s="846">
        <v>0.94499999999999995</v>
      </c>
      <c r="K138" s="1151">
        <v>363354</v>
      </c>
      <c r="M138" s="847">
        <v>115.8</v>
      </c>
      <c r="N138" s="843">
        <v>3740.93</v>
      </c>
      <c r="O138" s="843">
        <v>719.28</v>
      </c>
      <c r="P138" s="843">
        <v>109.8</v>
      </c>
      <c r="Q138" s="19">
        <v>1063892.3</v>
      </c>
      <c r="R138" s="845">
        <v>0.38</v>
      </c>
      <c r="S138" s="2772">
        <v>-8</v>
      </c>
      <c r="T138" s="846">
        <v>0.94699999999999995</v>
      </c>
      <c r="U138" s="1151">
        <v>371297</v>
      </c>
      <c r="X138" s="1134">
        <v>102.8</v>
      </c>
      <c r="Y138" s="1110">
        <v>329669</v>
      </c>
      <c r="Z138" s="1115">
        <v>203071</v>
      </c>
      <c r="AB138" s="1134">
        <v>96.9</v>
      </c>
      <c r="AC138" s="1104">
        <v>33160.400000000001</v>
      </c>
      <c r="AD138" s="1115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2773">
        <v>-5.9</v>
      </c>
      <c r="J139" s="851">
        <v>0.95599999999999996</v>
      </c>
      <c r="K139" s="1152">
        <v>408656</v>
      </c>
      <c r="M139" s="852">
        <v>116.5</v>
      </c>
      <c r="N139" s="848">
        <v>3740.02</v>
      </c>
      <c r="O139" s="848">
        <v>715.74</v>
      </c>
      <c r="P139" s="848">
        <v>106.1</v>
      </c>
      <c r="Q139" s="20">
        <v>1081576.5</v>
      </c>
      <c r="R139" s="850">
        <v>0.38</v>
      </c>
      <c r="S139" s="2773">
        <v>-5.9</v>
      </c>
      <c r="T139" s="851">
        <v>0.94099999999999995</v>
      </c>
      <c r="U139" s="1152">
        <v>367378</v>
      </c>
      <c r="X139" s="1134">
        <v>103.3</v>
      </c>
      <c r="Y139" s="1110">
        <v>507051</v>
      </c>
      <c r="Z139" s="1115">
        <v>192360</v>
      </c>
      <c r="AB139" s="1134">
        <v>98.8</v>
      </c>
      <c r="AC139" s="1104">
        <v>33733.5</v>
      </c>
      <c r="AD139" s="1115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2772">
        <v>-5.5</v>
      </c>
      <c r="J140" s="846">
        <v>0.89900000000000002</v>
      </c>
      <c r="K140" s="1151">
        <v>277866</v>
      </c>
      <c r="M140" s="847">
        <v>115.4</v>
      </c>
      <c r="N140" s="843">
        <v>3693.63</v>
      </c>
      <c r="O140" s="843">
        <v>751.03</v>
      </c>
      <c r="P140" s="843">
        <v>109.3</v>
      </c>
      <c r="Q140" s="19">
        <v>1100118.8</v>
      </c>
      <c r="R140" s="845">
        <v>0.39</v>
      </c>
      <c r="S140" s="2772">
        <v>-5.5</v>
      </c>
      <c r="T140" s="846">
        <v>0.94899999999999995</v>
      </c>
      <c r="U140" s="1151">
        <v>362055</v>
      </c>
      <c r="X140" s="1136">
        <v>89.5</v>
      </c>
      <c r="Y140" s="1112">
        <v>332937</v>
      </c>
      <c r="Z140" s="1114">
        <v>189349</v>
      </c>
      <c r="AB140" s="1136">
        <v>92.8</v>
      </c>
      <c r="AC140" s="1106">
        <v>32986.9</v>
      </c>
      <c r="AD140" s="1114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2772">
        <v>-0.4</v>
      </c>
      <c r="J141" s="846">
        <v>1.0129999999999999</v>
      </c>
      <c r="K141" s="1151">
        <v>360695</v>
      </c>
      <c r="M141" s="847">
        <v>121.1</v>
      </c>
      <c r="N141" s="843">
        <v>3773.15</v>
      </c>
      <c r="O141" s="843">
        <v>766.58</v>
      </c>
      <c r="P141" s="843">
        <v>119</v>
      </c>
      <c r="Q141" s="19">
        <v>1095307.3999999999</v>
      </c>
      <c r="R141" s="845">
        <v>0.4</v>
      </c>
      <c r="S141" s="2772">
        <v>-0.4</v>
      </c>
      <c r="T141" s="846">
        <v>1.0229999999999999</v>
      </c>
      <c r="U141" s="1151">
        <v>372859</v>
      </c>
      <c r="X141" s="1134">
        <v>94.3</v>
      </c>
      <c r="Y141" s="1110">
        <v>266154</v>
      </c>
      <c r="Z141" s="1115">
        <v>176158</v>
      </c>
      <c r="AB141" s="1134">
        <v>94.2</v>
      </c>
      <c r="AC141" s="1104">
        <v>33371.800000000003</v>
      </c>
      <c r="AD141" s="1115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2772">
        <v>-1.6</v>
      </c>
      <c r="J142" s="846">
        <v>1.2290000000000001</v>
      </c>
      <c r="K142" s="1151">
        <v>436039</v>
      </c>
      <c r="M142" s="847">
        <v>117.3</v>
      </c>
      <c r="N142" s="843">
        <v>3803.89</v>
      </c>
      <c r="O142" s="843">
        <v>741.33</v>
      </c>
      <c r="P142" s="843">
        <v>110.7</v>
      </c>
      <c r="Q142" s="19">
        <v>1111470.3999999999</v>
      </c>
      <c r="R142" s="845">
        <v>0.41</v>
      </c>
      <c r="S142" s="2772">
        <v>-1.6</v>
      </c>
      <c r="T142" s="846">
        <v>0.97099999999999997</v>
      </c>
      <c r="U142" s="1151">
        <v>377506</v>
      </c>
      <c r="X142" s="1134">
        <v>99.1</v>
      </c>
      <c r="Y142" s="1110">
        <v>331326</v>
      </c>
      <c r="Z142" s="1115">
        <v>215390</v>
      </c>
      <c r="AB142" s="1134">
        <v>95.9</v>
      </c>
      <c r="AC142" s="1104">
        <v>33502.800000000003</v>
      </c>
      <c r="AD142" s="1115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2772">
        <v>-2.2000000000000002</v>
      </c>
      <c r="J143" s="846">
        <v>0.95699999999999996</v>
      </c>
      <c r="K143" s="1151">
        <v>357936</v>
      </c>
      <c r="M143" s="847">
        <v>123</v>
      </c>
      <c r="N143" s="843">
        <v>3747.23</v>
      </c>
      <c r="O143" s="843">
        <v>796.8</v>
      </c>
      <c r="P143" s="843">
        <v>123.1</v>
      </c>
      <c r="Q143" s="19">
        <v>1115794.3999999999</v>
      </c>
      <c r="R143" s="845">
        <v>0.41</v>
      </c>
      <c r="S143" s="2772">
        <v>-2.2000000000000002</v>
      </c>
      <c r="T143" s="846">
        <v>1.002</v>
      </c>
      <c r="U143" s="1151">
        <v>357419</v>
      </c>
      <c r="X143" s="1134">
        <v>100.7</v>
      </c>
      <c r="Y143" s="1110">
        <v>311558</v>
      </c>
      <c r="Z143" s="1115">
        <v>200205</v>
      </c>
      <c r="AB143" s="1134">
        <v>96.3</v>
      </c>
      <c r="AC143" s="1104">
        <v>33220.800000000003</v>
      </c>
      <c r="AD143" s="1115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2772">
        <v>-5.0999999999999996</v>
      </c>
      <c r="J144" s="846">
        <v>0.89600000000000002</v>
      </c>
      <c r="K144" s="1151">
        <v>346506</v>
      </c>
      <c r="M144" s="847">
        <v>118.5</v>
      </c>
      <c r="N144" s="843">
        <v>3780.54</v>
      </c>
      <c r="O144" s="843">
        <v>725.85</v>
      </c>
      <c r="P144" s="843">
        <v>113.2</v>
      </c>
      <c r="Q144" s="19">
        <v>1080823.7</v>
      </c>
      <c r="R144" s="845">
        <v>0.42</v>
      </c>
      <c r="S144" s="2772">
        <v>-5.0999999999999996</v>
      </c>
      <c r="T144" s="846">
        <v>0.97299999999999998</v>
      </c>
      <c r="U144" s="1151">
        <v>367157</v>
      </c>
      <c r="X144" s="1134">
        <v>94.2</v>
      </c>
      <c r="Y144" s="1110">
        <v>319298</v>
      </c>
      <c r="Z144" s="1115">
        <v>197017</v>
      </c>
      <c r="AB144" s="1134">
        <v>97</v>
      </c>
      <c r="AC144" s="1104">
        <v>33320</v>
      </c>
      <c r="AD144" s="1115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2772">
        <v>-2.6</v>
      </c>
      <c r="J145" s="846">
        <v>0.95699999999999996</v>
      </c>
      <c r="K145" s="1151">
        <v>396350</v>
      </c>
      <c r="M145" s="847">
        <v>118.8</v>
      </c>
      <c r="N145" s="843">
        <v>3794.9</v>
      </c>
      <c r="O145" s="843">
        <v>695.35</v>
      </c>
      <c r="P145" s="843">
        <v>110.8</v>
      </c>
      <c r="Q145" s="19">
        <v>1108238.8999999999</v>
      </c>
      <c r="R145" s="845">
        <v>0.43</v>
      </c>
      <c r="S145" s="2772">
        <v>-2.6</v>
      </c>
      <c r="T145" s="846">
        <v>0.98399999999999999</v>
      </c>
      <c r="U145" s="1151">
        <v>388563</v>
      </c>
      <c r="X145" s="1134">
        <v>96.8</v>
      </c>
      <c r="Y145" s="1110">
        <v>299379</v>
      </c>
      <c r="Z145" s="1115">
        <v>195312</v>
      </c>
      <c r="AB145" s="1134">
        <v>98</v>
      </c>
      <c r="AC145" s="1104">
        <v>32710.5</v>
      </c>
      <c r="AD145" s="1115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2772">
        <v>-4.9000000000000004</v>
      </c>
      <c r="J146" s="846">
        <v>0.92700000000000005</v>
      </c>
      <c r="K146" s="1151">
        <v>377904</v>
      </c>
      <c r="M146" s="847">
        <v>117.4</v>
      </c>
      <c r="N146" s="843">
        <v>3791.28</v>
      </c>
      <c r="O146" s="843">
        <v>707.37</v>
      </c>
      <c r="P146" s="843">
        <v>105.4</v>
      </c>
      <c r="Q146" s="19">
        <v>1111792.8</v>
      </c>
      <c r="R146" s="845">
        <v>0.44</v>
      </c>
      <c r="S146" s="2772">
        <v>-4.9000000000000004</v>
      </c>
      <c r="T146" s="846">
        <v>0.94899999999999995</v>
      </c>
      <c r="U146" s="1151">
        <v>373996</v>
      </c>
      <c r="X146" s="1134">
        <v>94.2</v>
      </c>
      <c r="Y146" s="1110">
        <v>409773</v>
      </c>
      <c r="Z146" s="1115">
        <v>189237</v>
      </c>
      <c r="AB146" s="1134">
        <v>98.8</v>
      </c>
      <c r="AC146" s="1104">
        <v>32197.9</v>
      </c>
      <c r="AD146" s="1115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2772">
        <v>-6.1</v>
      </c>
      <c r="J147" s="846">
        <v>0.92100000000000004</v>
      </c>
      <c r="K147" s="1151">
        <v>386330</v>
      </c>
      <c r="M147" s="847">
        <v>118.5</v>
      </c>
      <c r="N147" s="843">
        <v>3809.74</v>
      </c>
      <c r="O147" s="843">
        <v>699.09</v>
      </c>
      <c r="P147" s="843">
        <v>110.7</v>
      </c>
      <c r="Q147" s="19">
        <v>1105549.3999999999</v>
      </c>
      <c r="R147" s="845">
        <v>0.45</v>
      </c>
      <c r="S147" s="2772">
        <v>-6.1</v>
      </c>
      <c r="T147" s="846">
        <v>0.999</v>
      </c>
      <c r="U147" s="1151">
        <v>394055</v>
      </c>
      <c r="X147" s="1134">
        <v>94.1</v>
      </c>
      <c r="Y147" s="1110">
        <v>270522</v>
      </c>
      <c r="Z147" s="1115">
        <v>217209</v>
      </c>
      <c r="AB147" s="1134">
        <v>99.2</v>
      </c>
      <c r="AC147" s="1104">
        <v>32720.400000000001</v>
      </c>
      <c r="AD147" s="1115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2772">
        <v>-7.5</v>
      </c>
      <c r="J148" s="846">
        <v>1.0589999999999999</v>
      </c>
      <c r="K148" s="1151">
        <v>397633</v>
      </c>
      <c r="M148" s="847">
        <v>120.3</v>
      </c>
      <c r="N148" s="843">
        <v>3811.28</v>
      </c>
      <c r="O148" s="843">
        <v>628.98</v>
      </c>
      <c r="P148" s="843">
        <v>110.6</v>
      </c>
      <c r="Q148" s="19">
        <v>1113997.3</v>
      </c>
      <c r="R148" s="845">
        <v>0.46</v>
      </c>
      <c r="S148" s="2772">
        <v>-7.5</v>
      </c>
      <c r="T148" s="846">
        <v>1.012</v>
      </c>
      <c r="U148" s="1151">
        <v>381576</v>
      </c>
      <c r="X148" s="1134">
        <v>98.9</v>
      </c>
      <c r="Y148" s="1110">
        <v>269251</v>
      </c>
      <c r="Z148" s="1115">
        <v>208950</v>
      </c>
      <c r="AB148" s="1134">
        <v>100.3</v>
      </c>
      <c r="AC148" s="1104">
        <v>32244.9</v>
      </c>
      <c r="AD148" s="1115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2772">
        <v>-4.5999999999999996</v>
      </c>
      <c r="J149" s="846">
        <v>0.96399999999999997</v>
      </c>
      <c r="K149" s="1151">
        <v>392123</v>
      </c>
      <c r="M149" s="847">
        <v>118.4</v>
      </c>
      <c r="N149" s="843">
        <v>3797.1</v>
      </c>
      <c r="O149" s="843">
        <v>647.80999999999995</v>
      </c>
      <c r="P149" s="843">
        <v>109.6</v>
      </c>
      <c r="Q149" s="19">
        <v>1129603.3999999999</v>
      </c>
      <c r="R149" s="845">
        <v>0.46</v>
      </c>
      <c r="S149" s="2772">
        <v>-4.5999999999999996</v>
      </c>
      <c r="T149" s="846">
        <v>0.97899999999999998</v>
      </c>
      <c r="U149" s="1151">
        <v>372212</v>
      </c>
      <c r="X149" s="1134">
        <v>100.5</v>
      </c>
      <c r="Y149" s="1110">
        <v>322498</v>
      </c>
      <c r="Z149" s="1115">
        <v>207921</v>
      </c>
      <c r="AB149" s="1134">
        <v>99.4</v>
      </c>
      <c r="AC149" s="1104">
        <v>32779.9</v>
      </c>
      <c r="AD149" s="1115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2772">
        <v>-3.5</v>
      </c>
      <c r="J150" s="846">
        <v>0.99399999999999999</v>
      </c>
      <c r="K150" s="1151">
        <v>367587</v>
      </c>
      <c r="M150" s="847">
        <v>120.2</v>
      </c>
      <c r="N150" s="843">
        <v>3803.68</v>
      </c>
      <c r="O150" s="843">
        <v>617.49</v>
      </c>
      <c r="P150" s="843">
        <v>111.4</v>
      </c>
      <c r="Q150" s="19">
        <v>1119846.6000000001</v>
      </c>
      <c r="R150" s="845">
        <v>0.46</v>
      </c>
      <c r="S150" s="2772">
        <v>-3.5</v>
      </c>
      <c r="T150" s="846">
        <v>0.99199999999999999</v>
      </c>
      <c r="U150" s="1151">
        <v>375662</v>
      </c>
      <c r="X150" s="1134">
        <v>109.3</v>
      </c>
      <c r="Y150" s="1110">
        <v>320652</v>
      </c>
      <c r="Z150" s="1115">
        <v>205852</v>
      </c>
      <c r="AB150" s="1134">
        <v>102.6</v>
      </c>
      <c r="AC150" s="1104">
        <v>32155.3</v>
      </c>
      <c r="AD150" s="1115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2772">
        <v>-5.5</v>
      </c>
      <c r="J151" s="846">
        <v>1.002</v>
      </c>
      <c r="K151" s="1151">
        <v>390517</v>
      </c>
      <c r="M151" s="847">
        <v>119.8</v>
      </c>
      <c r="N151" s="843">
        <v>3820.07</v>
      </c>
      <c r="O151" s="843">
        <v>614.52</v>
      </c>
      <c r="P151" s="843">
        <v>107.8</v>
      </c>
      <c r="Q151" s="19">
        <v>1131428.8</v>
      </c>
      <c r="R151" s="845">
        <v>0.48</v>
      </c>
      <c r="S151" s="2772">
        <v>-5.5</v>
      </c>
      <c r="T151" s="846">
        <v>0.98299999999999998</v>
      </c>
      <c r="U151" s="1151">
        <v>364932</v>
      </c>
      <c r="X151" s="1135">
        <v>107</v>
      </c>
      <c r="Y151" s="1111">
        <v>488322</v>
      </c>
      <c r="Z151" s="1116">
        <v>200174</v>
      </c>
      <c r="AB151" s="1135">
        <v>101.7</v>
      </c>
      <c r="AC151" s="1105">
        <v>32654.3</v>
      </c>
      <c r="AD151" s="1116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2771">
        <v>-0.2</v>
      </c>
      <c r="J152" s="856">
        <v>0.90800000000000003</v>
      </c>
      <c r="K152" s="1150">
        <v>291576</v>
      </c>
      <c r="M152" s="857">
        <v>116.9</v>
      </c>
      <c r="N152" s="853">
        <v>3810.72</v>
      </c>
      <c r="O152" s="853">
        <v>658.69</v>
      </c>
      <c r="P152" s="853">
        <v>106</v>
      </c>
      <c r="Q152" s="18">
        <v>1108510.3999999999</v>
      </c>
      <c r="R152" s="855">
        <v>0.49</v>
      </c>
      <c r="S152" s="2771">
        <v>-0.2</v>
      </c>
      <c r="T152" s="856">
        <v>0.96299999999999997</v>
      </c>
      <c r="U152" s="1150">
        <v>366651</v>
      </c>
      <c r="X152" s="1134">
        <v>97.4</v>
      </c>
      <c r="Y152" s="1110">
        <v>320947</v>
      </c>
      <c r="Z152" s="1115">
        <v>210920</v>
      </c>
      <c r="AB152" s="1134">
        <v>100.9</v>
      </c>
      <c r="AC152" s="1104">
        <v>31872</v>
      </c>
      <c r="AD152" s="1115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2772">
        <v>-7.3</v>
      </c>
      <c r="J153" s="846">
        <v>0.95799999999999996</v>
      </c>
      <c r="K153" s="1151">
        <v>367269</v>
      </c>
      <c r="M153" s="847">
        <v>115.9</v>
      </c>
      <c r="N153" s="843">
        <v>3743.5</v>
      </c>
      <c r="O153" s="843">
        <v>541.89</v>
      </c>
      <c r="P153" s="843">
        <v>102.4</v>
      </c>
      <c r="Q153" s="19">
        <v>1116525.8999999999</v>
      </c>
      <c r="R153" s="845">
        <v>0.48</v>
      </c>
      <c r="S153" s="2772">
        <v>-7.3</v>
      </c>
      <c r="T153" s="846">
        <v>0.96699999999999997</v>
      </c>
      <c r="U153" s="1151">
        <v>386918</v>
      </c>
      <c r="X153" s="1134">
        <v>102.8</v>
      </c>
      <c r="Y153" s="1110">
        <v>242525</v>
      </c>
      <c r="Z153" s="1115">
        <v>174552</v>
      </c>
      <c r="AB153" s="1134">
        <v>104.9</v>
      </c>
      <c r="AC153" s="1104">
        <v>31296.9</v>
      </c>
      <c r="AD153" s="1115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2772">
        <v>-4.8</v>
      </c>
      <c r="J154" s="846">
        <v>1.2050000000000001</v>
      </c>
      <c r="K154" s="1151">
        <v>424185</v>
      </c>
      <c r="M154" s="847">
        <v>114.1</v>
      </c>
      <c r="N154" s="843">
        <v>3701.19</v>
      </c>
      <c r="O154" s="843">
        <v>648.57000000000005</v>
      </c>
      <c r="P154" s="843">
        <v>101.5</v>
      </c>
      <c r="Q154" s="19">
        <v>1064203.8999999999</v>
      </c>
      <c r="R154" s="845">
        <v>0.47</v>
      </c>
      <c r="S154" s="2772">
        <v>-4.8</v>
      </c>
      <c r="T154" s="846">
        <v>0.95299999999999996</v>
      </c>
      <c r="U154" s="1151">
        <v>368435</v>
      </c>
      <c r="X154" s="1134">
        <v>99.6</v>
      </c>
      <c r="Y154" s="1110">
        <v>313958</v>
      </c>
      <c r="Z154" s="1115">
        <v>223791</v>
      </c>
      <c r="AB154" s="1134">
        <v>96.9</v>
      </c>
      <c r="AC154" s="1104">
        <v>31188.2</v>
      </c>
      <c r="AD154" s="1115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2772">
        <v>-5.4</v>
      </c>
      <c r="J155" s="846">
        <v>0.89300000000000002</v>
      </c>
      <c r="K155" s="1151">
        <v>373065</v>
      </c>
      <c r="M155" s="847">
        <v>113.8</v>
      </c>
      <c r="N155" s="843">
        <v>3694.05</v>
      </c>
      <c r="O155" s="843">
        <v>579.5</v>
      </c>
      <c r="P155" s="843">
        <v>101.2</v>
      </c>
      <c r="Q155" s="19">
        <v>1085720.5</v>
      </c>
      <c r="R155" s="845">
        <v>0.47</v>
      </c>
      <c r="S155" s="2772">
        <v>-5.4</v>
      </c>
      <c r="T155" s="846">
        <v>0.93400000000000005</v>
      </c>
      <c r="U155" s="1151">
        <v>374220</v>
      </c>
      <c r="X155" s="1134">
        <v>104.5</v>
      </c>
      <c r="Y155" s="1110">
        <v>298860</v>
      </c>
      <c r="Z155" s="1115">
        <v>215925</v>
      </c>
      <c r="AB155" s="1134">
        <v>100.4</v>
      </c>
      <c r="AC155" s="1104">
        <v>31571.8</v>
      </c>
      <c r="AD155" s="1115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2772">
        <v>-6.4</v>
      </c>
      <c r="J156" s="846">
        <v>0.86199999999999999</v>
      </c>
      <c r="K156" s="1151">
        <v>345550</v>
      </c>
      <c r="M156" s="847">
        <v>111.9</v>
      </c>
      <c r="N156" s="843">
        <v>3679.01</v>
      </c>
      <c r="O156" s="843">
        <v>641.79999999999995</v>
      </c>
      <c r="P156" s="843">
        <v>98.5</v>
      </c>
      <c r="Q156" s="19">
        <v>1084897.2</v>
      </c>
      <c r="R156" s="845">
        <v>0.47</v>
      </c>
      <c r="S156" s="2772">
        <v>-6.4</v>
      </c>
      <c r="T156" s="846">
        <v>0.93400000000000005</v>
      </c>
      <c r="U156" s="1151">
        <v>365866</v>
      </c>
      <c r="X156" s="1134">
        <v>98.7</v>
      </c>
      <c r="Y156" s="1110">
        <v>300400</v>
      </c>
      <c r="Z156" s="1115">
        <v>204393</v>
      </c>
      <c r="AB156" s="1134">
        <v>101.5</v>
      </c>
      <c r="AC156" s="1104">
        <v>31810</v>
      </c>
      <c r="AD156" s="1115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2772">
        <v>-3.4</v>
      </c>
      <c r="J157" s="846">
        <v>0.90700000000000003</v>
      </c>
      <c r="K157" s="1151">
        <v>363414</v>
      </c>
      <c r="M157" s="847">
        <v>112.5</v>
      </c>
      <c r="N157" s="843">
        <v>3654.56</v>
      </c>
      <c r="O157" s="843">
        <v>605.02</v>
      </c>
      <c r="P157" s="843">
        <v>99.5</v>
      </c>
      <c r="Q157" s="19">
        <v>1067994.6000000001</v>
      </c>
      <c r="R157" s="845">
        <v>0.47</v>
      </c>
      <c r="S157" s="2772">
        <v>-3.4</v>
      </c>
      <c r="T157" s="846">
        <v>0.92800000000000005</v>
      </c>
      <c r="U157" s="1151">
        <v>354260</v>
      </c>
      <c r="X157" s="1134">
        <v>101.2</v>
      </c>
      <c r="Y157" s="1110">
        <v>298243</v>
      </c>
      <c r="Z157" s="1115">
        <v>190203</v>
      </c>
      <c r="AB157" s="1134">
        <v>102.3</v>
      </c>
      <c r="AC157" s="1104">
        <v>31879.8</v>
      </c>
      <c r="AD157" s="1115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2772">
        <v>-3.3</v>
      </c>
      <c r="J158" s="846">
        <v>0.88700000000000001</v>
      </c>
      <c r="K158" s="1151">
        <v>360986</v>
      </c>
      <c r="M158" s="847">
        <v>110.3</v>
      </c>
      <c r="N158" s="843">
        <v>3689.42</v>
      </c>
      <c r="O158" s="843">
        <v>642.27</v>
      </c>
      <c r="P158" s="843">
        <v>98.6</v>
      </c>
      <c r="Q158" s="19">
        <v>1057804</v>
      </c>
      <c r="R158" s="845">
        <v>0.46</v>
      </c>
      <c r="S158" s="2772">
        <v>-3.3</v>
      </c>
      <c r="T158" s="846">
        <v>0.90700000000000003</v>
      </c>
      <c r="U158" s="1151">
        <v>357971</v>
      </c>
      <c r="X158" s="1134">
        <v>93.9</v>
      </c>
      <c r="Y158" s="1110">
        <v>389839</v>
      </c>
      <c r="Z158" s="1115">
        <v>211198</v>
      </c>
      <c r="AB158" s="1134">
        <v>98.4</v>
      </c>
      <c r="AC158" s="1104">
        <v>31773.3</v>
      </c>
      <c r="AD158" s="1115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2772">
        <v>-2.8</v>
      </c>
      <c r="J159" s="846">
        <v>0.79800000000000004</v>
      </c>
      <c r="K159" s="1151">
        <v>350759</v>
      </c>
      <c r="M159" s="847">
        <v>102.3</v>
      </c>
      <c r="N159" s="843">
        <v>3621.46</v>
      </c>
      <c r="O159" s="843">
        <v>546.99</v>
      </c>
      <c r="P159" s="843">
        <v>86.1</v>
      </c>
      <c r="Q159" s="19">
        <v>1063889.6000000001</v>
      </c>
      <c r="R159" s="845">
        <v>0.46</v>
      </c>
      <c r="S159" s="2772">
        <v>-2.8</v>
      </c>
      <c r="T159" s="846">
        <v>0.872</v>
      </c>
      <c r="U159" s="1151">
        <v>354408</v>
      </c>
      <c r="X159" s="1134">
        <v>93.8</v>
      </c>
      <c r="Y159" s="1110">
        <v>263715</v>
      </c>
      <c r="Z159" s="1115">
        <v>212246</v>
      </c>
      <c r="AB159" s="1134">
        <v>98.5</v>
      </c>
      <c r="AC159" s="1104">
        <v>31855.3</v>
      </c>
      <c r="AD159" s="1115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2772">
        <v>-0.1</v>
      </c>
      <c r="J160" s="846">
        <v>0.91700000000000004</v>
      </c>
      <c r="K160" s="1151">
        <v>355589</v>
      </c>
      <c r="M160" s="847">
        <v>104</v>
      </c>
      <c r="N160" s="843">
        <v>3511.98</v>
      </c>
      <c r="O160" s="843">
        <v>660.07</v>
      </c>
      <c r="P160" s="843">
        <v>89.6</v>
      </c>
      <c r="Q160" s="19">
        <v>1048353.5</v>
      </c>
      <c r="R160" s="845">
        <v>0.45</v>
      </c>
      <c r="S160" s="2772">
        <v>-0.1</v>
      </c>
      <c r="T160" s="846">
        <v>0.88300000000000001</v>
      </c>
      <c r="U160" s="1151">
        <v>351861</v>
      </c>
      <c r="X160" s="1134">
        <v>94.7</v>
      </c>
      <c r="Y160" s="1110">
        <v>274794</v>
      </c>
      <c r="Z160" s="1115">
        <v>184932</v>
      </c>
      <c r="AB160" s="1134">
        <v>95.8</v>
      </c>
      <c r="AC160" s="1104">
        <v>32449.8</v>
      </c>
      <c r="AD160" s="1115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2772">
        <v>-10</v>
      </c>
      <c r="J161" s="846">
        <v>0.88900000000000001</v>
      </c>
      <c r="K161" s="1151">
        <v>401436</v>
      </c>
      <c r="M161" s="847">
        <v>106.6</v>
      </c>
      <c r="N161" s="843">
        <v>3554.99</v>
      </c>
      <c r="O161" s="843">
        <v>592.59</v>
      </c>
      <c r="P161" s="843">
        <v>90.5</v>
      </c>
      <c r="Q161" s="19">
        <v>1042319.7</v>
      </c>
      <c r="R161" s="845">
        <v>0.42</v>
      </c>
      <c r="S161" s="2772">
        <v>-10</v>
      </c>
      <c r="T161" s="846">
        <v>0.90100000000000002</v>
      </c>
      <c r="U161" s="1151">
        <v>370803</v>
      </c>
      <c r="X161" s="1134">
        <v>94.7</v>
      </c>
      <c r="Y161" s="1110">
        <v>312944</v>
      </c>
      <c r="Z161" s="1115">
        <v>206701</v>
      </c>
      <c r="AB161" s="1134">
        <v>93.9</v>
      </c>
      <c r="AC161" s="1104">
        <v>32143.7</v>
      </c>
      <c r="AD161" s="1115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2772">
        <v>-1.3</v>
      </c>
      <c r="J162" s="846">
        <v>0.89900000000000002</v>
      </c>
      <c r="K162" s="1151">
        <v>338809</v>
      </c>
      <c r="M162" s="847">
        <v>105.4</v>
      </c>
      <c r="N162" s="843">
        <v>3545.84</v>
      </c>
      <c r="O162" s="843">
        <v>647.70000000000005</v>
      </c>
      <c r="P162" s="843">
        <v>90.9</v>
      </c>
      <c r="Q162" s="19">
        <v>1054678.8999999999</v>
      </c>
      <c r="R162" s="845">
        <v>0.41</v>
      </c>
      <c r="S162" s="2772">
        <v>-1.3</v>
      </c>
      <c r="T162" s="846">
        <v>0.89200000000000002</v>
      </c>
      <c r="U162" s="1151">
        <v>348817</v>
      </c>
      <c r="X162" s="1134">
        <v>97.9</v>
      </c>
      <c r="Y162" s="1110">
        <v>333972</v>
      </c>
      <c r="Z162" s="1115">
        <v>209637</v>
      </c>
      <c r="AB162" s="1134">
        <v>91.7</v>
      </c>
      <c r="AC162" s="1104">
        <v>32686.400000000001</v>
      </c>
      <c r="AD162" s="1115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2773">
        <v>-5.5</v>
      </c>
      <c r="J163" s="851">
        <v>0.86799999999999999</v>
      </c>
      <c r="K163" s="1152">
        <v>378024</v>
      </c>
      <c r="M163" s="852">
        <v>103.8</v>
      </c>
      <c r="N163" s="848">
        <v>3529.71</v>
      </c>
      <c r="O163" s="848">
        <v>829.53</v>
      </c>
      <c r="P163" s="848">
        <v>86.4</v>
      </c>
      <c r="Q163" s="20">
        <v>1045145.4</v>
      </c>
      <c r="R163" s="850">
        <v>0.4</v>
      </c>
      <c r="S163" s="2773">
        <v>-5.5</v>
      </c>
      <c r="T163" s="851">
        <v>0.84599999999999997</v>
      </c>
      <c r="U163" s="1152">
        <v>361654</v>
      </c>
      <c r="X163" s="1134">
        <v>93</v>
      </c>
      <c r="Y163" s="1110">
        <v>473147</v>
      </c>
      <c r="Z163" s="1115">
        <v>181823</v>
      </c>
      <c r="AB163" s="1134">
        <v>88</v>
      </c>
      <c r="AC163" s="1104">
        <v>31875.1</v>
      </c>
      <c r="AD163" s="1115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2772">
        <v>-3.6</v>
      </c>
      <c r="J164" s="846">
        <v>0.86799999999999999</v>
      </c>
      <c r="K164" s="1151">
        <v>302907</v>
      </c>
      <c r="M164" s="847">
        <v>105.1</v>
      </c>
      <c r="N164" s="843">
        <v>3512.43</v>
      </c>
      <c r="O164" s="843">
        <v>568.6</v>
      </c>
      <c r="P164" s="843">
        <v>88</v>
      </c>
      <c r="Q164" s="19">
        <v>990819.4</v>
      </c>
      <c r="R164" s="845">
        <v>0.4</v>
      </c>
      <c r="S164" s="2772">
        <v>-3.6</v>
      </c>
      <c r="T164" s="846">
        <v>0.92200000000000004</v>
      </c>
      <c r="U164" s="1151">
        <v>375726</v>
      </c>
      <c r="X164" s="1136">
        <v>86.2</v>
      </c>
      <c r="Y164" s="1112">
        <v>333011</v>
      </c>
      <c r="Z164" s="1114">
        <v>209656</v>
      </c>
      <c r="AB164" s="1136">
        <v>89.4</v>
      </c>
      <c r="AC164" s="1106">
        <v>32956</v>
      </c>
      <c r="AD164" s="1114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2772">
        <v>-5.7</v>
      </c>
      <c r="J165" s="846">
        <v>0.93200000000000005</v>
      </c>
      <c r="K165" s="1151">
        <v>364197</v>
      </c>
      <c r="M165" s="847">
        <v>106.1</v>
      </c>
      <c r="N165" s="843">
        <v>3547</v>
      </c>
      <c r="O165" s="843">
        <v>614.03</v>
      </c>
      <c r="P165" s="843">
        <v>87.1</v>
      </c>
      <c r="Q165" s="19">
        <v>983111.6</v>
      </c>
      <c r="R165" s="845">
        <v>0.4</v>
      </c>
      <c r="S165" s="2772">
        <v>-5.7</v>
      </c>
      <c r="T165" s="846">
        <v>0.94299999999999995</v>
      </c>
      <c r="U165" s="1151">
        <v>379488</v>
      </c>
      <c r="X165" s="1134">
        <v>83.1</v>
      </c>
      <c r="Y165" s="1110">
        <v>241829</v>
      </c>
      <c r="Z165" s="1115">
        <v>181442</v>
      </c>
      <c r="AB165" s="1134">
        <v>85</v>
      </c>
      <c r="AC165" s="1104">
        <v>31040</v>
      </c>
      <c r="AD165" s="1115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2772">
        <v>-3.2</v>
      </c>
      <c r="J166" s="846">
        <v>1.2330000000000001</v>
      </c>
      <c r="K166" s="1151">
        <v>431187</v>
      </c>
      <c r="M166" s="847">
        <v>108.8</v>
      </c>
      <c r="N166" s="843">
        <v>3515.98</v>
      </c>
      <c r="O166" s="843">
        <v>562.23</v>
      </c>
      <c r="P166" s="843">
        <v>94.7</v>
      </c>
      <c r="Q166" s="19">
        <v>951089.9</v>
      </c>
      <c r="R166" s="845">
        <v>0.4</v>
      </c>
      <c r="S166" s="2772">
        <v>-3.2</v>
      </c>
      <c r="T166" s="846">
        <v>0.98099999999999998</v>
      </c>
      <c r="U166" s="1151">
        <v>381671</v>
      </c>
      <c r="X166" s="1134">
        <v>86.6</v>
      </c>
      <c r="Y166" s="1110">
        <v>333023</v>
      </c>
      <c r="Z166" s="1115">
        <v>199945</v>
      </c>
      <c r="AB166" s="1134">
        <v>84.9</v>
      </c>
      <c r="AC166" s="1104">
        <v>32855</v>
      </c>
      <c r="AD166" s="1115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2772">
        <v>-3.7</v>
      </c>
      <c r="J167" s="846">
        <v>0.90800000000000003</v>
      </c>
      <c r="K167" s="1151">
        <v>425124</v>
      </c>
      <c r="M167" s="847">
        <v>107.4</v>
      </c>
      <c r="N167" s="843">
        <v>3558.6</v>
      </c>
      <c r="O167" s="843">
        <v>588.79</v>
      </c>
      <c r="P167" s="843">
        <v>87.3</v>
      </c>
      <c r="Q167" s="19">
        <v>973246.8</v>
      </c>
      <c r="R167" s="845">
        <v>0.4</v>
      </c>
      <c r="S167" s="2772">
        <v>-3.7</v>
      </c>
      <c r="T167" s="846">
        <v>0.94899999999999995</v>
      </c>
      <c r="U167" s="1151">
        <v>415360</v>
      </c>
      <c r="X167" s="1134">
        <v>87.6</v>
      </c>
      <c r="Y167" s="1110">
        <v>304308</v>
      </c>
      <c r="Z167" s="1115">
        <v>215828</v>
      </c>
      <c r="AB167" s="1134">
        <v>84.4</v>
      </c>
      <c r="AC167" s="1104">
        <v>32273.4</v>
      </c>
      <c r="AD167" s="1115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2772">
        <v>-3.4</v>
      </c>
      <c r="J168" s="846">
        <v>0.91</v>
      </c>
      <c r="K168" s="1151">
        <v>364897</v>
      </c>
      <c r="M168" s="847">
        <v>108</v>
      </c>
      <c r="N168" s="843">
        <v>3570.86</v>
      </c>
      <c r="O168" s="843">
        <v>584.61</v>
      </c>
      <c r="P168" s="843">
        <v>90</v>
      </c>
      <c r="Q168" s="19">
        <v>970205</v>
      </c>
      <c r="R168" s="845">
        <v>0.41</v>
      </c>
      <c r="S168" s="2772">
        <v>-3.4</v>
      </c>
      <c r="T168" s="846">
        <v>0.98299999999999998</v>
      </c>
      <c r="U168" s="1151">
        <v>384021</v>
      </c>
      <c r="X168" s="1134">
        <v>82.9</v>
      </c>
      <c r="Y168" s="1110">
        <v>305010</v>
      </c>
      <c r="Z168" s="1115">
        <v>207195</v>
      </c>
      <c r="AB168" s="1134">
        <v>85.1</v>
      </c>
      <c r="AC168" s="1104">
        <v>32407.9</v>
      </c>
      <c r="AD168" s="1115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2772">
        <v>-1.4</v>
      </c>
      <c r="J169" s="846">
        <v>0.95599999999999996</v>
      </c>
      <c r="K169" s="1151">
        <v>382066</v>
      </c>
      <c r="M169" s="847">
        <v>110.2</v>
      </c>
      <c r="N169" s="843">
        <v>3546.71</v>
      </c>
      <c r="O169" s="843">
        <v>596.79999999999995</v>
      </c>
      <c r="P169" s="843">
        <v>94.6</v>
      </c>
      <c r="Q169" s="19">
        <v>964898.2</v>
      </c>
      <c r="R169" s="845">
        <v>0.41</v>
      </c>
      <c r="S169" s="2772">
        <v>-1.4</v>
      </c>
      <c r="T169" s="846">
        <v>0.97</v>
      </c>
      <c r="U169" s="1151">
        <v>382847</v>
      </c>
      <c r="X169" s="1134">
        <v>83.1</v>
      </c>
      <c r="Y169" s="1110">
        <v>315814</v>
      </c>
      <c r="Z169" s="1115">
        <v>179314</v>
      </c>
      <c r="AB169" s="1134">
        <v>83.9</v>
      </c>
      <c r="AC169" s="1104">
        <v>33156.1</v>
      </c>
      <c r="AD169" s="1115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2772">
        <v>-9.4</v>
      </c>
      <c r="J170" s="846">
        <v>0.99299999999999999</v>
      </c>
      <c r="K170" s="1151">
        <v>402718</v>
      </c>
      <c r="M170" s="847">
        <v>112.4</v>
      </c>
      <c r="N170" s="843">
        <v>3698.06</v>
      </c>
      <c r="O170" s="843">
        <v>436.94</v>
      </c>
      <c r="P170" s="843">
        <v>96.4</v>
      </c>
      <c r="Q170" s="19">
        <v>972996.8</v>
      </c>
      <c r="R170" s="845">
        <v>0.42</v>
      </c>
      <c r="S170" s="2772">
        <v>-9.4</v>
      </c>
      <c r="T170" s="846">
        <v>1.014</v>
      </c>
      <c r="U170" s="1151">
        <v>390461</v>
      </c>
      <c r="X170" s="1134">
        <v>80.8</v>
      </c>
      <c r="Y170" s="1110">
        <v>375479</v>
      </c>
      <c r="Z170" s="1115">
        <v>215319</v>
      </c>
      <c r="AB170" s="1134">
        <v>84.5</v>
      </c>
      <c r="AC170" s="1104">
        <v>31495.5</v>
      </c>
      <c r="AD170" s="1115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2772">
        <v>-3.4</v>
      </c>
      <c r="J171" s="846">
        <v>0.92700000000000005</v>
      </c>
      <c r="K171" s="1151">
        <v>358744</v>
      </c>
      <c r="M171" s="847">
        <v>112.5</v>
      </c>
      <c r="N171" s="843">
        <v>3620.56</v>
      </c>
      <c r="O171" s="843">
        <v>581.33000000000004</v>
      </c>
      <c r="P171" s="843">
        <v>98.8</v>
      </c>
      <c r="Q171" s="19">
        <v>966816.3</v>
      </c>
      <c r="R171" s="845">
        <v>0.42</v>
      </c>
      <c r="S171" s="2772">
        <v>-3.4</v>
      </c>
      <c r="T171" s="846">
        <v>1.0209999999999999</v>
      </c>
      <c r="U171" s="1151">
        <v>364738</v>
      </c>
      <c r="X171" s="1134">
        <v>81</v>
      </c>
      <c r="Y171" s="1110">
        <v>264094</v>
      </c>
      <c r="Z171" s="1115">
        <v>202856</v>
      </c>
      <c r="AB171" s="1134">
        <v>84.7</v>
      </c>
      <c r="AC171" s="1104">
        <v>31468.5</v>
      </c>
      <c r="AD171" s="1115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2772">
        <v>-6.4</v>
      </c>
      <c r="J172" s="846">
        <v>1.002</v>
      </c>
      <c r="K172" s="1151">
        <v>382272</v>
      </c>
      <c r="M172" s="847">
        <v>108.1</v>
      </c>
      <c r="N172" s="843">
        <v>3585.9</v>
      </c>
      <c r="O172" s="843">
        <v>601.35</v>
      </c>
      <c r="P172" s="843">
        <v>90.5</v>
      </c>
      <c r="Q172" s="19">
        <v>966168</v>
      </c>
      <c r="R172" s="845">
        <v>0.43</v>
      </c>
      <c r="S172" s="2772">
        <v>-6.4</v>
      </c>
      <c r="T172" s="846">
        <v>0.97299999999999998</v>
      </c>
      <c r="U172" s="1151">
        <v>381729</v>
      </c>
      <c r="X172" s="1134">
        <v>86.2</v>
      </c>
      <c r="Y172" s="1110">
        <v>277662</v>
      </c>
      <c r="Z172" s="1115">
        <v>191239</v>
      </c>
      <c r="AB172" s="1134">
        <v>87.1</v>
      </c>
      <c r="AC172" s="1104">
        <v>32304.3</v>
      </c>
      <c r="AD172" s="1115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2772">
        <v>-4.4000000000000004</v>
      </c>
      <c r="J173" s="846">
        <v>1.04</v>
      </c>
      <c r="K173" s="1151">
        <v>437158</v>
      </c>
      <c r="M173" s="847">
        <v>117</v>
      </c>
      <c r="N173" s="843">
        <v>3604.73</v>
      </c>
      <c r="O173" s="843">
        <v>574.21</v>
      </c>
      <c r="P173" s="843">
        <v>103.1</v>
      </c>
      <c r="Q173" s="19">
        <v>960519.4</v>
      </c>
      <c r="R173" s="845">
        <v>0.45</v>
      </c>
      <c r="S173" s="2772">
        <v>-4.4000000000000004</v>
      </c>
      <c r="T173" s="846">
        <v>1.052</v>
      </c>
      <c r="U173" s="1151">
        <v>403049</v>
      </c>
      <c r="X173" s="1134">
        <v>86.4</v>
      </c>
      <c r="Y173" s="1110">
        <v>301540</v>
      </c>
      <c r="Z173" s="1115">
        <v>207078</v>
      </c>
      <c r="AB173" s="1134">
        <v>85.6</v>
      </c>
      <c r="AC173" s="1104">
        <v>31418.5</v>
      </c>
      <c r="AD173" s="1115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2772">
        <v>-3</v>
      </c>
      <c r="J174" s="846">
        <v>1.03</v>
      </c>
      <c r="K174" s="1151">
        <v>391614</v>
      </c>
      <c r="M174" s="847">
        <v>114.9</v>
      </c>
      <c r="N174" s="843">
        <v>3595.81</v>
      </c>
      <c r="O174" s="843">
        <v>689.43</v>
      </c>
      <c r="P174" s="843">
        <v>100.6</v>
      </c>
      <c r="Q174" s="19">
        <v>961632.4</v>
      </c>
      <c r="R174" s="845">
        <v>0.44</v>
      </c>
      <c r="S174" s="2772">
        <v>-3</v>
      </c>
      <c r="T174" s="846">
        <v>1.0149999999999999</v>
      </c>
      <c r="U174" s="1151">
        <v>403151</v>
      </c>
      <c r="X174" s="1134">
        <v>95.6</v>
      </c>
      <c r="Y174" s="1110">
        <v>330267</v>
      </c>
      <c r="Z174" s="1115">
        <v>213322</v>
      </c>
      <c r="AB174" s="1134">
        <v>89.8</v>
      </c>
      <c r="AC174" s="1104">
        <v>31711.8</v>
      </c>
      <c r="AD174" s="1115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2772">
        <v>-7.9</v>
      </c>
      <c r="J175" s="846">
        <v>1.105</v>
      </c>
      <c r="K175" s="1151">
        <v>414244</v>
      </c>
      <c r="M175" s="847">
        <v>118.3</v>
      </c>
      <c r="N175" s="843">
        <v>3575.09</v>
      </c>
      <c r="O175" s="843">
        <v>563.41999999999996</v>
      </c>
      <c r="P175" s="843">
        <v>108</v>
      </c>
      <c r="Q175" s="19">
        <v>950265</v>
      </c>
      <c r="R175" s="845">
        <v>0.44</v>
      </c>
      <c r="S175" s="2772">
        <v>-7.9</v>
      </c>
      <c r="T175" s="846">
        <v>1.071</v>
      </c>
      <c r="U175" s="1151">
        <v>396840</v>
      </c>
      <c r="X175" s="1135">
        <v>95.8</v>
      </c>
      <c r="Y175" s="1111">
        <v>440421</v>
      </c>
      <c r="Z175" s="1116">
        <v>206053</v>
      </c>
      <c r="AB175" s="1135">
        <v>90.5</v>
      </c>
      <c r="AC175" s="1105">
        <v>30635.1</v>
      </c>
      <c r="AD175" s="1116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2771">
        <v>-4.5</v>
      </c>
      <c r="J176" s="856">
        <v>1.038</v>
      </c>
      <c r="K176" s="1150">
        <v>324648</v>
      </c>
      <c r="M176" s="857">
        <v>120.1</v>
      </c>
      <c r="N176" s="853">
        <v>3584.57</v>
      </c>
      <c r="O176" s="853">
        <v>523.11</v>
      </c>
      <c r="P176" s="853">
        <v>109.6</v>
      </c>
      <c r="Q176" s="18">
        <v>934101.9</v>
      </c>
      <c r="R176" s="855">
        <v>0.46</v>
      </c>
      <c r="S176" s="2771">
        <v>-4.5</v>
      </c>
      <c r="T176" s="856">
        <v>1.103</v>
      </c>
      <c r="U176" s="1150">
        <v>396773</v>
      </c>
      <c r="X176" s="1134">
        <v>87.8</v>
      </c>
      <c r="Y176" s="1110">
        <v>321705</v>
      </c>
      <c r="Z176" s="1115">
        <v>219878</v>
      </c>
      <c r="AB176" s="1134">
        <v>91.4</v>
      </c>
      <c r="AC176" s="1104">
        <v>31356.400000000001</v>
      </c>
      <c r="AD176" s="1115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2772">
        <v>-1.5</v>
      </c>
      <c r="J177" s="846">
        <v>1.073</v>
      </c>
      <c r="K177" s="1151">
        <v>380666</v>
      </c>
      <c r="M177" s="847">
        <v>119.4</v>
      </c>
      <c r="N177" s="843">
        <v>3568.27</v>
      </c>
      <c r="O177" s="843">
        <v>584.67999999999995</v>
      </c>
      <c r="P177" s="843">
        <v>109.6</v>
      </c>
      <c r="Q177" s="19">
        <v>939182</v>
      </c>
      <c r="R177" s="845">
        <v>0.47</v>
      </c>
      <c r="S177" s="2772">
        <v>-1.5</v>
      </c>
      <c r="T177" s="846">
        <v>1.091</v>
      </c>
      <c r="U177" s="1151">
        <v>393999</v>
      </c>
      <c r="X177" s="1134">
        <v>88.8</v>
      </c>
      <c r="Y177" s="1110">
        <v>245450</v>
      </c>
      <c r="Z177" s="1115">
        <v>169927</v>
      </c>
      <c r="AB177" s="1134">
        <v>90.9</v>
      </c>
      <c r="AC177" s="1104">
        <v>31283</v>
      </c>
      <c r="AD177" s="1115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2772">
        <v>-4</v>
      </c>
      <c r="J178" s="846">
        <v>1.3580000000000001</v>
      </c>
      <c r="K178" s="1151">
        <v>439259</v>
      </c>
      <c r="M178" s="847">
        <v>121.1</v>
      </c>
      <c r="N178" s="843">
        <v>3583.07</v>
      </c>
      <c r="O178" s="843">
        <v>577.17999999999995</v>
      </c>
      <c r="P178" s="843">
        <v>110.2</v>
      </c>
      <c r="Q178" s="19">
        <v>908701.2</v>
      </c>
      <c r="R178" s="845">
        <v>0.48</v>
      </c>
      <c r="S178" s="2772">
        <v>-4</v>
      </c>
      <c r="T178" s="846">
        <v>1.0900000000000001</v>
      </c>
      <c r="U178" s="1151">
        <v>395668</v>
      </c>
      <c r="X178" s="1134">
        <v>95.7</v>
      </c>
      <c r="Y178" s="1110">
        <v>321920</v>
      </c>
      <c r="Z178" s="1115">
        <v>197916</v>
      </c>
      <c r="AB178" s="1134">
        <v>94.3</v>
      </c>
      <c r="AC178" s="1104">
        <v>31132.3</v>
      </c>
      <c r="AD178" s="1115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2772">
        <v>-5.4</v>
      </c>
      <c r="J179" s="846">
        <v>1.038</v>
      </c>
      <c r="K179" s="1151">
        <v>417182</v>
      </c>
      <c r="M179" s="847">
        <v>116.8</v>
      </c>
      <c r="N179" s="843">
        <v>3606.56</v>
      </c>
      <c r="O179" s="843">
        <v>608.91</v>
      </c>
      <c r="P179" s="843">
        <v>103.2</v>
      </c>
      <c r="Q179" s="19">
        <v>931195</v>
      </c>
      <c r="R179" s="845">
        <v>0.48</v>
      </c>
      <c r="S179" s="2772">
        <v>-5.4</v>
      </c>
      <c r="T179" s="846">
        <v>1.0840000000000001</v>
      </c>
      <c r="U179" s="1151">
        <v>402213</v>
      </c>
      <c r="X179" s="1134">
        <v>90.8</v>
      </c>
      <c r="Y179" s="1110">
        <v>285257</v>
      </c>
      <c r="Z179" s="1115">
        <v>209574</v>
      </c>
      <c r="AB179" s="1134">
        <v>87.4</v>
      </c>
      <c r="AC179" s="1104">
        <v>30820.6</v>
      </c>
      <c r="AD179" s="1115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2772">
        <v>-4.5</v>
      </c>
      <c r="J180" s="846">
        <v>1.04</v>
      </c>
      <c r="K180" s="1151">
        <v>372798</v>
      </c>
      <c r="M180" s="847">
        <v>119.3</v>
      </c>
      <c r="N180" s="843">
        <v>3600.01</v>
      </c>
      <c r="O180" s="843">
        <v>534.48</v>
      </c>
      <c r="P180" s="843">
        <v>108</v>
      </c>
      <c r="Q180" s="19">
        <v>939956.7</v>
      </c>
      <c r="R180" s="845">
        <v>0.49</v>
      </c>
      <c r="S180" s="2772">
        <v>-4.5</v>
      </c>
      <c r="T180" s="846">
        <v>1.1200000000000001</v>
      </c>
      <c r="U180" s="1151">
        <v>394132</v>
      </c>
      <c r="X180" s="1134">
        <v>86.9</v>
      </c>
      <c r="Y180" s="1110">
        <v>290759</v>
      </c>
      <c r="Z180" s="1115">
        <v>198698</v>
      </c>
      <c r="AB180" s="1134">
        <v>88.9</v>
      </c>
      <c r="AC180" s="1104">
        <v>30722.799999999999</v>
      </c>
      <c r="AD180" s="1115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2772">
        <v>-4.7</v>
      </c>
      <c r="J181" s="846">
        <v>1.1100000000000001</v>
      </c>
      <c r="K181" s="1151">
        <v>366760</v>
      </c>
      <c r="M181" s="847">
        <v>120.2</v>
      </c>
      <c r="N181" s="843">
        <v>3519.4</v>
      </c>
      <c r="O181" s="843">
        <v>536.36</v>
      </c>
      <c r="P181" s="843">
        <v>111.9</v>
      </c>
      <c r="Q181" s="19">
        <v>929673.6</v>
      </c>
      <c r="R181" s="845">
        <v>0.49</v>
      </c>
      <c r="S181" s="2772">
        <v>-4.7</v>
      </c>
      <c r="T181" s="846">
        <v>1.115</v>
      </c>
      <c r="U181" s="1151">
        <v>371067</v>
      </c>
      <c r="X181" s="1134">
        <v>86.3</v>
      </c>
      <c r="Y181" s="1110">
        <v>303628</v>
      </c>
      <c r="Z181" s="1115">
        <v>188707</v>
      </c>
      <c r="AB181" s="1134">
        <v>87</v>
      </c>
      <c r="AC181" s="1104">
        <v>31260.400000000001</v>
      </c>
      <c r="AD181" s="1115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2772">
        <v>-5.6</v>
      </c>
      <c r="J182" s="846">
        <v>1.1060000000000001</v>
      </c>
      <c r="K182" s="1151">
        <v>401744</v>
      </c>
      <c r="M182" s="847">
        <v>118.5</v>
      </c>
      <c r="N182" s="843">
        <v>3447.95</v>
      </c>
      <c r="O182" s="843">
        <v>630.54999999999995</v>
      </c>
      <c r="P182" s="843">
        <v>104.1</v>
      </c>
      <c r="Q182" s="19">
        <v>928695.5</v>
      </c>
      <c r="R182" s="845">
        <v>0.5</v>
      </c>
      <c r="S182" s="2772">
        <v>-5.6</v>
      </c>
      <c r="T182" s="846">
        <v>1.129</v>
      </c>
      <c r="U182" s="1151">
        <v>388964</v>
      </c>
      <c r="X182" s="1134">
        <v>87.3</v>
      </c>
      <c r="Y182" s="1110">
        <v>359599</v>
      </c>
      <c r="Z182" s="1115">
        <v>212155</v>
      </c>
      <c r="AB182" s="1134">
        <v>90.8</v>
      </c>
      <c r="AC182" s="1104">
        <v>30868.7</v>
      </c>
      <c r="AD182" s="1115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2772">
        <v>-4.8</v>
      </c>
      <c r="J183" s="846">
        <v>1.002</v>
      </c>
      <c r="K183" s="1151">
        <v>374798</v>
      </c>
      <c r="M183" s="847">
        <v>115.9</v>
      </c>
      <c r="N183" s="843">
        <v>3480.57</v>
      </c>
      <c r="O183" s="843">
        <v>583.11</v>
      </c>
      <c r="P183" s="843">
        <v>102.2</v>
      </c>
      <c r="Q183" s="19">
        <v>911732.3</v>
      </c>
      <c r="R183" s="845">
        <v>0.52</v>
      </c>
      <c r="S183" s="2772">
        <v>-4.8</v>
      </c>
      <c r="T183" s="846">
        <v>1.1040000000000001</v>
      </c>
      <c r="U183" s="1151">
        <v>385880</v>
      </c>
      <c r="X183" s="1134">
        <v>88.3</v>
      </c>
      <c r="Y183" s="1110">
        <v>264372</v>
      </c>
      <c r="Z183" s="1115">
        <v>194220</v>
      </c>
      <c r="AB183" s="1134">
        <v>92</v>
      </c>
      <c r="AC183" s="1104">
        <v>31414.2</v>
      </c>
      <c r="AD183" s="1115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2772">
        <v>-4.9000000000000004</v>
      </c>
      <c r="J184" s="846">
        <v>1.163</v>
      </c>
      <c r="K184" s="1151">
        <v>407313</v>
      </c>
      <c r="M184" s="847">
        <v>117.7</v>
      </c>
      <c r="N184" s="843">
        <v>3555.87</v>
      </c>
      <c r="O184" s="843">
        <v>555.13</v>
      </c>
      <c r="P184" s="843">
        <v>103.2</v>
      </c>
      <c r="Q184" s="19">
        <v>909696.6</v>
      </c>
      <c r="R184" s="845">
        <v>0.55000000000000004</v>
      </c>
      <c r="S184" s="2772">
        <v>-4.9000000000000004</v>
      </c>
      <c r="T184" s="846">
        <v>1.1379999999999999</v>
      </c>
      <c r="U184" s="1151">
        <v>398292</v>
      </c>
      <c r="X184" s="1134">
        <v>91</v>
      </c>
      <c r="Y184" s="1110">
        <v>262221</v>
      </c>
      <c r="Z184" s="1115">
        <v>210726</v>
      </c>
      <c r="AB184" s="1134">
        <v>92</v>
      </c>
      <c r="AC184" s="1104">
        <v>30776.799999999999</v>
      </c>
      <c r="AD184" s="1115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2772">
        <v>1.9</v>
      </c>
      <c r="J185" s="846">
        <v>1.2130000000000001</v>
      </c>
      <c r="K185" s="1151">
        <v>426387</v>
      </c>
      <c r="M185" s="847">
        <v>123.8</v>
      </c>
      <c r="N185" s="843">
        <v>3530.29</v>
      </c>
      <c r="O185" s="843">
        <v>639.51</v>
      </c>
      <c r="P185" s="843">
        <v>115.7</v>
      </c>
      <c r="Q185" s="19">
        <v>929228.2</v>
      </c>
      <c r="R185" s="845">
        <v>0.56999999999999995</v>
      </c>
      <c r="S185" s="2772">
        <v>1.9</v>
      </c>
      <c r="T185" s="846">
        <v>1.2250000000000001</v>
      </c>
      <c r="U185" s="1151">
        <v>393411</v>
      </c>
      <c r="X185" s="1134">
        <v>93</v>
      </c>
      <c r="Y185" s="1110">
        <v>306037</v>
      </c>
      <c r="Z185" s="1115">
        <v>212251</v>
      </c>
      <c r="AB185" s="1134">
        <v>92.1</v>
      </c>
      <c r="AC185" s="1104">
        <v>31889.599999999999</v>
      </c>
      <c r="AD185" s="1115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2772">
        <v>-4.3</v>
      </c>
      <c r="J186" s="846">
        <v>1.1930000000000001</v>
      </c>
      <c r="K186" s="1151">
        <v>376609</v>
      </c>
      <c r="M186" s="847">
        <v>120.7</v>
      </c>
      <c r="N186" s="843">
        <v>3555.55</v>
      </c>
      <c r="O186" s="843">
        <v>524.87</v>
      </c>
      <c r="P186" s="843">
        <v>109.3</v>
      </c>
      <c r="Q186" s="19">
        <v>903655.9</v>
      </c>
      <c r="R186" s="845">
        <v>0.59</v>
      </c>
      <c r="S186" s="2772">
        <v>-4.3</v>
      </c>
      <c r="T186" s="846">
        <v>1.169</v>
      </c>
      <c r="U186" s="1151">
        <v>396740</v>
      </c>
      <c r="X186" s="1134">
        <v>97.4</v>
      </c>
      <c r="Y186" s="1110">
        <v>322750</v>
      </c>
      <c r="Z186" s="1115">
        <v>185584</v>
      </c>
      <c r="AB186" s="1134">
        <v>92.2</v>
      </c>
      <c r="AC186" s="1104">
        <v>30499.1</v>
      </c>
      <c r="AD186" s="1115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2773">
        <v>-4.2</v>
      </c>
      <c r="J187" s="851">
        <v>1.343</v>
      </c>
      <c r="K187" s="1152">
        <v>443221</v>
      </c>
      <c r="M187" s="852">
        <v>122</v>
      </c>
      <c r="N187" s="848">
        <v>3565.17</v>
      </c>
      <c r="O187" s="848">
        <v>617.78</v>
      </c>
      <c r="P187" s="848">
        <v>114.1</v>
      </c>
      <c r="Q187" s="20">
        <v>875620.5</v>
      </c>
      <c r="R187" s="850">
        <v>0.61</v>
      </c>
      <c r="S187" s="2773">
        <v>-4.2</v>
      </c>
      <c r="T187" s="851">
        <v>1.2929999999999999</v>
      </c>
      <c r="U187" s="1152">
        <v>413035</v>
      </c>
      <c r="X187" s="1134">
        <v>90.8</v>
      </c>
      <c r="Y187" s="1110">
        <v>426201</v>
      </c>
      <c r="Z187" s="1115">
        <v>198059</v>
      </c>
      <c r="AB187" s="1134">
        <v>85.7</v>
      </c>
      <c r="AC187" s="1104">
        <v>30367.9</v>
      </c>
      <c r="AD187" s="1115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2772">
        <v>-1.4</v>
      </c>
      <c r="J188" s="846">
        <v>1.0329999999999999</v>
      </c>
      <c r="K188" s="1151">
        <v>341987</v>
      </c>
      <c r="M188" s="847">
        <v>122.8</v>
      </c>
      <c r="N188" s="843">
        <v>3603.98</v>
      </c>
      <c r="O188" s="843">
        <v>683.82</v>
      </c>
      <c r="P188" s="843">
        <v>115.8</v>
      </c>
      <c r="Q188" s="19">
        <v>1035117.5</v>
      </c>
      <c r="R188" s="845">
        <v>0.63</v>
      </c>
      <c r="S188" s="2772">
        <v>-1.4</v>
      </c>
      <c r="T188" s="846">
        <v>1.099</v>
      </c>
      <c r="U188" s="1151">
        <v>417157</v>
      </c>
      <c r="X188" s="1136">
        <v>91</v>
      </c>
      <c r="Y188" s="1112">
        <v>317688</v>
      </c>
      <c r="Z188" s="1114">
        <v>210641</v>
      </c>
      <c r="AB188" s="1136">
        <v>95.3</v>
      </c>
      <c r="AC188" s="1106">
        <v>30328.7</v>
      </c>
      <c r="AD188" s="1114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2772">
        <v>1.6</v>
      </c>
      <c r="J189" s="846">
        <v>1.081</v>
      </c>
      <c r="K189" s="1151">
        <v>413722</v>
      </c>
      <c r="M189" s="847">
        <v>123.1</v>
      </c>
      <c r="N189" s="843">
        <v>3588.1</v>
      </c>
      <c r="O189" s="843">
        <v>575.42999999999995</v>
      </c>
      <c r="P189" s="843">
        <v>119.8</v>
      </c>
      <c r="Q189" s="19">
        <v>1024697.3</v>
      </c>
      <c r="R189" s="845">
        <v>0.63</v>
      </c>
      <c r="S189" s="2772">
        <v>1.6</v>
      </c>
      <c r="T189" s="846">
        <v>1.105</v>
      </c>
      <c r="U189" s="1151">
        <v>424385</v>
      </c>
      <c r="X189" s="1134">
        <v>94.2</v>
      </c>
      <c r="Y189" s="1110">
        <v>250495</v>
      </c>
      <c r="Z189" s="1115">
        <v>167537</v>
      </c>
      <c r="AB189" s="1134">
        <v>94.7</v>
      </c>
      <c r="AC189" s="1104">
        <v>30487.8</v>
      </c>
      <c r="AD189" s="1115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2772">
        <v>-3.7</v>
      </c>
      <c r="J190" s="846">
        <v>1.3640000000000001</v>
      </c>
      <c r="K190" s="1151">
        <v>479890</v>
      </c>
      <c r="M190" s="847">
        <v>119.6</v>
      </c>
      <c r="N190" s="843">
        <v>3622.96</v>
      </c>
      <c r="O190" s="843">
        <v>621.07000000000005</v>
      </c>
      <c r="P190" s="843">
        <v>109.3</v>
      </c>
      <c r="Q190" s="19">
        <v>1069100.6000000001</v>
      </c>
      <c r="R190" s="845">
        <v>0.63</v>
      </c>
      <c r="S190" s="2772">
        <v>-3.7</v>
      </c>
      <c r="T190" s="846">
        <v>1.1080000000000001</v>
      </c>
      <c r="U190" s="1151">
        <v>422360</v>
      </c>
      <c r="X190" s="1134">
        <v>96.7</v>
      </c>
      <c r="Y190" s="1110">
        <v>308857</v>
      </c>
      <c r="Z190" s="1115">
        <v>222272</v>
      </c>
      <c r="AB190" s="1134">
        <v>95.3</v>
      </c>
      <c r="AC190" s="1104">
        <v>30493.4</v>
      </c>
      <c r="AD190" s="1115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2772">
        <v>-1.9</v>
      </c>
      <c r="J191" s="846">
        <v>1.0780000000000001</v>
      </c>
      <c r="K191" s="1151">
        <v>444088</v>
      </c>
      <c r="M191" s="847">
        <v>123.6</v>
      </c>
      <c r="N191" s="843">
        <v>3611.31</v>
      </c>
      <c r="O191" s="843">
        <v>547.99</v>
      </c>
      <c r="P191" s="843">
        <v>113.7</v>
      </c>
      <c r="Q191" s="19">
        <v>1019539</v>
      </c>
      <c r="R191" s="845">
        <v>0.64</v>
      </c>
      <c r="S191" s="2772">
        <v>-1.9</v>
      </c>
      <c r="T191" s="846">
        <v>1.1259999999999999</v>
      </c>
      <c r="U191" s="1151">
        <v>433191</v>
      </c>
      <c r="X191" s="1134">
        <v>102.3</v>
      </c>
      <c r="Y191" s="1110">
        <v>288908</v>
      </c>
      <c r="Z191" s="1115">
        <v>230772</v>
      </c>
      <c r="AB191" s="1134">
        <v>98.5</v>
      </c>
      <c r="AC191" s="1104">
        <v>30679.8</v>
      </c>
      <c r="AD191" s="1115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2772">
        <v>-1.8</v>
      </c>
      <c r="J192" s="846">
        <v>1.0089999999999999</v>
      </c>
      <c r="K192" s="1151">
        <v>400628</v>
      </c>
      <c r="M192" s="847">
        <v>124.6</v>
      </c>
      <c r="N192" s="843">
        <v>3707.11</v>
      </c>
      <c r="O192" s="843">
        <v>659.37</v>
      </c>
      <c r="P192" s="843">
        <v>115</v>
      </c>
      <c r="Q192" s="19">
        <v>1014020.1</v>
      </c>
      <c r="R192" s="845">
        <v>0.67</v>
      </c>
      <c r="S192" s="2772">
        <v>-1.8</v>
      </c>
      <c r="T192" s="846">
        <v>1.0820000000000001</v>
      </c>
      <c r="U192" s="1151">
        <v>434835</v>
      </c>
      <c r="X192" s="1134">
        <v>94.2</v>
      </c>
      <c r="Y192" s="1110">
        <v>288726</v>
      </c>
      <c r="Z192" s="1115">
        <v>200615</v>
      </c>
      <c r="AB192" s="1134">
        <v>96.1</v>
      </c>
      <c r="AC192" s="1104">
        <v>30025.4</v>
      </c>
      <c r="AD192" s="1115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2772">
        <v>-5.2</v>
      </c>
      <c r="J193" s="846">
        <v>1.133</v>
      </c>
      <c r="K193" s="1151">
        <v>469294</v>
      </c>
      <c r="M193" s="847">
        <v>122.5</v>
      </c>
      <c r="N193" s="843">
        <v>3674.74</v>
      </c>
      <c r="O193" s="843">
        <v>631.58000000000004</v>
      </c>
      <c r="P193" s="843">
        <v>112.7</v>
      </c>
      <c r="Q193" s="19">
        <v>1018573.5</v>
      </c>
      <c r="R193" s="845">
        <v>0.69</v>
      </c>
      <c r="S193" s="2772">
        <v>-5.2</v>
      </c>
      <c r="T193" s="846">
        <v>1.129</v>
      </c>
      <c r="U193" s="1151">
        <v>458864</v>
      </c>
      <c r="X193" s="1134">
        <v>96.7</v>
      </c>
      <c r="Y193" s="1110">
        <v>278975</v>
      </c>
      <c r="Z193" s="1115">
        <v>225127</v>
      </c>
      <c r="AB193" s="1134">
        <v>97.8</v>
      </c>
      <c r="AC193" s="1104">
        <v>29534.1</v>
      </c>
      <c r="AD193" s="1115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2772">
        <v>-1</v>
      </c>
      <c r="J194" s="846">
        <v>1.1339999999999999</v>
      </c>
      <c r="K194" s="1151">
        <v>467998</v>
      </c>
      <c r="M194" s="847">
        <v>127.9</v>
      </c>
      <c r="N194" s="843">
        <v>3693.25</v>
      </c>
      <c r="O194" s="843">
        <v>618.69000000000005</v>
      </c>
      <c r="P194" s="843">
        <v>120.5</v>
      </c>
      <c r="Q194" s="19">
        <v>1019401.4</v>
      </c>
      <c r="R194" s="845">
        <v>0.69</v>
      </c>
      <c r="S194" s="2772">
        <v>-1</v>
      </c>
      <c r="T194" s="846">
        <v>1.1579999999999999</v>
      </c>
      <c r="U194" s="1151">
        <v>453425</v>
      </c>
      <c r="X194" s="1134">
        <v>98.2</v>
      </c>
      <c r="Y194" s="1110">
        <v>350391</v>
      </c>
      <c r="Z194" s="1115">
        <v>226099</v>
      </c>
      <c r="AB194" s="1134">
        <v>101.7</v>
      </c>
      <c r="AC194" s="1104">
        <v>29906.5</v>
      </c>
      <c r="AD194" s="1115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2772">
        <v>-3.8</v>
      </c>
      <c r="J195" s="846">
        <v>1</v>
      </c>
      <c r="K195" s="1151">
        <v>446453</v>
      </c>
      <c r="M195" s="847">
        <v>121.8</v>
      </c>
      <c r="N195" s="843">
        <v>3604.53</v>
      </c>
      <c r="O195" s="843">
        <v>645.99</v>
      </c>
      <c r="P195" s="843">
        <v>115.4</v>
      </c>
      <c r="Q195" s="19">
        <v>1030594.4</v>
      </c>
      <c r="R195" s="845">
        <v>0.7</v>
      </c>
      <c r="S195" s="2772">
        <v>-3.8</v>
      </c>
      <c r="T195" s="846">
        <v>1.095</v>
      </c>
      <c r="U195" s="1151">
        <v>464460</v>
      </c>
      <c r="X195" s="1134">
        <v>91.8</v>
      </c>
      <c r="Y195" s="1110">
        <v>248749</v>
      </c>
      <c r="Z195" s="1115">
        <v>222162</v>
      </c>
      <c r="AB195" s="1134">
        <v>95.2</v>
      </c>
      <c r="AC195" s="1104">
        <v>29297.8</v>
      </c>
      <c r="AD195" s="1115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2772">
        <v>-2.1</v>
      </c>
      <c r="J196" s="846">
        <v>1.1259999999999999</v>
      </c>
      <c r="K196" s="1151">
        <v>463056</v>
      </c>
      <c r="M196" s="847">
        <v>122.8</v>
      </c>
      <c r="N196" s="843">
        <v>3658.12</v>
      </c>
      <c r="O196" s="843">
        <v>1094.23</v>
      </c>
      <c r="P196" s="843">
        <v>115.2</v>
      </c>
      <c r="Q196" s="19">
        <v>1011836.7</v>
      </c>
      <c r="R196" s="845">
        <v>0.69</v>
      </c>
      <c r="S196" s="2772">
        <v>-2.1</v>
      </c>
      <c r="T196" s="846">
        <v>1.107</v>
      </c>
      <c r="U196" s="1151">
        <v>445625</v>
      </c>
      <c r="X196" s="1134">
        <v>94.2</v>
      </c>
      <c r="Y196" s="1110">
        <v>246843</v>
      </c>
      <c r="Z196" s="1115">
        <v>220934</v>
      </c>
      <c r="AB196" s="1134">
        <v>95.2</v>
      </c>
      <c r="AC196" s="1104">
        <v>29483.9</v>
      </c>
      <c r="AD196" s="1115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2772">
        <v>-4.2</v>
      </c>
      <c r="J197" s="846">
        <v>1.109</v>
      </c>
      <c r="K197" s="1151">
        <v>492235</v>
      </c>
      <c r="M197" s="847">
        <v>124.6</v>
      </c>
      <c r="N197" s="843">
        <v>3673.05</v>
      </c>
      <c r="O197" s="843">
        <v>613.21</v>
      </c>
      <c r="P197" s="843">
        <v>115</v>
      </c>
      <c r="Q197" s="19">
        <v>1015491.4</v>
      </c>
      <c r="R197" s="845">
        <v>0.74</v>
      </c>
      <c r="S197" s="2772">
        <v>-4.2</v>
      </c>
      <c r="T197" s="846">
        <v>1.119</v>
      </c>
      <c r="U197" s="1151">
        <v>469052</v>
      </c>
      <c r="X197" s="1134">
        <v>99.8</v>
      </c>
      <c r="Y197" s="1110">
        <v>288707</v>
      </c>
      <c r="Z197" s="1115">
        <v>226941</v>
      </c>
      <c r="AB197" s="1134">
        <v>98.8</v>
      </c>
      <c r="AC197" s="1104">
        <v>29805.9</v>
      </c>
      <c r="AD197" s="1115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2772">
        <v>-4.0999999999999996</v>
      </c>
      <c r="J198" s="846">
        <v>1.1990000000000001</v>
      </c>
      <c r="K198" s="1151">
        <v>477027</v>
      </c>
      <c r="M198" s="847">
        <v>126.6</v>
      </c>
      <c r="N198" s="843">
        <v>3646.86</v>
      </c>
      <c r="O198" s="843">
        <v>484.04</v>
      </c>
      <c r="P198" s="843">
        <v>122.3</v>
      </c>
      <c r="Q198" s="19">
        <v>1012743.9</v>
      </c>
      <c r="R198" s="845">
        <v>0.77</v>
      </c>
      <c r="S198" s="2772">
        <v>-4.0999999999999996</v>
      </c>
      <c r="T198" s="846">
        <v>1.17</v>
      </c>
      <c r="U198" s="1151">
        <v>494343</v>
      </c>
      <c r="X198" s="1134">
        <v>103</v>
      </c>
      <c r="Y198" s="1110">
        <v>301306</v>
      </c>
      <c r="Z198" s="1115">
        <v>236783</v>
      </c>
      <c r="AB198" s="1134">
        <v>98.4</v>
      </c>
      <c r="AC198" s="1104">
        <v>28093.1</v>
      </c>
      <c r="AD198" s="1115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2772">
        <v>-2.9</v>
      </c>
      <c r="J199" s="846">
        <v>1.2190000000000001</v>
      </c>
      <c r="K199" s="1151">
        <v>505740</v>
      </c>
      <c r="M199" s="847">
        <v>125.5</v>
      </c>
      <c r="N199" s="843">
        <v>3633.98</v>
      </c>
      <c r="O199" s="843">
        <v>750.61</v>
      </c>
      <c r="P199" s="843">
        <v>121.2</v>
      </c>
      <c r="Q199" s="19">
        <v>1023100.1</v>
      </c>
      <c r="R199" s="845">
        <v>0.78</v>
      </c>
      <c r="S199" s="2772">
        <v>-2.9</v>
      </c>
      <c r="T199" s="846">
        <v>1.171</v>
      </c>
      <c r="U199" s="1151">
        <v>464834</v>
      </c>
      <c r="X199" s="1135">
        <v>105.6</v>
      </c>
      <c r="Y199" s="1111">
        <v>402283</v>
      </c>
      <c r="Z199" s="1116">
        <v>212153</v>
      </c>
      <c r="AB199" s="1135">
        <v>99.7</v>
      </c>
      <c r="AC199" s="1105">
        <v>29131.1</v>
      </c>
      <c r="AD199" s="1116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2771">
        <v>0.8</v>
      </c>
      <c r="J200" s="856">
        <v>1.093</v>
      </c>
      <c r="K200" s="1150">
        <v>411777</v>
      </c>
      <c r="M200" s="857">
        <v>123.5</v>
      </c>
      <c r="N200" s="853">
        <v>3650.31</v>
      </c>
      <c r="O200" s="853">
        <v>725.92</v>
      </c>
      <c r="P200" s="853">
        <v>117.1</v>
      </c>
      <c r="Q200" s="18">
        <v>1015702.7</v>
      </c>
      <c r="R200" s="855">
        <v>0.79</v>
      </c>
      <c r="S200" s="2771">
        <v>0.8</v>
      </c>
      <c r="T200" s="856">
        <v>1.1659999999999999</v>
      </c>
      <c r="U200" s="1150">
        <v>514560</v>
      </c>
      <c r="X200" s="1134">
        <v>91.8</v>
      </c>
      <c r="Y200" s="1110">
        <v>317436</v>
      </c>
      <c r="Z200" s="1115">
        <v>227033</v>
      </c>
      <c r="AB200" s="1134">
        <v>96.8</v>
      </c>
      <c r="AC200" s="1104">
        <v>29543.4</v>
      </c>
      <c r="AD200" s="1115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2772">
        <v>-6.2</v>
      </c>
      <c r="J201" s="846">
        <v>1.1279999999999999</v>
      </c>
      <c r="K201" s="1151">
        <v>439058</v>
      </c>
      <c r="M201" s="847">
        <v>123.7</v>
      </c>
      <c r="N201" s="843">
        <v>3644.06</v>
      </c>
      <c r="O201" s="843">
        <v>555.20000000000005</v>
      </c>
      <c r="P201" s="843">
        <v>118.6</v>
      </c>
      <c r="Q201" s="19">
        <v>1016019.1</v>
      </c>
      <c r="R201" s="845">
        <v>0.81</v>
      </c>
      <c r="S201" s="2772">
        <v>-6.2</v>
      </c>
      <c r="T201" s="846">
        <v>1.155</v>
      </c>
      <c r="U201" s="1151">
        <v>456706</v>
      </c>
      <c r="X201" s="1134">
        <v>97.5</v>
      </c>
      <c r="Y201" s="1110">
        <v>230617</v>
      </c>
      <c r="Z201" s="1115">
        <v>189579</v>
      </c>
      <c r="AB201" s="1134">
        <v>98.9</v>
      </c>
      <c r="AC201" s="1104">
        <v>28932.9</v>
      </c>
      <c r="AD201" s="1115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2772">
        <v>-5.5</v>
      </c>
      <c r="J202" s="846">
        <v>1.4350000000000001</v>
      </c>
      <c r="K202" s="1151">
        <v>520571</v>
      </c>
      <c r="M202" s="847">
        <v>122.8</v>
      </c>
      <c r="N202" s="843">
        <v>3659.88</v>
      </c>
      <c r="O202" s="843">
        <v>608.77</v>
      </c>
      <c r="P202" s="843">
        <v>116.5</v>
      </c>
      <c r="Q202" s="19">
        <v>1028352.5</v>
      </c>
      <c r="R202" s="845">
        <v>0.84</v>
      </c>
      <c r="S202" s="2772">
        <v>-5.5</v>
      </c>
      <c r="T202" s="846">
        <v>1.1850000000000001</v>
      </c>
      <c r="U202" s="1151">
        <v>457124</v>
      </c>
      <c r="X202" s="1134">
        <v>98.9</v>
      </c>
      <c r="Y202" s="1110">
        <v>287505</v>
      </c>
      <c r="Z202" s="1115">
        <v>236952</v>
      </c>
      <c r="AB202" s="1134">
        <v>97.1</v>
      </c>
      <c r="AC202" s="1104">
        <v>28918.3</v>
      </c>
      <c r="AD202" s="1115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2772">
        <v>-2.6</v>
      </c>
      <c r="J203" s="846">
        <v>1.149</v>
      </c>
      <c r="K203" s="1151">
        <v>490335</v>
      </c>
      <c r="M203" s="847">
        <v>130.9</v>
      </c>
      <c r="N203" s="843">
        <v>3696.41</v>
      </c>
      <c r="O203" s="843">
        <v>655.82</v>
      </c>
      <c r="P203" s="843">
        <v>133.5</v>
      </c>
      <c r="Q203" s="19">
        <v>1025807.9</v>
      </c>
      <c r="R203" s="845">
        <v>0.86</v>
      </c>
      <c r="S203" s="2772">
        <v>-2.6</v>
      </c>
      <c r="T203" s="846">
        <v>1.198</v>
      </c>
      <c r="U203" s="1151">
        <v>483415</v>
      </c>
      <c r="X203" s="1134">
        <v>104.8</v>
      </c>
      <c r="Y203" s="1110">
        <v>276793</v>
      </c>
      <c r="Z203" s="1115">
        <v>238138</v>
      </c>
      <c r="AB203" s="1134">
        <v>100.9</v>
      </c>
      <c r="AC203" s="1104">
        <v>29334.5</v>
      </c>
      <c r="AD203" s="1115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2772">
        <v>-3.2</v>
      </c>
      <c r="J204" s="846">
        <v>0.89100000000000001</v>
      </c>
      <c r="K204" s="1151">
        <v>447175</v>
      </c>
      <c r="M204" s="847">
        <v>122.5</v>
      </c>
      <c r="N204" s="843">
        <v>3616.89</v>
      </c>
      <c r="O204" s="843">
        <v>600.04999999999995</v>
      </c>
      <c r="P204" s="843">
        <v>119.9</v>
      </c>
      <c r="Q204" s="19">
        <v>1017930.9</v>
      </c>
      <c r="R204" s="845">
        <v>0.84</v>
      </c>
      <c r="S204" s="2772">
        <v>-3.2</v>
      </c>
      <c r="T204" s="846">
        <v>0.95299999999999996</v>
      </c>
      <c r="U204" s="1151">
        <v>484688</v>
      </c>
      <c r="X204" s="1134">
        <v>100.7</v>
      </c>
      <c r="Y204" s="1110">
        <v>277068</v>
      </c>
      <c r="Z204" s="1115">
        <v>245024</v>
      </c>
      <c r="AB204" s="1134">
        <v>102.6</v>
      </c>
      <c r="AC204" s="1104">
        <v>29119.3</v>
      </c>
      <c r="AD204" s="1115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2772">
        <v>-0.2</v>
      </c>
      <c r="J205" s="846">
        <v>1.1759999999999999</v>
      </c>
      <c r="K205" s="1151">
        <v>477342</v>
      </c>
      <c r="M205" s="847">
        <v>124.6</v>
      </c>
      <c r="N205" s="843">
        <v>3662.46</v>
      </c>
      <c r="O205" s="843">
        <v>726.03</v>
      </c>
      <c r="P205" s="843">
        <v>127</v>
      </c>
      <c r="Q205" s="19">
        <v>1028809.2</v>
      </c>
      <c r="R205" s="845">
        <v>0.84</v>
      </c>
      <c r="S205" s="2772">
        <v>-0.2</v>
      </c>
      <c r="T205" s="846">
        <v>1.1639999999999999</v>
      </c>
      <c r="U205" s="1151">
        <v>466188</v>
      </c>
      <c r="X205" s="1134">
        <v>102.3</v>
      </c>
      <c r="Y205" s="1110">
        <v>283749</v>
      </c>
      <c r="Z205" s="1115">
        <v>236295</v>
      </c>
      <c r="AB205" s="1134">
        <v>103.9</v>
      </c>
      <c r="AC205" s="1104">
        <v>29654.3</v>
      </c>
      <c r="AD205" s="1115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2772">
        <v>-2.1</v>
      </c>
      <c r="J206" s="846">
        <v>1.1279999999999999</v>
      </c>
      <c r="K206" s="1151">
        <v>485842</v>
      </c>
      <c r="M206" s="847">
        <v>124.7</v>
      </c>
      <c r="N206" s="843">
        <v>3633.59</v>
      </c>
      <c r="O206" s="843">
        <v>538.62</v>
      </c>
      <c r="P206" s="843">
        <v>121.4</v>
      </c>
      <c r="Q206" s="19">
        <v>1023893.8</v>
      </c>
      <c r="R206" s="845">
        <v>0.84</v>
      </c>
      <c r="S206" s="2772">
        <v>-2.1</v>
      </c>
      <c r="T206" s="846">
        <v>1.1479999999999999</v>
      </c>
      <c r="U206" s="1151">
        <v>476982</v>
      </c>
      <c r="X206" s="1134">
        <v>99.8</v>
      </c>
      <c r="Y206" s="1110">
        <v>343512</v>
      </c>
      <c r="Z206" s="1115">
        <v>238435</v>
      </c>
      <c r="AB206" s="1134">
        <v>102.8</v>
      </c>
      <c r="AC206" s="1104">
        <v>29692.1</v>
      </c>
      <c r="AD206" s="1115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2772">
        <v>-3.2</v>
      </c>
      <c r="J207" s="846">
        <v>1.147</v>
      </c>
      <c r="K207" s="1151">
        <v>473957</v>
      </c>
      <c r="M207" s="847">
        <v>133.69999999999999</v>
      </c>
      <c r="N207" s="843">
        <v>3661.31</v>
      </c>
      <c r="O207" s="843">
        <v>642.25</v>
      </c>
      <c r="P207" s="843">
        <v>138.5</v>
      </c>
      <c r="Q207" s="19">
        <v>1033089.4</v>
      </c>
      <c r="R207" s="845">
        <v>0.84</v>
      </c>
      <c r="S207" s="2772">
        <v>-3.2</v>
      </c>
      <c r="T207" s="846">
        <v>1.2430000000000001</v>
      </c>
      <c r="U207" s="1151">
        <v>477759</v>
      </c>
      <c r="X207" s="1134">
        <v>100.7</v>
      </c>
      <c r="Y207" s="1110">
        <v>247490</v>
      </c>
      <c r="Z207" s="1115">
        <v>266702</v>
      </c>
      <c r="AB207" s="1134">
        <v>104.1</v>
      </c>
      <c r="AC207" s="1104">
        <v>29337.8</v>
      </c>
      <c r="AD207" s="1115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2772">
        <v>-3.1</v>
      </c>
      <c r="J208" s="846">
        <v>1.2050000000000001</v>
      </c>
      <c r="K208" s="1151">
        <v>515089</v>
      </c>
      <c r="M208" s="847">
        <v>126.7</v>
      </c>
      <c r="N208" s="843">
        <v>3677.95</v>
      </c>
      <c r="O208" s="843">
        <v>637.64</v>
      </c>
      <c r="P208" s="843">
        <v>130.19999999999999</v>
      </c>
      <c r="Q208" s="19">
        <v>1042409.1</v>
      </c>
      <c r="R208" s="845">
        <v>0.83</v>
      </c>
      <c r="S208" s="2772">
        <v>-3.1</v>
      </c>
      <c r="T208" s="846">
        <v>1.1819999999999999</v>
      </c>
      <c r="U208" s="1151">
        <v>494013</v>
      </c>
      <c r="X208" s="1134">
        <v>103</v>
      </c>
      <c r="Y208" s="1110">
        <v>244529</v>
      </c>
      <c r="Z208" s="1115">
        <v>246475</v>
      </c>
      <c r="AB208" s="1134">
        <v>104.1</v>
      </c>
      <c r="AC208" s="1104">
        <v>29081.3</v>
      </c>
      <c r="AD208" s="1115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2772">
        <v>-3.8</v>
      </c>
      <c r="J209" s="846">
        <v>1.1719999999999999</v>
      </c>
      <c r="K209" s="1151">
        <v>496607</v>
      </c>
      <c r="M209" s="847">
        <v>127.9</v>
      </c>
      <c r="N209" s="843">
        <v>3616.92</v>
      </c>
      <c r="O209" s="843">
        <v>686.69</v>
      </c>
      <c r="P209" s="843">
        <v>131.80000000000001</v>
      </c>
      <c r="Q209" s="19">
        <v>1021659.7</v>
      </c>
      <c r="R209" s="845">
        <v>0.83</v>
      </c>
      <c r="S209" s="2772">
        <v>-3.8</v>
      </c>
      <c r="T209" s="846">
        <v>1.1839999999999999</v>
      </c>
      <c r="U209" s="1151">
        <v>484320</v>
      </c>
      <c r="X209" s="1134">
        <v>105.6</v>
      </c>
      <c r="Y209" s="1110">
        <v>284421</v>
      </c>
      <c r="Z209" s="1115">
        <v>249397</v>
      </c>
      <c r="AB209" s="1134">
        <v>104.4</v>
      </c>
      <c r="AC209" s="1104">
        <v>29057</v>
      </c>
      <c r="AD209" s="1115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2772">
        <v>-0.9</v>
      </c>
      <c r="J210" s="846">
        <v>1.2190000000000001</v>
      </c>
      <c r="K210" s="1151">
        <v>482582</v>
      </c>
      <c r="M210" s="847">
        <v>129</v>
      </c>
      <c r="N210" s="843">
        <v>3655.59</v>
      </c>
      <c r="O210" s="843">
        <v>715.93</v>
      </c>
      <c r="P210" s="843">
        <v>135.5</v>
      </c>
      <c r="Q210" s="19">
        <v>1021431.2</v>
      </c>
      <c r="R210" s="845">
        <v>0.84</v>
      </c>
      <c r="S210" s="2772">
        <v>-0.9</v>
      </c>
      <c r="T210" s="846">
        <v>1.1910000000000001</v>
      </c>
      <c r="U210" s="1151">
        <v>489318</v>
      </c>
      <c r="X210" s="1134">
        <v>102.3</v>
      </c>
      <c r="Y210" s="1110">
        <v>309033</v>
      </c>
      <c r="Z210" s="1115">
        <v>264945</v>
      </c>
      <c r="AB210" s="1134">
        <v>98.4</v>
      </c>
      <c r="AC210" s="1104">
        <v>29179.4</v>
      </c>
      <c r="AD210" s="1115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2773">
        <v>-1</v>
      </c>
      <c r="J211" s="851">
        <v>1.276</v>
      </c>
      <c r="K211" s="1152">
        <v>542499</v>
      </c>
      <c r="M211" s="852">
        <v>129.4</v>
      </c>
      <c r="N211" s="848">
        <v>3727.62</v>
      </c>
      <c r="O211" s="848">
        <v>475.13</v>
      </c>
      <c r="P211" s="848">
        <v>135.4</v>
      </c>
      <c r="Q211" s="20">
        <v>1016052.6</v>
      </c>
      <c r="R211" s="850">
        <v>0.85</v>
      </c>
      <c r="S211" s="2773">
        <v>-1</v>
      </c>
      <c r="T211" s="851">
        <v>1.2290000000000001</v>
      </c>
      <c r="U211" s="1152">
        <v>501884</v>
      </c>
      <c r="X211" s="1134">
        <v>107.2</v>
      </c>
      <c r="Y211" s="1110">
        <v>412397</v>
      </c>
      <c r="Z211" s="1115">
        <v>269250</v>
      </c>
      <c r="AB211" s="1134">
        <v>101.2</v>
      </c>
      <c r="AC211" s="1104">
        <v>29498.5</v>
      </c>
      <c r="AD211" s="1115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2772">
        <v>-5.6</v>
      </c>
      <c r="J212" s="846">
        <v>1.1850000000000001</v>
      </c>
      <c r="K212" s="1151">
        <v>405566</v>
      </c>
      <c r="M212" s="847">
        <v>130.5</v>
      </c>
      <c r="N212" s="843">
        <v>3737.97</v>
      </c>
      <c r="O212" s="843">
        <v>605.54</v>
      </c>
      <c r="P212" s="843">
        <v>135.9</v>
      </c>
      <c r="Q212" s="19">
        <v>1028464.9</v>
      </c>
      <c r="R212" s="845">
        <v>0.89</v>
      </c>
      <c r="S212" s="2772">
        <v>-5.6</v>
      </c>
      <c r="T212" s="846">
        <v>1.2689999999999999</v>
      </c>
      <c r="U212" s="1151">
        <v>504133</v>
      </c>
      <c r="X212" s="1136">
        <v>94.2</v>
      </c>
      <c r="Y212" s="1112">
        <v>309064</v>
      </c>
      <c r="Z212" s="1114">
        <v>266132</v>
      </c>
      <c r="AB212" s="1136">
        <v>99.8</v>
      </c>
      <c r="AC212" s="1106">
        <v>28932</v>
      </c>
      <c r="AD212" s="1114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2772">
        <v>-3.1</v>
      </c>
      <c r="J213" s="846">
        <v>1.2230000000000001</v>
      </c>
      <c r="K213" s="1151">
        <v>498660</v>
      </c>
      <c r="M213" s="847">
        <v>131</v>
      </c>
      <c r="N213" s="843">
        <v>3717.61</v>
      </c>
      <c r="O213" s="843">
        <v>817.25</v>
      </c>
      <c r="P213" s="843">
        <v>140.5</v>
      </c>
      <c r="Q213" s="19">
        <v>1026384.4</v>
      </c>
      <c r="R213" s="845">
        <v>0.9</v>
      </c>
      <c r="S213" s="2772">
        <v>-3.1</v>
      </c>
      <c r="T213" s="846">
        <v>1.252</v>
      </c>
      <c r="U213" s="1151">
        <v>522074</v>
      </c>
      <c r="X213" s="1134">
        <v>96.7</v>
      </c>
      <c r="Y213" s="1110">
        <v>236691</v>
      </c>
      <c r="Z213" s="1115">
        <v>237318</v>
      </c>
      <c r="AB213" s="1134">
        <v>97.7</v>
      </c>
      <c r="AC213" s="1104">
        <v>29429.5</v>
      </c>
      <c r="AD213" s="1115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2772">
        <v>-1</v>
      </c>
      <c r="J214" s="846">
        <v>1.5660000000000001</v>
      </c>
      <c r="K214" s="1151">
        <v>594528</v>
      </c>
      <c r="M214" s="847">
        <v>133.1</v>
      </c>
      <c r="N214" s="843">
        <v>3717.31</v>
      </c>
      <c r="O214" s="843">
        <v>627.08000000000004</v>
      </c>
      <c r="P214" s="843">
        <v>137.69999999999999</v>
      </c>
      <c r="Q214" s="19">
        <v>1022961.4</v>
      </c>
      <c r="R214" s="845">
        <v>0.92</v>
      </c>
      <c r="S214" s="2772">
        <v>-1</v>
      </c>
      <c r="T214" s="846">
        <v>1.3149999999999999</v>
      </c>
      <c r="U214" s="1151">
        <v>521012</v>
      </c>
      <c r="X214" s="1134">
        <v>106.4</v>
      </c>
      <c r="Y214" s="1110">
        <v>294819</v>
      </c>
      <c r="Z214" s="1115">
        <v>284528</v>
      </c>
      <c r="AB214" s="1134">
        <v>103.9</v>
      </c>
      <c r="AC214" s="1104">
        <v>29643.5</v>
      </c>
      <c r="AD214" s="1115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2772">
        <v>-1.6</v>
      </c>
      <c r="J215" s="846">
        <v>1.226</v>
      </c>
      <c r="K215" s="1151">
        <v>502556</v>
      </c>
      <c r="M215" s="847">
        <v>137.69999999999999</v>
      </c>
      <c r="N215" s="843">
        <v>3687.82</v>
      </c>
      <c r="O215" s="843">
        <v>778.27</v>
      </c>
      <c r="P215" s="843">
        <v>152.6</v>
      </c>
      <c r="Q215" s="19">
        <v>1029951.2</v>
      </c>
      <c r="R215" s="845">
        <v>0.93</v>
      </c>
      <c r="S215" s="2772">
        <v>-1.6</v>
      </c>
      <c r="T215" s="846">
        <v>1.276</v>
      </c>
      <c r="U215" s="1151">
        <v>513554</v>
      </c>
      <c r="X215" s="1134">
        <v>111.1</v>
      </c>
      <c r="Y215" s="1110">
        <v>274706</v>
      </c>
      <c r="Z215" s="1115">
        <v>266827</v>
      </c>
      <c r="AB215" s="1134">
        <v>107.4</v>
      </c>
      <c r="AC215" s="1104">
        <v>29148.2</v>
      </c>
      <c r="AD215" s="1115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2772">
        <v>-0.5</v>
      </c>
      <c r="J216" s="846">
        <v>1.254</v>
      </c>
      <c r="K216" s="1151">
        <v>499016</v>
      </c>
      <c r="M216" s="847">
        <v>140.1</v>
      </c>
      <c r="N216" s="843">
        <v>3661.27</v>
      </c>
      <c r="O216" s="843">
        <v>742.94</v>
      </c>
      <c r="P216" s="843">
        <v>151.1</v>
      </c>
      <c r="Q216" s="19">
        <v>1029174.2</v>
      </c>
      <c r="R216" s="845">
        <v>0.94</v>
      </c>
      <c r="S216" s="2772">
        <v>-0.5</v>
      </c>
      <c r="T216" s="846">
        <v>1.339</v>
      </c>
      <c r="U216" s="1151">
        <v>523433</v>
      </c>
      <c r="X216" s="1134">
        <v>103.9</v>
      </c>
      <c r="Y216" s="1110">
        <v>277807</v>
      </c>
      <c r="Z216" s="1115">
        <v>264636</v>
      </c>
      <c r="AB216" s="1134">
        <v>105.9</v>
      </c>
      <c r="AC216" s="1104">
        <v>29359.8</v>
      </c>
      <c r="AD216" s="1115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2772">
        <v>-0.9</v>
      </c>
      <c r="J217" s="846">
        <v>1.385</v>
      </c>
      <c r="K217" s="1151">
        <v>553930</v>
      </c>
      <c r="M217" s="847">
        <v>145.30000000000001</v>
      </c>
      <c r="N217" s="843">
        <v>3817.04</v>
      </c>
      <c r="O217" s="843">
        <v>661.7</v>
      </c>
      <c r="P217" s="843">
        <v>165.8</v>
      </c>
      <c r="Q217" s="19">
        <v>1031500.2</v>
      </c>
      <c r="R217" s="845">
        <v>0.94</v>
      </c>
      <c r="S217" s="2772">
        <v>-0.9</v>
      </c>
      <c r="T217" s="846">
        <v>1.361</v>
      </c>
      <c r="U217" s="1151">
        <v>540159</v>
      </c>
      <c r="X217" s="1134">
        <v>103.9</v>
      </c>
      <c r="Y217" s="1110">
        <v>279314</v>
      </c>
      <c r="Z217" s="1115">
        <v>256107</v>
      </c>
      <c r="AB217" s="1134">
        <v>106</v>
      </c>
      <c r="AC217" s="1104">
        <v>29054.3</v>
      </c>
      <c r="AD217" s="1115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2772">
        <v>-1.7</v>
      </c>
      <c r="J218" s="846">
        <v>1.2929999999999999</v>
      </c>
      <c r="K218" s="1151">
        <v>541590</v>
      </c>
      <c r="M218" s="847">
        <v>140.69999999999999</v>
      </c>
      <c r="N218" s="843">
        <v>3825.32</v>
      </c>
      <c r="O218" s="843">
        <v>687.73</v>
      </c>
      <c r="P218" s="843">
        <v>152.6</v>
      </c>
      <c r="Q218" s="19">
        <v>1018606.6</v>
      </c>
      <c r="R218" s="845">
        <v>0.96</v>
      </c>
      <c r="S218" s="2772">
        <v>-1.7</v>
      </c>
      <c r="T218" s="846">
        <v>1.3089999999999999</v>
      </c>
      <c r="U218" s="1151">
        <v>536969</v>
      </c>
      <c r="X218" s="1134">
        <v>103.9</v>
      </c>
      <c r="Y218" s="1110">
        <v>333395</v>
      </c>
      <c r="Z218" s="1115">
        <v>260598</v>
      </c>
      <c r="AB218" s="1134">
        <v>106.5</v>
      </c>
      <c r="AC218" s="1104">
        <v>28699.200000000001</v>
      </c>
      <c r="AD218" s="1115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2772">
        <v>1.6</v>
      </c>
      <c r="J219" s="846">
        <v>1.2450000000000001</v>
      </c>
      <c r="K219" s="1151">
        <v>555053</v>
      </c>
      <c r="M219" s="847">
        <v>142.1</v>
      </c>
      <c r="N219" s="843">
        <v>3887.72</v>
      </c>
      <c r="O219" s="843">
        <v>699.94</v>
      </c>
      <c r="P219" s="843">
        <v>155.19999999999999</v>
      </c>
      <c r="Q219" s="19">
        <v>1032871.5</v>
      </c>
      <c r="R219" s="845">
        <v>0.96</v>
      </c>
      <c r="S219" s="2772">
        <v>1.6</v>
      </c>
      <c r="T219" s="846">
        <v>1.3360000000000001</v>
      </c>
      <c r="U219" s="1151">
        <v>555102</v>
      </c>
      <c r="X219" s="1134">
        <v>103.9</v>
      </c>
      <c r="Y219" s="1110">
        <v>243378</v>
      </c>
      <c r="Z219" s="1115">
        <v>275595</v>
      </c>
      <c r="AB219" s="1134">
        <v>107.3</v>
      </c>
      <c r="AC219" s="1104">
        <v>29114.5</v>
      </c>
      <c r="AD219" s="1115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2772">
        <v>2.6</v>
      </c>
      <c r="J220" s="846">
        <v>1.3779999999999999</v>
      </c>
      <c r="K220" s="1151">
        <v>568702</v>
      </c>
      <c r="M220" s="847">
        <v>142.1</v>
      </c>
      <c r="N220" s="843">
        <v>3783.03</v>
      </c>
      <c r="O220" s="843">
        <v>727.66</v>
      </c>
      <c r="P220" s="843">
        <v>156.30000000000001</v>
      </c>
      <c r="Q220" s="19">
        <v>1025029.7</v>
      </c>
      <c r="R220" s="845">
        <v>0.95</v>
      </c>
      <c r="S220" s="2772">
        <v>2.6</v>
      </c>
      <c r="T220" s="846">
        <v>1.3460000000000001</v>
      </c>
      <c r="U220" s="1151">
        <v>542477</v>
      </c>
      <c r="X220" s="1134">
        <v>104.8</v>
      </c>
      <c r="Y220" s="1110">
        <v>248570</v>
      </c>
      <c r="Z220" s="1115">
        <v>272703</v>
      </c>
      <c r="AB220" s="1134">
        <v>105.6</v>
      </c>
      <c r="AC220" s="1104">
        <v>29399.599999999999</v>
      </c>
      <c r="AD220" s="1115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2772">
        <v>-1.6</v>
      </c>
      <c r="J221" s="846">
        <v>1.3160000000000001</v>
      </c>
      <c r="K221" s="1151">
        <v>555926</v>
      </c>
      <c r="M221" s="847">
        <v>138.30000000000001</v>
      </c>
      <c r="N221" s="843">
        <v>3889.79</v>
      </c>
      <c r="O221" s="843">
        <v>611.52</v>
      </c>
      <c r="P221" s="843">
        <v>149.6</v>
      </c>
      <c r="Q221" s="19">
        <v>1044064.4</v>
      </c>
      <c r="R221" s="845">
        <v>0.95</v>
      </c>
      <c r="S221" s="2772">
        <v>-1.6</v>
      </c>
      <c r="T221" s="846">
        <v>1.329</v>
      </c>
      <c r="U221" s="1151">
        <v>545945</v>
      </c>
      <c r="X221" s="1134">
        <v>107.2</v>
      </c>
      <c r="Y221" s="1110">
        <v>274800</v>
      </c>
      <c r="Z221" s="1115">
        <v>291264</v>
      </c>
      <c r="AB221" s="1134">
        <v>105.9</v>
      </c>
      <c r="AC221" s="1104">
        <v>28624.2</v>
      </c>
      <c r="AD221" s="1115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2772">
        <v>1.5</v>
      </c>
      <c r="J222" s="846">
        <v>1.357</v>
      </c>
      <c r="K222" s="1151">
        <v>541407</v>
      </c>
      <c r="M222" s="847">
        <v>137.5</v>
      </c>
      <c r="N222" s="843">
        <v>3885.45</v>
      </c>
      <c r="O222" s="843">
        <v>609.25</v>
      </c>
      <c r="P222" s="843">
        <v>148.30000000000001</v>
      </c>
      <c r="Q222" s="19">
        <v>1030513.3</v>
      </c>
      <c r="R222" s="845">
        <v>0.96</v>
      </c>
      <c r="S222" s="2772">
        <v>1.5</v>
      </c>
      <c r="T222" s="846">
        <v>1.3320000000000001</v>
      </c>
      <c r="U222" s="1151">
        <v>548534</v>
      </c>
      <c r="X222" s="1134">
        <v>110.3</v>
      </c>
      <c r="Y222" s="1110">
        <v>312392</v>
      </c>
      <c r="Z222" s="1115">
        <v>292020</v>
      </c>
      <c r="AB222" s="1134">
        <v>106.6</v>
      </c>
      <c r="AC222" s="1104">
        <v>28940.1</v>
      </c>
      <c r="AD222" s="1115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2772">
        <v>-1.1000000000000001</v>
      </c>
      <c r="J223" s="846">
        <v>1.389</v>
      </c>
      <c r="K223" s="1151">
        <v>592180</v>
      </c>
      <c r="M223" s="847">
        <v>138.30000000000001</v>
      </c>
      <c r="N223" s="843">
        <v>3831.94</v>
      </c>
      <c r="O223" s="843">
        <v>558.54</v>
      </c>
      <c r="P223" s="843">
        <v>146.1</v>
      </c>
      <c r="Q223" s="19">
        <v>1039054</v>
      </c>
      <c r="R223" s="845">
        <v>0.96</v>
      </c>
      <c r="S223" s="2772">
        <v>-1.1000000000000001</v>
      </c>
      <c r="T223" s="846">
        <v>1.343</v>
      </c>
      <c r="U223" s="1151">
        <v>558472</v>
      </c>
      <c r="X223" s="1135">
        <v>113.6</v>
      </c>
      <c r="Y223" s="1111">
        <v>395427</v>
      </c>
      <c r="Z223" s="1116">
        <v>283995</v>
      </c>
      <c r="AB223" s="1135">
        <v>107.2</v>
      </c>
      <c r="AC223" s="1105">
        <v>28354.400000000001</v>
      </c>
      <c r="AD223" s="1116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2771">
        <v>2.4</v>
      </c>
      <c r="J224" s="856">
        <v>1.196</v>
      </c>
      <c r="K224" s="1150">
        <v>459892</v>
      </c>
      <c r="M224" s="857">
        <v>133.69999999999999</v>
      </c>
      <c r="N224" s="853">
        <v>3807.95</v>
      </c>
      <c r="O224" s="853">
        <v>581.17999999999995</v>
      </c>
      <c r="P224" s="853">
        <v>143.6</v>
      </c>
      <c r="Q224" s="18">
        <v>1034972.9</v>
      </c>
      <c r="R224" s="855">
        <v>0.95</v>
      </c>
      <c r="S224" s="2771">
        <v>2.4</v>
      </c>
      <c r="T224" s="856">
        <v>1.2829999999999999</v>
      </c>
      <c r="U224" s="1150">
        <v>552942</v>
      </c>
      <c r="X224" s="1134">
        <v>104.5</v>
      </c>
      <c r="Y224" s="1110">
        <v>300867</v>
      </c>
      <c r="Z224" s="1115">
        <v>297093</v>
      </c>
      <c r="AB224" s="1134">
        <v>111.1</v>
      </c>
      <c r="AC224" s="1104">
        <v>28177.8</v>
      </c>
      <c r="AD224" s="1115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2772">
        <v>2.7</v>
      </c>
      <c r="J225" s="846">
        <v>1.296</v>
      </c>
      <c r="K225" s="1151">
        <v>526820</v>
      </c>
      <c r="M225" s="847">
        <v>145.5</v>
      </c>
      <c r="N225" s="843">
        <v>3824.14</v>
      </c>
      <c r="O225" s="843">
        <v>682.65</v>
      </c>
      <c r="P225" s="843">
        <v>160.6</v>
      </c>
      <c r="Q225" s="19">
        <v>1039379.2</v>
      </c>
      <c r="R225" s="845">
        <v>0.95</v>
      </c>
      <c r="S225" s="2772">
        <v>2.7</v>
      </c>
      <c r="T225" s="846">
        <v>1.3260000000000001</v>
      </c>
      <c r="U225" s="1151">
        <v>555151</v>
      </c>
      <c r="X225" s="1134">
        <v>111.2</v>
      </c>
      <c r="Y225" s="1110">
        <v>226598</v>
      </c>
      <c r="Z225" s="1115">
        <v>284170</v>
      </c>
      <c r="AB225" s="1134">
        <v>112</v>
      </c>
      <c r="AC225" s="1104">
        <v>27924.6</v>
      </c>
      <c r="AD225" s="1115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2772">
        <v>1.6</v>
      </c>
      <c r="J226" s="846">
        <v>1.4930000000000001</v>
      </c>
      <c r="K226" s="1151">
        <v>653967</v>
      </c>
      <c r="M226" s="847">
        <v>135.6</v>
      </c>
      <c r="N226" s="843">
        <v>3894.75</v>
      </c>
      <c r="O226" s="843">
        <v>571.72</v>
      </c>
      <c r="P226" s="843">
        <v>141.6</v>
      </c>
      <c r="Q226" s="19">
        <v>1018317.3</v>
      </c>
      <c r="R226" s="845">
        <v>0.95</v>
      </c>
      <c r="S226" s="2772">
        <v>1.6</v>
      </c>
      <c r="T226" s="846">
        <v>1.272</v>
      </c>
      <c r="U226" s="1151">
        <v>578883</v>
      </c>
      <c r="X226" s="1134">
        <v>115.5</v>
      </c>
      <c r="Y226" s="1110">
        <v>273928</v>
      </c>
      <c r="Z226" s="1115">
        <v>274908</v>
      </c>
      <c r="AB226" s="1134">
        <v>112.2</v>
      </c>
      <c r="AC226" s="1104">
        <v>27319.9</v>
      </c>
      <c r="AD226" s="1115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2772">
        <v>1.8</v>
      </c>
      <c r="J227" s="846">
        <v>1.2549999999999999</v>
      </c>
      <c r="K227" s="1151">
        <v>545867</v>
      </c>
      <c r="M227" s="847">
        <v>141.19999999999999</v>
      </c>
      <c r="N227" s="843">
        <v>3888.77</v>
      </c>
      <c r="O227" s="843">
        <v>512.76</v>
      </c>
      <c r="P227" s="843">
        <v>156.30000000000001</v>
      </c>
      <c r="Q227" s="19">
        <v>1038267.3</v>
      </c>
      <c r="R227" s="845">
        <v>0.96</v>
      </c>
      <c r="S227" s="2772">
        <v>1.8</v>
      </c>
      <c r="T227" s="846">
        <v>1.3069999999999999</v>
      </c>
      <c r="U227" s="1151">
        <v>564271</v>
      </c>
      <c r="X227" s="1134">
        <v>113.3</v>
      </c>
      <c r="Y227" s="1110">
        <v>259465</v>
      </c>
      <c r="Z227" s="1115">
        <v>299454</v>
      </c>
      <c r="AB227" s="1134">
        <v>110.2</v>
      </c>
      <c r="AC227" s="1104">
        <v>27426.3</v>
      </c>
      <c r="AD227" s="1115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2772">
        <v>0.8</v>
      </c>
      <c r="J228" s="846">
        <v>1.228</v>
      </c>
      <c r="K228" s="1151">
        <v>552340</v>
      </c>
      <c r="M228" s="847">
        <v>138.1</v>
      </c>
      <c r="N228" s="843">
        <v>3830.92</v>
      </c>
      <c r="O228" s="843">
        <v>938.59</v>
      </c>
      <c r="P228" s="843">
        <v>150.69999999999999</v>
      </c>
      <c r="Q228" s="19">
        <v>1054497</v>
      </c>
      <c r="R228" s="845">
        <v>0.96</v>
      </c>
      <c r="S228" s="2772">
        <v>0.8</v>
      </c>
      <c r="T228" s="846">
        <v>1.3120000000000001</v>
      </c>
      <c r="U228" s="1151">
        <v>572308</v>
      </c>
      <c r="X228" s="1134">
        <v>107.7</v>
      </c>
      <c r="Y228" s="1110">
        <v>256164</v>
      </c>
      <c r="Z228" s="1115">
        <v>330033</v>
      </c>
      <c r="AB228" s="1134">
        <v>109.9</v>
      </c>
      <c r="AC228" s="1104">
        <v>27407.5</v>
      </c>
      <c r="AD228" s="1115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2772">
        <v>2.8</v>
      </c>
      <c r="J229" s="846">
        <v>1.248</v>
      </c>
      <c r="K229" s="1151">
        <v>604471</v>
      </c>
      <c r="M229" s="847">
        <v>136.19999999999999</v>
      </c>
      <c r="N229" s="843">
        <v>3804.17</v>
      </c>
      <c r="O229" s="843">
        <v>868.58</v>
      </c>
      <c r="P229" s="843">
        <v>146.4</v>
      </c>
      <c r="Q229" s="19">
        <v>1039165.9</v>
      </c>
      <c r="R229" s="845">
        <v>0.97</v>
      </c>
      <c r="S229" s="2772">
        <v>2.8</v>
      </c>
      <c r="T229" s="846">
        <v>1.2150000000000001</v>
      </c>
      <c r="U229" s="1151">
        <v>586191</v>
      </c>
      <c r="X229" s="1134">
        <v>103</v>
      </c>
      <c r="Y229" s="1110">
        <v>272191</v>
      </c>
      <c r="Z229" s="1115">
        <v>295690</v>
      </c>
      <c r="AB229" s="1134">
        <v>105.6</v>
      </c>
      <c r="AC229" s="1104">
        <v>28231.9</v>
      </c>
      <c r="AD229" s="1115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2772">
        <v>-0.8</v>
      </c>
      <c r="J230" s="846">
        <v>1.276</v>
      </c>
      <c r="K230" s="1151">
        <v>602321</v>
      </c>
      <c r="M230" s="847">
        <v>138.1</v>
      </c>
      <c r="N230" s="843">
        <v>3785.32</v>
      </c>
      <c r="O230" s="843">
        <v>579.58000000000004</v>
      </c>
      <c r="P230" s="843">
        <v>147.4</v>
      </c>
      <c r="Q230" s="19">
        <v>1041490.5</v>
      </c>
      <c r="R230" s="845">
        <v>0.97</v>
      </c>
      <c r="S230" s="2772">
        <v>-0.8</v>
      </c>
      <c r="T230" s="846">
        <v>1.2849999999999999</v>
      </c>
      <c r="U230" s="1151">
        <v>594211</v>
      </c>
      <c r="X230" s="1134">
        <v>104.9</v>
      </c>
      <c r="Y230" s="1110">
        <v>304454</v>
      </c>
      <c r="Z230" s="1115">
        <v>308635</v>
      </c>
      <c r="AB230" s="1134">
        <v>106.8</v>
      </c>
      <c r="AC230" s="1104">
        <v>26758.799999999999</v>
      </c>
      <c r="AD230" s="1115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2772">
        <v>2.5</v>
      </c>
      <c r="J231" s="846">
        <v>1.2350000000000001</v>
      </c>
      <c r="K231" s="1151">
        <v>592434</v>
      </c>
      <c r="M231" s="847">
        <v>141.80000000000001</v>
      </c>
      <c r="N231" s="843">
        <v>3860.98</v>
      </c>
      <c r="O231" s="843">
        <v>339.89</v>
      </c>
      <c r="P231" s="843">
        <v>153.5</v>
      </c>
      <c r="Q231" s="19">
        <v>1031843.8</v>
      </c>
      <c r="R231" s="845">
        <v>0.96</v>
      </c>
      <c r="S231" s="2772">
        <v>2.5</v>
      </c>
      <c r="T231" s="846">
        <v>1.3149999999999999</v>
      </c>
      <c r="U231" s="1151">
        <v>588531</v>
      </c>
      <c r="X231" s="1134">
        <v>105.1</v>
      </c>
      <c r="Y231" s="1110">
        <v>229632</v>
      </c>
      <c r="Z231" s="1115">
        <v>326624</v>
      </c>
      <c r="AB231" s="1134">
        <v>108.5</v>
      </c>
      <c r="AC231" s="1104">
        <v>27241.3</v>
      </c>
      <c r="AD231" s="1115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2772">
        <v>1.6</v>
      </c>
      <c r="J232" s="846">
        <v>1.2549999999999999</v>
      </c>
      <c r="K232" s="1151">
        <v>605308</v>
      </c>
      <c r="M232" s="847">
        <v>135.4</v>
      </c>
      <c r="N232" s="843">
        <v>3872.93</v>
      </c>
      <c r="O232" s="843">
        <v>285</v>
      </c>
      <c r="P232" s="843">
        <v>144.6</v>
      </c>
      <c r="Q232" s="19">
        <v>1042743.3</v>
      </c>
      <c r="R232" s="845">
        <v>0.94</v>
      </c>
      <c r="S232" s="2772">
        <v>1.6</v>
      </c>
      <c r="T232" s="846">
        <v>1.216</v>
      </c>
      <c r="U232" s="1151">
        <v>595287</v>
      </c>
      <c r="X232" s="1134">
        <v>108.6</v>
      </c>
      <c r="Y232" s="1110">
        <v>230256</v>
      </c>
      <c r="Z232" s="1115">
        <v>274628</v>
      </c>
      <c r="AB232" s="1134">
        <v>109.1</v>
      </c>
      <c r="AC232" s="1104">
        <v>27121.8</v>
      </c>
      <c r="AD232" s="1115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2772">
        <v>2.2000000000000002</v>
      </c>
      <c r="J233" s="846">
        <v>1.274</v>
      </c>
      <c r="K233" s="1151">
        <v>616871</v>
      </c>
      <c r="M233" s="847">
        <v>135.69999999999999</v>
      </c>
      <c r="N233" s="843">
        <v>3880.49</v>
      </c>
      <c r="O233" s="843">
        <v>429.23</v>
      </c>
      <c r="P233" s="843">
        <v>143.80000000000001</v>
      </c>
      <c r="Q233" s="19">
        <v>1045419.9</v>
      </c>
      <c r="R233" s="845">
        <v>0.92</v>
      </c>
      <c r="S233" s="2772">
        <v>2.2000000000000002</v>
      </c>
      <c r="T233" s="846">
        <v>1.2869999999999999</v>
      </c>
      <c r="U233" s="1151">
        <v>592114</v>
      </c>
      <c r="X233" s="1134">
        <v>107.9</v>
      </c>
      <c r="Y233" s="1110">
        <v>259276</v>
      </c>
      <c r="Z233" s="1115">
        <v>320621</v>
      </c>
      <c r="AB233" s="1134">
        <v>106.4</v>
      </c>
      <c r="AC233" s="1104">
        <v>27412.3</v>
      </c>
      <c r="AD233" s="1115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2772">
        <v>2.8</v>
      </c>
      <c r="J234" s="846">
        <v>1.304</v>
      </c>
      <c r="K234" s="1151">
        <v>593500</v>
      </c>
      <c r="M234" s="847">
        <v>133.1</v>
      </c>
      <c r="N234" s="843">
        <v>3935.97</v>
      </c>
      <c r="O234" s="843">
        <v>648.32000000000005</v>
      </c>
      <c r="P234" s="843">
        <v>140.19999999999999</v>
      </c>
      <c r="Q234" s="19">
        <v>1052471.7</v>
      </c>
      <c r="R234" s="845">
        <v>0.89</v>
      </c>
      <c r="S234" s="2772">
        <v>2.8</v>
      </c>
      <c r="T234" s="846">
        <v>1.2929999999999999</v>
      </c>
      <c r="U234" s="1151">
        <v>602040</v>
      </c>
      <c r="X234" s="1134">
        <v>113.2</v>
      </c>
      <c r="Y234" s="1110">
        <v>295521</v>
      </c>
      <c r="Z234" s="1115">
        <v>317714</v>
      </c>
      <c r="AB234" s="1134">
        <v>109.6</v>
      </c>
      <c r="AC234" s="1104">
        <v>27154.7</v>
      </c>
      <c r="AD234" s="1115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2773">
        <v>1.3</v>
      </c>
      <c r="J235" s="851">
        <v>1.29</v>
      </c>
      <c r="K235" s="1152">
        <v>634915</v>
      </c>
      <c r="M235" s="852">
        <v>132.9</v>
      </c>
      <c r="N235" s="848">
        <v>3981.29</v>
      </c>
      <c r="O235" s="848">
        <v>887.28</v>
      </c>
      <c r="P235" s="848">
        <v>139.6</v>
      </c>
      <c r="Q235" s="20">
        <v>1048757</v>
      </c>
      <c r="R235" s="850">
        <v>0.88</v>
      </c>
      <c r="S235" s="2773">
        <v>1.3</v>
      </c>
      <c r="T235" s="851">
        <v>1.2509999999999999</v>
      </c>
      <c r="U235" s="1152">
        <v>609319</v>
      </c>
      <c r="X235" s="1134">
        <v>117.6</v>
      </c>
      <c r="Y235" s="1110">
        <v>369100</v>
      </c>
      <c r="Z235" s="1115">
        <v>291080</v>
      </c>
      <c r="AB235" s="1134">
        <v>111.1</v>
      </c>
      <c r="AC235" s="1104">
        <v>25951</v>
      </c>
      <c r="AD235" s="1115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2772">
        <v>0.2</v>
      </c>
      <c r="J236" s="846">
        <v>1.1919999999999999</v>
      </c>
      <c r="K236" s="1151">
        <v>490534</v>
      </c>
      <c r="M236" s="847">
        <v>133.6</v>
      </c>
      <c r="N236" s="843">
        <v>3969.24</v>
      </c>
      <c r="O236" s="843">
        <v>569.04</v>
      </c>
      <c r="P236" s="843">
        <v>139</v>
      </c>
      <c r="Q236" s="19">
        <v>1013496.7</v>
      </c>
      <c r="R236" s="845">
        <v>0.86</v>
      </c>
      <c r="S236" s="2772">
        <v>0.2</v>
      </c>
      <c r="T236" s="846">
        <v>1.2789999999999999</v>
      </c>
      <c r="U236" s="1151">
        <v>583530</v>
      </c>
      <c r="X236" s="1136">
        <v>104.4</v>
      </c>
      <c r="Y236" s="1112">
        <v>286530</v>
      </c>
      <c r="Z236" s="1114">
        <v>328062</v>
      </c>
      <c r="AB236" s="1136">
        <v>110.9</v>
      </c>
      <c r="AC236" s="1106">
        <v>26989.7</v>
      </c>
      <c r="AD236" s="1114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2772">
        <v>5</v>
      </c>
      <c r="J237" s="846">
        <v>1.2849999999999999</v>
      </c>
      <c r="K237" s="1151">
        <v>573901</v>
      </c>
      <c r="M237" s="847">
        <v>133.30000000000001</v>
      </c>
      <c r="N237" s="843">
        <v>4016.35</v>
      </c>
      <c r="O237" s="843">
        <v>580.14</v>
      </c>
      <c r="P237" s="843">
        <v>137.4</v>
      </c>
      <c r="Q237" s="19">
        <v>1043323.6</v>
      </c>
      <c r="R237" s="845">
        <v>0.85</v>
      </c>
      <c r="S237" s="2772">
        <v>5</v>
      </c>
      <c r="T237" s="846">
        <v>1.3120000000000001</v>
      </c>
      <c r="U237" s="1151">
        <v>585884</v>
      </c>
      <c r="X237" s="1134">
        <v>113.8</v>
      </c>
      <c r="Y237" s="1110">
        <v>225835</v>
      </c>
      <c r="Z237" s="1115">
        <v>285165</v>
      </c>
      <c r="AB237" s="1134">
        <v>113.1</v>
      </c>
      <c r="AC237" s="1104">
        <v>26736.5</v>
      </c>
      <c r="AD237" s="1115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2772">
        <v>4.0999999999999996</v>
      </c>
      <c r="J238" s="846">
        <v>1.4419999999999999</v>
      </c>
      <c r="K238" s="1151">
        <v>649999</v>
      </c>
      <c r="M238" s="847">
        <v>126.3</v>
      </c>
      <c r="N238" s="843">
        <v>3944.36</v>
      </c>
      <c r="O238" s="843">
        <v>737.86</v>
      </c>
      <c r="P238" s="843">
        <v>127.1</v>
      </c>
      <c r="Q238" s="19">
        <v>1042186.4</v>
      </c>
      <c r="R238" s="845">
        <v>0.84</v>
      </c>
      <c r="S238" s="2772">
        <v>4.0999999999999996</v>
      </c>
      <c r="T238" s="846">
        <v>1.242</v>
      </c>
      <c r="U238" s="1151">
        <v>593941</v>
      </c>
      <c r="X238" s="1134">
        <v>115.7</v>
      </c>
      <c r="Y238" s="1110">
        <v>276014</v>
      </c>
      <c r="Z238" s="1115">
        <v>313459</v>
      </c>
      <c r="AB238" s="1134">
        <v>111.9</v>
      </c>
      <c r="AC238" s="1104">
        <v>27081.7</v>
      </c>
      <c r="AD238" s="1115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2772">
        <v>-2.1</v>
      </c>
      <c r="J239" s="846">
        <v>1.22</v>
      </c>
      <c r="K239" s="1151">
        <v>572790</v>
      </c>
      <c r="M239" s="847">
        <v>131.80000000000001</v>
      </c>
      <c r="N239" s="843">
        <v>3959</v>
      </c>
      <c r="O239" s="843">
        <v>603.11</v>
      </c>
      <c r="P239" s="843">
        <v>130.69999999999999</v>
      </c>
      <c r="Q239" s="19">
        <v>1042168.1</v>
      </c>
      <c r="R239" s="845">
        <v>0.85</v>
      </c>
      <c r="S239" s="2772">
        <v>-2.1</v>
      </c>
      <c r="T239" s="846">
        <v>1.2709999999999999</v>
      </c>
      <c r="U239" s="1151">
        <v>568922</v>
      </c>
      <c r="X239" s="1134">
        <v>113.4</v>
      </c>
      <c r="Y239" s="1110">
        <v>241196</v>
      </c>
      <c r="Z239" s="1115">
        <v>321228</v>
      </c>
      <c r="AB239" s="1134">
        <v>110.9</v>
      </c>
      <c r="AC239" s="1104">
        <v>26381.9</v>
      </c>
      <c r="AD239" s="1115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2772">
        <v>0.4</v>
      </c>
      <c r="J240" s="846">
        <v>1.198</v>
      </c>
      <c r="K240" s="1151">
        <v>570904</v>
      </c>
      <c r="M240" s="847">
        <v>131.1</v>
      </c>
      <c r="N240" s="843">
        <v>4092.02</v>
      </c>
      <c r="O240" s="843">
        <v>556.62</v>
      </c>
      <c r="P240" s="843">
        <v>131</v>
      </c>
      <c r="Q240" s="19">
        <v>1050379.6000000001</v>
      </c>
      <c r="R240" s="845">
        <v>0.83</v>
      </c>
      <c r="S240" s="2772">
        <v>0.4</v>
      </c>
      <c r="T240" s="846">
        <v>1.2829999999999999</v>
      </c>
      <c r="U240" s="1151">
        <v>587211</v>
      </c>
      <c r="X240" s="1134">
        <v>108.6</v>
      </c>
      <c r="Y240" s="1110">
        <v>252429</v>
      </c>
      <c r="Z240" s="1115">
        <v>336642</v>
      </c>
      <c r="AB240" s="1134">
        <v>111.3</v>
      </c>
      <c r="AC240" s="1104">
        <v>26678.3</v>
      </c>
      <c r="AD240" s="1115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2772">
        <v>-2.2000000000000002</v>
      </c>
      <c r="J241" s="846">
        <v>1.298</v>
      </c>
      <c r="K241" s="1151">
        <v>598442</v>
      </c>
      <c r="M241" s="847">
        <v>129.30000000000001</v>
      </c>
      <c r="N241" s="843">
        <v>3998.79</v>
      </c>
      <c r="O241" s="843">
        <v>569.41</v>
      </c>
      <c r="P241" s="843">
        <v>131.30000000000001</v>
      </c>
      <c r="Q241" s="19">
        <v>1036984.6</v>
      </c>
      <c r="R241" s="845">
        <v>0.79</v>
      </c>
      <c r="S241" s="2772">
        <v>-2.2000000000000002</v>
      </c>
      <c r="T241" s="846">
        <v>1.252</v>
      </c>
      <c r="U241" s="1151">
        <v>599242</v>
      </c>
      <c r="X241" s="1134">
        <v>106.2</v>
      </c>
      <c r="Y241" s="1110">
        <v>252110</v>
      </c>
      <c r="Z241" s="1115">
        <v>348026</v>
      </c>
      <c r="AB241" s="1134">
        <v>109.2</v>
      </c>
      <c r="AC241" s="1104">
        <v>25949.5</v>
      </c>
      <c r="AD241" s="1115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2772">
        <v>-0.6</v>
      </c>
      <c r="J242" s="846">
        <v>1.33</v>
      </c>
      <c r="K242" s="1151">
        <v>637021</v>
      </c>
      <c r="M242" s="847">
        <v>132</v>
      </c>
      <c r="N242" s="843">
        <v>4016.22</v>
      </c>
      <c r="O242" s="843">
        <v>765.16</v>
      </c>
      <c r="P242" s="843">
        <v>136</v>
      </c>
      <c r="Q242" s="19">
        <v>1044367.1</v>
      </c>
      <c r="R242" s="845">
        <v>0.78</v>
      </c>
      <c r="S242" s="2772">
        <v>-0.6</v>
      </c>
      <c r="T242" s="846">
        <v>1.3360000000000001</v>
      </c>
      <c r="U242" s="1151">
        <v>607437</v>
      </c>
      <c r="X242" s="1134">
        <v>108.1</v>
      </c>
      <c r="Y242" s="1110">
        <v>289189</v>
      </c>
      <c r="Z242" s="1115">
        <v>343729</v>
      </c>
      <c r="AB242" s="1134">
        <v>109.5</v>
      </c>
      <c r="AC242" s="1104">
        <v>26008.5</v>
      </c>
      <c r="AD242" s="1115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2772">
        <v>0</v>
      </c>
      <c r="J243" s="846">
        <v>1.2010000000000001</v>
      </c>
      <c r="K243" s="1151">
        <v>588836</v>
      </c>
      <c r="M243" s="847">
        <v>125.5</v>
      </c>
      <c r="N243" s="843">
        <v>3912.83</v>
      </c>
      <c r="O243" s="843">
        <v>595.79999999999995</v>
      </c>
      <c r="P243" s="843">
        <v>124.5</v>
      </c>
      <c r="Q243" s="19">
        <v>1038261.9</v>
      </c>
      <c r="R243" s="845">
        <v>0.74</v>
      </c>
      <c r="S243" s="2772">
        <v>0</v>
      </c>
      <c r="T243" s="846">
        <v>1.2709999999999999</v>
      </c>
      <c r="U243" s="1151">
        <v>600628</v>
      </c>
      <c r="X243" s="1134">
        <v>104.9</v>
      </c>
      <c r="Y243" s="1110">
        <v>222356</v>
      </c>
      <c r="Z243" s="1115">
        <v>342995</v>
      </c>
      <c r="AB243" s="1134">
        <v>108.4</v>
      </c>
      <c r="AC243" s="1104">
        <v>25894</v>
      </c>
      <c r="AD243" s="1115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2772">
        <v>-2.8</v>
      </c>
      <c r="J244" s="846">
        <v>1.341</v>
      </c>
      <c r="K244" s="1151">
        <v>649982</v>
      </c>
      <c r="M244" s="847">
        <v>123.5</v>
      </c>
      <c r="N244" s="843">
        <v>3961.3</v>
      </c>
      <c r="O244" s="843">
        <v>405.95</v>
      </c>
      <c r="P244" s="843">
        <v>123.9</v>
      </c>
      <c r="Q244" s="19">
        <v>1041953.1</v>
      </c>
      <c r="R244" s="845">
        <v>0.72</v>
      </c>
      <c r="S244" s="2772">
        <v>-2.8</v>
      </c>
      <c r="T244" s="846">
        <v>1.294</v>
      </c>
      <c r="U244" s="1151">
        <v>636239</v>
      </c>
      <c r="X244" s="1134">
        <v>112.7</v>
      </c>
      <c r="Y244" s="1110">
        <v>217215</v>
      </c>
      <c r="Z244" s="1115">
        <v>374286</v>
      </c>
      <c r="AB244" s="1134">
        <v>113</v>
      </c>
      <c r="AC244" s="1104">
        <v>25487.1</v>
      </c>
      <c r="AD244" s="1115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2772">
        <v>-3.9</v>
      </c>
      <c r="J245" s="846">
        <v>1.2869999999999999</v>
      </c>
      <c r="K245" s="1151">
        <v>608430</v>
      </c>
      <c r="M245" s="847">
        <v>127.3</v>
      </c>
      <c r="N245" s="843">
        <v>3942.05</v>
      </c>
      <c r="O245" s="843">
        <v>560.42999999999995</v>
      </c>
      <c r="P245" s="843">
        <v>127.3</v>
      </c>
      <c r="Q245" s="19">
        <v>1036949.2</v>
      </c>
      <c r="R245" s="845">
        <v>0.72</v>
      </c>
      <c r="S245" s="2772">
        <v>-3.9</v>
      </c>
      <c r="T245" s="846">
        <v>1.3029999999999999</v>
      </c>
      <c r="U245" s="1151">
        <v>579917</v>
      </c>
      <c r="X245" s="1134">
        <v>107.8</v>
      </c>
      <c r="Y245" s="1110">
        <v>236680</v>
      </c>
      <c r="Z245" s="1115">
        <v>358619</v>
      </c>
      <c r="AB245" s="1134">
        <v>106.2</v>
      </c>
      <c r="AC245" s="1104">
        <v>25390</v>
      </c>
      <c r="AD245" s="1115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2772">
        <v>0.5</v>
      </c>
      <c r="J246" s="846">
        <v>1.161</v>
      </c>
      <c r="K246" s="1151">
        <v>476775</v>
      </c>
      <c r="M246" s="847">
        <v>118.3</v>
      </c>
      <c r="N246" s="843">
        <v>3834.89</v>
      </c>
      <c r="O246" s="843">
        <v>375.03</v>
      </c>
      <c r="P246" s="843">
        <v>115.8</v>
      </c>
      <c r="Q246" s="19">
        <v>1021975.2</v>
      </c>
      <c r="R246" s="845">
        <v>0.69</v>
      </c>
      <c r="S246" s="2772">
        <v>0.5</v>
      </c>
      <c r="T246" s="846">
        <v>1.1579999999999999</v>
      </c>
      <c r="U246" s="1151">
        <v>497409</v>
      </c>
      <c r="X246" s="1134">
        <v>106.3</v>
      </c>
      <c r="Y246" s="1110">
        <v>283840</v>
      </c>
      <c r="Z246" s="1115">
        <v>305547</v>
      </c>
      <c r="AB246" s="1134">
        <v>103</v>
      </c>
      <c r="AC246" s="1104">
        <v>25975.8</v>
      </c>
      <c r="AD246" s="1115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2772">
        <v>-3.9</v>
      </c>
      <c r="J247" s="846">
        <v>1.1839999999999999</v>
      </c>
      <c r="K247" s="1151">
        <v>501322</v>
      </c>
      <c r="M247" s="847">
        <v>111.9</v>
      </c>
      <c r="N247" s="843">
        <v>3554.36</v>
      </c>
      <c r="O247" s="843">
        <v>435.23</v>
      </c>
      <c r="P247" s="843">
        <v>108.4</v>
      </c>
      <c r="Q247" s="19">
        <v>1026063.5</v>
      </c>
      <c r="R247" s="845">
        <v>0.68</v>
      </c>
      <c r="S247" s="2772">
        <v>-3.9</v>
      </c>
      <c r="T247" s="846">
        <v>1.1499999999999999</v>
      </c>
      <c r="U247" s="1151">
        <v>469556</v>
      </c>
      <c r="X247" s="1135">
        <v>106.5</v>
      </c>
      <c r="Y247" s="1111">
        <v>350955</v>
      </c>
      <c r="Z247" s="1116">
        <v>300758</v>
      </c>
      <c r="AB247" s="1135">
        <v>100.6</v>
      </c>
      <c r="AC247" s="1105">
        <v>25124.1</v>
      </c>
      <c r="AD247" s="1116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2771">
        <v>-1.9</v>
      </c>
      <c r="J248" s="856">
        <v>0.92700000000000005</v>
      </c>
      <c r="K248" s="1150">
        <v>340981</v>
      </c>
      <c r="M248" s="857">
        <v>103.1</v>
      </c>
      <c r="N248" s="853">
        <v>3356.95</v>
      </c>
      <c r="O248" s="853">
        <v>474.05</v>
      </c>
      <c r="P248" s="853">
        <v>98.9</v>
      </c>
      <c r="Q248" s="18">
        <v>1045868.2</v>
      </c>
      <c r="R248" s="855">
        <v>0.61</v>
      </c>
      <c r="S248" s="2771">
        <v>-1.9</v>
      </c>
      <c r="T248" s="856">
        <v>0.99399999999999999</v>
      </c>
      <c r="U248" s="1150">
        <v>404373</v>
      </c>
      <c r="X248" s="1134">
        <v>93</v>
      </c>
      <c r="Y248" s="1110">
        <v>278781</v>
      </c>
      <c r="Z248" s="1115">
        <v>278184</v>
      </c>
      <c r="AB248" s="1134">
        <v>98.7</v>
      </c>
      <c r="AC248" s="1104">
        <v>25690.9</v>
      </c>
      <c r="AD248" s="1115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2772">
        <v>-5.2</v>
      </c>
      <c r="J249" s="846">
        <v>0.94499999999999995</v>
      </c>
      <c r="K249" s="1151">
        <v>369253</v>
      </c>
      <c r="M249" s="847">
        <v>100</v>
      </c>
      <c r="N249" s="843">
        <v>3184.56</v>
      </c>
      <c r="O249" s="843">
        <v>392.29</v>
      </c>
      <c r="P249" s="843">
        <v>95</v>
      </c>
      <c r="Q249" s="19">
        <v>1046585.9</v>
      </c>
      <c r="R249" s="845">
        <v>0.55000000000000004</v>
      </c>
      <c r="S249" s="2772">
        <v>-5.2</v>
      </c>
      <c r="T249" s="846">
        <v>0.96</v>
      </c>
      <c r="U249" s="1151">
        <v>389561</v>
      </c>
      <c r="X249" s="1134">
        <v>91.9</v>
      </c>
      <c r="Y249" s="1110">
        <v>210154</v>
      </c>
      <c r="Z249" s="1115">
        <v>193965</v>
      </c>
      <c r="AB249" s="1134">
        <v>92.7</v>
      </c>
      <c r="AC249" s="1104">
        <v>25479.3</v>
      </c>
      <c r="AD249" s="1115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2772">
        <v>-5.4</v>
      </c>
      <c r="J250" s="846">
        <v>1.2609999999999999</v>
      </c>
      <c r="K250" s="1151">
        <v>413933</v>
      </c>
      <c r="M250" s="847">
        <v>105.3</v>
      </c>
      <c r="N250" s="843">
        <v>3161.1</v>
      </c>
      <c r="O250" s="843">
        <v>384.26</v>
      </c>
      <c r="P250" s="843">
        <v>110.2</v>
      </c>
      <c r="Q250" s="19">
        <v>1035105.4</v>
      </c>
      <c r="R250" s="845">
        <v>0.51</v>
      </c>
      <c r="S250" s="2772">
        <v>-5.4</v>
      </c>
      <c r="T250" s="846">
        <v>1.093</v>
      </c>
      <c r="U250" s="1151">
        <v>378702</v>
      </c>
      <c r="X250" s="1134">
        <v>91.6</v>
      </c>
      <c r="Y250" s="1110">
        <v>251138</v>
      </c>
      <c r="Z250" s="1115">
        <v>235957</v>
      </c>
      <c r="AB250" s="1134">
        <v>88.3</v>
      </c>
      <c r="AC250" s="1104">
        <v>25104</v>
      </c>
      <c r="AD250" s="1115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2772">
        <v>-1.6</v>
      </c>
      <c r="J251" s="846">
        <v>0.97299999999999998</v>
      </c>
      <c r="K251" s="1151">
        <v>393717</v>
      </c>
      <c r="M251" s="847">
        <v>101.7</v>
      </c>
      <c r="N251" s="843">
        <v>3292.5</v>
      </c>
      <c r="O251" s="843">
        <v>421.55</v>
      </c>
      <c r="P251" s="843">
        <v>97.2</v>
      </c>
      <c r="Q251" s="19">
        <v>1046040.3</v>
      </c>
      <c r="R251" s="845">
        <v>0.48</v>
      </c>
      <c r="S251" s="2772">
        <v>-1.6</v>
      </c>
      <c r="T251" s="846">
        <v>1.016</v>
      </c>
      <c r="U251" s="1151">
        <v>387752</v>
      </c>
      <c r="X251" s="1134">
        <v>92.8</v>
      </c>
      <c r="Y251" s="1110">
        <v>234245</v>
      </c>
      <c r="Z251" s="1115">
        <v>238530</v>
      </c>
      <c r="AB251" s="1134">
        <v>90.9</v>
      </c>
      <c r="AC251" s="1104">
        <v>25331.8</v>
      </c>
      <c r="AD251" s="1115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2772">
        <v>-4.8</v>
      </c>
      <c r="J252" s="846">
        <v>0.90800000000000003</v>
      </c>
      <c r="K252" s="1151">
        <v>384342</v>
      </c>
      <c r="M252" s="847">
        <v>100.6</v>
      </c>
      <c r="N252" s="843">
        <v>3345.73</v>
      </c>
      <c r="O252" s="843">
        <v>352.15</v>
      </c>
      <c r="P252" s="843">
        <v>96.6</v>
      </c>
      <c r="Q252" s="19">
        <v>1033935.5</v>
      </c>
      <c r="R252" s="845">
        <v>0.46</v>
      </c>
      <c r="S252" s="2772">
        <v>-4.8</v>
      </c>
      <c r="T252" s="846">
        <v>0.97499999999999998</v>
      </c>
      <c r="U252" s="1151">
        <v>400122</v>
      </c>
      <c r="X252" s="1134">
        <v>87</v>
      </c>
      <c r="Y252" s="1110">
        <v>223313</v>
      </c>
      <c r="Z252" s="1115">
        <v>198521</v>
      </c>
      <c r="AB252" s="1134">
        <v>89.6</v>
      </c>
      <c r="AC252" s="1104">
        <v>23840.400000000001</v>
      </c>
      <c r="AD252" s="1115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2772">
        <v>-3</v>
      </c>
      <c r="J253" s="846">
        <v>1.0880000000000001</v>
      </c>
      <c r="K253" s="1151">
        <v>401265</v>
      </c>
      <c r="M253" s="847">
        <v>102.9</v>
      </c>
      <c r="N253" s="843">
        <v>3423.79</v>
      </c>
      <c r="O253" s="843">
        <v>347.82</v>
      </c>
      <c r="P253" s="843">
        <v>100.1</v>
      </c>
      <c r="Q253" s="19">
        <v>1046244.8</v>
      </c>
      <c r="R253" s="845">
        <v>0.45</v>
      </c>
      <c r="S253" s="2772">
        <v>-3</v>
      </c>
      <c r="T253" s="846">
        <v>1.0409999999999999</v>
      </c>
      <c r="U253" s="1151">
        <v>393006</v>
      </c>
      <c r="X253" s="1134">
        <v>88.9</v>
      </c>
      <c r="Y253" s="1110">
        <v>251202</v>
      </c>
      <c r="Z253" s="1115">
        <v>217055</v>
      </c>
      <c r="AB253" s="1134">
        <v>91.5</v>
      </c>
      <c r="AC253" s="1104">
        <v>26181</v>
      </c>
      <c r="AD253" s="1115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2772">
        <v>-5.2</v>
      </c>
      <c r="J254" s="846">
        <v>1.04</v>
      </c>
      <c r="K254" s="1151">
        <v>407593</v>
      </c>
      <c r="M254" s="847">
        <v>101.9</v>
      </c>
      <c r="N254" s="843">
        <v>3519.88</v>
      </c>
      <c r="O254" s="843">
        <v>336.39</v>
      </c>
      <c r="P254" s="843">
        <v>94.7</v>
      </c>
      <c r="Q254" s="19">
        <v>1060810</v>
      </c>
      <c r="R254" s="845">
        <v>0.43</v>
      </c>
      <c r="S254" s="2772">
        <v>-5.2</v>
      </c>
      <c r="T254" s="846">
        <v>1.044</v>
      </c>
      <c r="U254" s="1151">
        <v>385395</v>
      </c>
      <c r="X254" s="1134">
        <v>92.7</v>
      </c>
      <c r="Y254" s="1110">
        <v>275635</v>
      </c>
      <c r="Z254" s="1115">
        <v>237811</v>
      </c>
      <c r="AB254" s="1134">
        <v>93.4</v>
      </c>
      <c r="AC254" s="1104">
        <v>24594.5</v>
      </c>
      <c r="AD254" s="1115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2772">
        <v>-3.8</v>
      </c>
      <c r="J255" s="846">
        <v>0.98099999999999998</v>
      </c>
      <c r="K255" s="1151">
        <v>398902</v>
      </c>
      <c r="M255" s="847">
        <v>103.5</v>
      </c>
      <c r="N255" s="843">
        <v>3500.03</v>
      </c>
      <c r="O255" s="843">
        <v>313.36</v>
      </c>
      <c r="P255" s="843">
        <v>98.3</v>
      </c>
      <c r="Q255" s="19">
        <v>1051517.8</v>
      </c>
      <c r="R255" s="845">
        <v>0.43</v>
      </c>
      <c r="S255" s="2772">
        <v>-3.8</v>
      </c>
      <c r="T255" s="846">
        <v>1.036</v>
      </c>
      <c r="U255" s="1151">
        <v>414951</v>
      </c>
      <c r="X255" s="1134">
        <v>89.1</v>
      </c>
      <c r="Y255" s="1110">
        <v>218476</v>
      </c>
      <c r="Z255" s="1115">
        <v>227814</v>
      </c>
      <c r="AB255" s="1134">
        <v>92.3</v>
      </c>
      <c r="AC255" s="1104">
        <v>24879.1</v>
      </c>
      <c r="AD255" s="1115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2772">
        <v>-2.9</v>
      </c>
      <c r="J256" s="846">
        <v>1.1100000000000001</v>
      </c>
      <c r="K256" s="1151">
        <v>417040</v>
      </c>
      <c r="M256" s="847">
        <v>104.2</v>
      </c>
      <c r="N256" s="843">
        <v>3520.65</v>
      </c>
      <c r="O256" s="843">
        <v>383.17</v>
      </c>
      <c r="P256" s="843">
        <v>98.9</v>
      </c>
      <c r="Q256" s="19">
        <v>1052402.8999999999</v>
      </c>
      <c r="R256" s="845">
        <v>0.44</v>
      </c>
      <c r="S256" s="2772">
        <v>-2.9</v>
      </c>
      <c r="T256" s="846">
        <v>1.0660000000000001</v>
      </c>
      <c r="U256" s="1151">
        <v>405864</v>
      </c>
      <c r="X256" s="1134">
        <v>94.5</v>
      </c>
      <c r="Y256" s="1110">
        <v>218994</v>
      </c>
      <c r="Z256" s="1115">
        <v>230278</v>
      </c>
      <c r="AB256" s="1134">
        <v>94.8</v>
      </c>
      <c r="AC256" s="1104">
        <v>26299.5</v>
      </c>
      <c r="AD256" s="1115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2772">
        <v>-3.2</v>
      </c>
      <c r="J257" s="846">
        <v>1.0840000000000001</v>
      </c>
      <c r="K257" s="1151">
        <v>439107</v>
      </c>
      <c r="M257" s="847">
        <v>106.2</v>
      </c>
      <c r="N257" s="843">
        <v>3641.37</v>
      </c>
      <c r="O257" s="843">
        <v>434.05</v>
      </c>
      <c r="P257" s="843">
        <v>99.1</v>
      </c>
      <c r="Q257" s="19">
        <v>1042056.3</v>
      </c>
      <c r="R257" s="845">
        <v>0.43</v>
      </c>
      <c r="S257" s="2772">
        <v>-3.2</v>
      </c>
      <c r="T257" s="846">
        <v>1.103</v>
      </c>
      <c r="U257" s="1151">
        <v>422479</v>
      </c>
      <c r="X257" s="1134">
        <v>97.3</v>
      </c>
      <c r="Y257" s="1110">
        <v>235062</v>
      </c>
      <c r="Z257" s="1115">
        <v>234314</v>
      </c>
      <c r="AB257" s="1134">
        <v>95.7</v>
      </c>
      <c r="AC257" s="1104">
        <v>24877.4</v>
      </c>
      <c r="AD257" s="1115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2772">
        <v>-9.1</v>
      </c>
      <c r="J258" s="846">
        <v>1.1080000000000001</v>
      </c>
      <c r="K258" s="1151">
        <v>409737</v>
      </c>
      <c r="M258" s="847">
        <v>109.3</v>
      </c>
      <c r="N258" s="843">
        <v>3693.19</v>
      </c>
      <c r="O258" s="843">
        <v>378.37</v>
      </c>
      <c r="P258" s="843">
        <v>104.6</v>
      </c>
      <c r="Q258" s="19">
        <v>1053834.6000000001</v>
      </c>
      <c r="R258" s="845">
        <v>0.43</v>
      </c>
      <c r="S258" s="2772">
        <v>-9.1</v>
      </c>
      <c r="T258" s="846">
        <v>1.1120000000000001</v>
      </c>
      <c r="U258" s="1151">
        <v>435769</v>
      </c>
      <c r="X258" s="1134">
        <v>100</v>
      </c>
      <c r="Y258" s="1110">
        <v>257772</v>
      </c>
      <c r="Z258" s="1115">
        <v>241832</v>
      </c>
      <c r="AB258" s="1134">
        <v>96.9</v>
      </c>
      <c r="AC258" s="1104">
        <v>23687.1</v>
      </c>
      <c r="AD258" s="1115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2773">
        <v>-2.7</v>
      </c>
      <c r="J259" s="851">
        <v>1.1739999999999999</v>
      </c>
      <c r="K259" s="1152">
        <v>456217</v>
      </c>
      <c r="M259" s="852">
        <v>110.1</v>
      </c>
      <c r="N259" s="848">
        <v>3691.7</v>
      </c>
      <c r="O259" s="848">
        <v>356.36</v>
      </c>
      <c r="P259" s="848">
        <v>105.9</v>
      </c>
      <c r="Q259" s="20">
        <v>1062475.6000000001</v>
      </c>
      <c r="R259" s="850">
        <v>0.42</v>
      </c>
      <c r="S259" s="2773">
        <v>-2.7</v>
      </c>
      <c r="T259" s="851">
        <v>1.139</v>
      </c>
      <c r="U259" s="1152">
        <v>426293</v>
      </c>
      <c r="X259" s="1134">
        <v>103.6</v>
      </c>
      <c r="Y259" s="1110">
        <v>347925</v>
      </c>
      <c r="Z259" s="1115">
        <v>235235</v>
      </c>
      <c r="AB259" s="1134">
        <v>97.7</v>
      </c>
      <c r="AC259" s="1104">
        <v>24989.599999999999</v>
      </c>
      <c r="AD259" s="1115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2772">
        <v>-4.4000000000000004</v>
      </c>
      <c r="J260" s="846">
        <v>1.052</v>
      </c>
      <c r="K260" s="1151">
        <v>393576</v>
      </c>
      <c r="M260" s="847">
        <v>113.7</v>
      </c>
      <c r="N260" s="843">
        <v>3749.79</v>
      </c>
      <c r="O260" s="843">
        <v>317.64999999999998</v>
      </c>
      <c r="P260" s="843">
        <v>110.8</v>
      </c>
      <c r="Q260" s="19">
        <v>1066410.2</v>
      </c>
      <c r="R260" s="845">
        <v>0.43</v>
      </c>
      <c r="S260" s="2772">
        <v>-4.4000000000000004</v>
      </c>
      <c r="T260" s="846">
        <v>1.1259999999999999</v>
      </c>
      <c r="U260" s="1151">
        <v>472365</v>
      </c>
      <c r="X260" s="1136">
        <v>89.9</v>
      </c>
      <c r="Y260" s="1112">
        <v>268166</v>
      </c>
      <c r="Z260" s="1114">
        <v>248181</v>
      </c>
      <c r="AB260" s="1136">
        <v>95.3</v>
      </c>
      <c r="AC260" s="1106">
        <v>24727.4</v>
      </c>
      <c r="AD260" s="1114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2772">
        <v>-2.5</v>
      </c>
      <c r="J261" s="846">
        <v>1.1060000000000001</v>
      </c>
      <c r="K261" s="1151">
        <v>419545</v>
      </c>
      <c r="M261" s="847">
        <v>114.3</v>
      </c>
      <c r="N261" s="843">
        <v>3734.41</v>
      </c>
      <c r="O261" s="843">
        <v>380.28</v>
      </c>
      <c r="P261" s="843">
        <v>111.9</v>
      </c>
      <c r="Q261" s="19">
        <v>1062679.3999999999</v>
      </c>
      <c r="R261" s="845">
        <v>0.44</v>
      </c>
      <c r="S261" s="2772">
        <v>-2.5</v>
      </c>
      <c r="T261" s="846">
        <v>1.121</v>
      </c>
      <c r="U261" s="1151">
        <v>439364</v>
      </c>
      <c r="X261" s="1134">
        <v>98.9</v>
      </c>
      <c r="Y261" s="1110">
        <v>204891</v>
      </c>
      <c r="Z261" s="1115">
        <v>215309</v>
      </c>
      <c r="AB261" s="1134">
        <v>100.1</v>
      </c>
      <c r="AC261" s="1104">
        <v>24646.9</v>
      </c>
      <c r="AD261" s="1115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2772">
        <v>-5.7</v>
      </c>
      <c r="J262" s="846">
        <v>1.32</v>
      </c>
      <c r="K262" s="1151">
        <v>520018</v>
      </c>
      <c r="M262" s="847">
        <v>107.3</v>
      </c>
      <c r="N262" s="843">
        <v>3809.42</v>
      </c>
      <c r="O262" s="843">
        <v>545.74</v>
      </c>
      <c r="P262" s="843">
        <v>104.5</v>
      </c>
      <c r="Q262" s="19">
        <v>1069149.3</v>
      </c>
      <c r="R262" s="845">
        <v>0.45</v>
      </c>
      <c r="S262" s="2772">
        <v>-5.7</v>
      </c>
      <c r="T262" s="846">
        <v>1.143</v>
      </c>
      <c r="U262" s="1151">
        <v>462579</v>
      </c>
      <c r="X262" s="1134">
        <v>97.9</v>
      </c>
      <c r="Y262" s="1110">
        <v>244881</v>
      </c>
      <c r="Z262" s="1115">
        <v>258337</v>
      </c>
      <c r="AB262" s="1134">
        <v>94.2</v>
      </c>
      <c r="AC262" s="1104">
        <v>24791.200000000001</v>
      </c>
      <c r="AD262" s="1115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2772">
        <v>-3.4</v>
      </c>
      <c r="J263" s="846">
        <v>1.1160000000000001</v>
      </c>
      <c r="K263" s="1151">
        <v>511434</v>
      </c>
      <c r="M263" s="847">
        <v>113.6</v>
      </c>
      <c r="N263" s="843">
        <v>3823.91</v>
      </c>
      <c r="O263" s="843">
        <v>402.49</v>
      </c>
      <c r="P263" s="843">
        <v>106.5</v>
      </c>
      <c r="Q263" s="19">
        <v>1069513</v>
      </c>
      <c r="R263" s="845">
        <v>0.46</v>
      </c>
      <c r="S263" s="2772">
        <v>-3.4</v>
      </c>
      <c r="T263" s="846">
        <v>1.167</v>
      </c>
      <c r="U263" s="1151">
        <v>497172</v>
      </c>
      <c r="X263" s="1134">
        <v>101.3</v>
      </c>
      <c r="Y263" s="1110">
        <v>229064</v>
      </c>
      <c r="Z263" s="1115">
        <v>275278</v>
      </c>
      <c r="AB263" s="1134">
        <v>99.1</v>
      </c>
      <c r="AC263" s="1104">
        <v>24623.200000000001</v>
      </c>
      <c r="AD263" s="1115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2772">
        <v>-1.6</v>
      </c>
      <c r="J264" s="846">
        <v>1.0640000000000001</v>
      </c>
      <c r="K264" s="1151">
        <v>472190</v>
      </c>
      <c r="M264" s="847">
        <v>115.2</v>
      </c>
      <c r="N264" s="843">
        <v>3878.73</v>
      </c>
      <c r="O264" s="843">
        <v>408.18</v>
      </c>
      <c r="P264" s="843">
        <v>111.5</v>
      </c>
      <c r="Q264" s="19">
        <v>1067940.2</v>
      </c>
      <c r="R264" s="845">
        <v>0.48</v>
      </c>
      <c r="S264" s="2772">
        <v>-1.6</v>
      </c>
      <c r="T264" s="846">
        <v>1.143</v>
      </c>
      <c r="U264" s="1151">
        <v>497442</v>
      </c>
      <c r="X264" s="1134">
        <v>98.6</v>
      </c>
      <c r="Y264" s="1110">
        <v>232351</v>
      </c>
      <c r="Z264" s="1115">
        <v>258137</v>
      </c>
      <c r="AB264" s="1134">
        <v>102</v>
      </c>
      <c r="AC264" s="1104">
        <v>24540.7</v>
      </c>
      <c r="AD264" s="1115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2772">
        <v>-3.8</v>
      </c>
      <c r="J265" s="846">
        <v>1.2669999999999999</v>
      </c>
      <c r="K265" s="1151">
        <v>485547</v>
      </c>
      <c r="M265" s="847">
        <v>117.2</v>
      </c>
      <c r="N265" s="843">
        <v>3903.24</v>
      </c>
      <c r="O265" s="843">
        <v>370.61</v>
      </c>
      <c r="P265" s="843">
        <v>117.4</v>
      </c>
      <c r="Q265" s="19">
        <v>1075537.8999999999</v>
      </c>
      <c r="R265" s="845">
        <v>0.49</v>
      </c>
      <c r="S265" s="2772">
        <v>-3.8</v>
      </c>
      <c r="T265" s="846">
        <v>1.2090000000000001</v>
      </c>
      <c r="U265" s="1151">
        <v>467800</v>
      </c>
      <c r="X265" s="1134">
        <v>98.3</v>
      </c>
      <c r="Y265" s="1110">
        <v>231063</v>
      </c>
      <c r="Z265" s="1115">
        <v>260836</v>
      </c>
      <c r="AB265" s="1134">
        <v>100.9</v>
      </c>
      <c r="AC265" s="1104">
        <v>24853</v>
      </c>
      <c r="AD265" s="1115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2772">
        <v>0.9</v>
      </c>
      <c r="J266" s="846">
        <v>1.17</v>
      </c>
      <c r="K266" s="1151">
        <v>530351</v>
      </c>
      <c r="M266" s="847">
        <v>116.6</v>
      </c>
      <c r="N266" s="843">
        <v>3910.64</v>
      </c>
      <c r="O266" s="843">
        <v>442.5</v>
      </c>
      <c r="P266" s="843">
        <v>112.3</v>
      </c>
      <c r="Q266" s="19">
        <v>1076030.3</v>
      </c>
      <c r="R266" s="845">
        <v>0.5</v>
      </c>
      <c r="S266" s="2772">
        <v>0.9</v>
      </c>
      <c r="T266" s="846">
        <v>1.1779999999999999</v>
      </c>
      <c r="U266" s="1151">
        <v>506502</v>
      </c>
      <c r="X266" s="1134">
        <v>101</v>
      </c>
      <c r="Y266" s="1110">
        <v>291172</v>
      </c>
      <c r="Z266" s="1115">
        <v>267108</v>
      </c>
      <c r="AB266" s="1134">
        <v>101.5</v>
      </c>
      <c r="AC266" s="1104">
        <v>25409</v>
      </c>
      <c r="AD266" s="1115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2772">
        <v>-1.1000000000000001</v>
      </c>
      <c r="J267" s="846">
        <v>1.1339999999999999</v>
      </c>
      <c r="K267" s="1151">
        <v>468160</v>
      </c>
      <c r="M267" s="847">
        <v>118.2</v>
      </c>
      <c r="N267" s="843">
        <v>4001.36</v>
      </c>
      <c r="O267" s="843">
        <v>433.97</v>
      </c>
      <c r="P267" s="843">
        <v>120.5</v>
      </c>
      <c r="Q267" s="19">
        <v>1082090.3</v>
      </c>
      <c r="R267" s="845">
        <v>0.51</v>
      </c>
      <c r="S267" s="2772">
        <v>-1.1000000000000001</v>
      </c>
      <c r="T267" s="846">
        <v>1.2</v>
      </c>
      <c r="U267" s="1151">
        <v>489273</v>
      </c>
      <c r="X267" s="1134">
        <v>96.8</v>
      </c>
      <c r="Y267" s="1110">
        <v>216632</v>
      </c>
      <c r="Z267" s="1115">
        <v>276229</v>
      </c>
      <c r="AB267" s="1134">
        <v>100.3</v>
      </c>
      <c r="AC267" s="1104">
        <v>24872.6</v>
      </c>
      <c r="AD267" s="1115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2772">
        <v>-0.1</v>
      </c>
      <c r="J268" s="846">
        <v>1.2749999999999999</v>
      </c>
      <c r="K268" s="1151">
        <v>499392</v>
      </c>
      <c r="M268" s="847">
        <v>118.8</v>
      </c>
      <c r="N268" s="843">
        <v>4015.19</v>
      </c>
      <c r="O268" s="843">
        <v>433.72</v>
      </c>
      <c r="P268" s="843">
        <v>120.4</v>
      </c>
      <c r="Q268" s="19">
        <v>1089386.3</v>
      </c>
      <c r="R268" s="845">
        <v>0.53</v>
      </c>
      <c r="S268" s="2772">
        <v>-0.1</v>
      </c>
      <c r="T268" s="846">
        <v>1.226</v>
      </c>
      <c r="U268" s="1151">
        <v>491092</v>
      </c>
      <c r="X268" s="1134">
        <v>99.5</v>
      </c>
      <c r="Y268" s="1110">
        <v>212247</v>
      </c>
      <c r="Z268" s="1115">
        <v>253519</v>
      </c>
      <c r="AB268" s="1134">
        <v>100.3</v>
      </c>
      <c r="AC268" s="1104">
        <v>25291.5</v>
      </c>
      <c r="AD268" s="1115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2772">
        <v>-0.2</v>
      </c>
      <c r="J269" s="846">
        <v>1.1759999999999999</v>
      </c>
      <c r="K269" s="1151">
        <v>517194</v>
      </c>
      <c r="M269" s="847">
        <v>120</v>
      </c>
      <c r="N269" s="843">
        <v>3938.91</v>
      </c>
      <c r="O269" s="843">
        <v>334.06</v>
      </c>
      <c r="P269" s="843">
        <v>124.7</v>
      </c>
      <c r="Q269" s="19">
        <v>1089360.3</v>
      </c>
      <c r="R269" s="845">
        <v>0.54</v>
      </c>
      <c r="S269" s="2772">
        <v>-0.2</v>
      </c>
      <c r="T269" s="846">
        <v>1.2010000000000001</v>
      </c>
      <c r="U269" s="1151">
        <v>507610</v>
      </c>
      <c r="X269" s="1134">
        <v>102.2</v>
      </c>
      <c r="Y269" s="1110">
        <v>233422</v>
      </c>
      <c r="Z269" s="1115">
        <v>224660</v>
      </c>
      <c r="AB269" s="1134">
        <v>100.5</v>
      </c>
      <c r="AC269" s="1104">
        <v>24691.8</v>
      </c>
      <c r="AD269" s="1115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2772">
        <v>-0.9</v>
      </c>
      <c r="J270" s="846">
        <v>1.202</v>
      </c>
      <c r="K270" s="1151">
        <v>464068</v>
      </c>
      <c r="M270" s="847">
        <v>117.5</v>
      </c>
      <c r="N270" s="843">
        <v>3947.8</v>
      </c>
      <c r="O270" s="843">
        <v>342.83</v>
      </c>
      <c r="P270" s="843">
        <v>117.4</v>
      </c>
      <c r="Q270" s="19">
        <v>1084189.8999999999</v>
      </c>
      <c r="R270" s="845">
        <v>0.55000000000000004</v>
      </c>
      <c r="S270" s="2772">
        <v>-0.9</v>
      </c>
      <c r="T270" s="846">
        <v>1.21</v>
      </c>
      <c r="U270" s="1151">
        <v>489179</v>
      </c>
      <c r="X270" s="1134">
        <v>101</v>
      </c>
      <c r="Y270" s="1110">
        <v>258103</v>
      </c>
      <c r="Z270" s="1115">
        <v>252343</v>
      </c>
      <c r="AB270" s="1134">
        <v>98</v>
      </c>
      <c r="AC270" s="1104">
        <v>24206.6</v>
      </c>
      <c r="AD270" s="1115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2772">
        <v>-3.6</v>
      </c>
      <c r="J271" s="846">
        <v>1.29</v>
      </c>
      <c r="K271" s="1151">
        <v>561828</v>
      </c>
      <c r="M271" s="847">
        <v>120.4</v>
      </c>
      <c r="N271" s="843">
        <v>3945.23</v>
      </c>
      <c r="O271" s="843">
        <v>395.14</v>
      </c>
      <c r="P271" s="843">
        <v>118.7</v>
      </c>
      <c r="Q271" s="19">
        <v>1079701.6000000001</v>
      </c>
      <c r="R271" s="845">
        <v>0.56000000000000005</v>
      </c>
      <c r="S271" s="2772">
        <v>-3.6</v>
      </c>
      <c r="T271" s="846">
        <v>1.248</v>
      </c>
      <c r="U271" s="1151">
        <v>521640</v>
      </c>
      <c r="X271" s="1135">
        <v>102.9</v>
      </c>
      <c r="Y271" s="1111">
        <v>344213</v>
      </c>
      <c r="Z271" s="1116">
        <v>260482</v>
      </c>
      <c r="AB271" s="1135">
        <v>96.9</v>
      </c>
      <c r="AC271" s="1105">
        <v>24547.3</v>
      </c>
      <c r="AD271" s="1116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2771">
        <v>-0.2</v>
      </c>
      <c r="J272" s="856">
        <v>1.109</v>
      </c>
      <c r="K272" s="1150">
        <v>418699</v>
      </c>
      <c r="M272" s="857">
        <v>117.3</v>
      </c>
      <c r="N272" s="853">
        <v>4035.29</v>
      </c>
      <c r="O272" s="853">
        <v>408.99</v>
      </c>
      <c r="P272" s="853">
        <v>118.9</v>
      </c>
      <c r="Q272" s="18">
        <v>1081563.2</v>
      </c>
      <c r="R272" s="855">
        <v>0.56999999999999995</v>
      </c>
      <c r="S272" s="2771">
        <v>-0.2</v>
      </c>
      <c r="T272" s="856">
        <v>1.179</v>
      </c>
      <c r="U272" s="1150">
        <v>509432</v>
      </c>
      <c r="X272" s="1134">
        <v>92</v>
      </c>
      <c r="Y272" s="1110">
        <v>267830</v>
      </c>
      <c r="Z272" s="1115">
        <v>279481</v>
      </c>
      <c r="AB272" s="1134">
        <v>97.4</v>
      </c>
      <c r="AC272" s="1104">
        <v>24234.3</v>
      </c>
      <c r="AD272" s="1115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2772">
        <v>-0.2</v>
      </c>
      <c r="J273" s="846">
        <v>1.25</v>
      </c>
      <c r="K273" s="1151">
        <v>512049</v>
      </c>
      <c r="M273" s="847">
        <v>130.69999999999999</v>
      </c>
      <c r="N273" s="843">
        <v>3987.13</v>
      </c>
      <c r="O273" s="843">
        <v>442.72</v>
      </c>
      <c r="P273" s="843">
        <v>143.4</v>
      </c>
      <c r="Q273" s="19">
        <v>1063743.6000000001</v>
      </c>
      <c r="R273" s="845">
        <v>0.57999999999999996</v>
      </c>
      <c r="S273" s="2772">
        <v>-0.2</v>
      </c>
      <c r="T273" s="846">
        <v>1.2669999999999999</v>
      </c>
      <c r="U273" s="1151">
        <v>530513</v>
      </c>
      <c r="X273" s="1134">
        <v>96.2</v>
      </c>
      <c r="Y273" s="1110">
        <v>204829</v>
      </c>
      <c r="Z273" s="1115">
        <v>239598</v>
      </c>
      <c r="AB273" s="1134">
        <v>97.4</v>
      </c>
      <c r="AC273" s="1104">
        <v>24436.9</v>
      </c>
      <c r="AD273" s="1115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2772">
        <v>-3.2</v>
      </c>
      <c r="J274" s="846">
        <v>1.4339999999999999</v>
      </c>
      <c r="K274" s="1151">
        <v>591979</v>
      </c>
      <c r="M274" s="847">
        <v>118.5</v>
      </c>
      <c r="N274" s="843">
        <v>4021.18</v>
      </c>
      <c r="O274" s="843">
        <v>404.27</v>
      </c>
      <c r="P274" s="843">
        <v>122.4</v>
      </c>
      <c r="Q274" s="19">
        <v>1089205.3</v>
      </c>
      <c r="R274" s="845">
        <v>0.57999999999999996</v>
      </c>
      <c r="S274" s="2772">
        <v>-3.2</v>
      </c>
      <c r="T274" s="846">
        <v>1.236</v>
      </c>
      <c r="U274" s="1151">
        <v>522085</v>
      </c>
      <c r="X274" s="1134">
        <v>102.5</v>
      </c>
      <c r="Y274" s="1110">
        <v>233969</v>
      </c>
      <c r="Z274" s="1115">
        <v>290155</v>
      </c>
      <c r="AB274" s="1134">
        <v>98.6</v>
      </c>
      <c r="AC274" s="1104">
        <v>23973.1</v>
      </c>
      <c r="AD274" s="1115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2772">
        <v>0</v>
      </c>
      <c r="J275" s="846">
        <v>1.1679999999999999</v>
      </c>
      <c r="K275" s="1151">
        <v>534593</v>
      </c>
      <c r="M275" s="847">
        <v>123.2</v>
      </c>
      <c r="N275" s="843">
        <v>3965.47</v>
      </c>
      <c r="O275" s="843">
        <v>418.84</v>
      </c>
      <c r="P275" s="843">
        <v>123</v>
      </c>
      <c r="Q275" s="19">
        <v>1083306.3999999999</v>
      </c>
      <c r="R275" s="845">
        <v>0.57999999999999996</v>
      </c>
      <c r="S275" s="2772">
        <v>0</v>
      </c>
      <c r="T275" s="846">
        <v>1.2250000000000001</v>
      </c>
      <c r="U275" s="1151">
        <v>511987</v>
      </c>
      <c r="X275" s="1134">
        <v>101.3</v>
      </c>
      <c r="Y275" s="1110">
        <v>232246</v>
      </c>
      <c r="Z275" s="1115">
        <v>310877</v>
      </c>
      <c r="AB275" s="1134">
        <v>98.6</v>
      </c>
      <c r="AC275" s="1104">
        <v>24874.2</v>
      </c>
      <c r="AD275" s="1115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2772">
        <v>-3</v>
      </c>
      <c r="J276" s="846">
        <v>1.1519999999999999</v>
      </c>
      <c r="K276" s="1151">
        <v>484130</v>
      </c>
      <c r="M276" s="847">
        <v>125.3</v>
      </c>
      <c r="N276" s="843">
        <v>3932.24</v>
      </c>
      <c r="O276" s="843">
        <v>414.88</v>
      </c>
      <c r="P276" s="843">
        <v>131.80000000000001</v>
      </c>
      <c r="Q276" s="19">
        <v>1083291.3999999999</v>
      </c>
      <c r="R276" s="845">
        <v>0.56999999999999995</v>
      </c>
      <c r="S276" s="2772">
        <v>-3</v>
      </c>
      <c r="T276" s="846">
        <v>1.2350000000000001</v>
      </c>
      <c r="U276" s="1151">
        <v>511125</v>
      </c>
      <c r="X276" s="1134">
        <v>94.3</v>
      </c>
      <c r="Y276" s="1110">
        <v>224695</v>
      </c>
      <c r="Z276" s="1115">
        <v>303802</v>
      </c>
      <c r="AB276" s="1134">
        <v>97.7</v>
      </c>
      <c r="AC276" s="1104">
        <v>24064.2</v>
      </c>
      <c r="AD276" s="1115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2772">
        <v>-0.7</v>
      </c>
      <c r="J277" s="846">
        <v>1.3140000000000001</v>
      </c>
      <c r="K277" s="1151">
        <v>536506</v>
      </c>
      <c r="M277" s="847">
        <v>123.5</v>
      </c>
      <c r="N277" s="843">
        <v>3953.73</v>
      </c>
      <c r="O277" s="843">
        <v>375.6</v>
      </c>
      <c r="P277" s="843">
        <v>127.4</v>
      </c>
      <c r="Q277" s="19">
        <v>1094274.1000000001</v>
      </c>
      <c r="R277" s="845">
        <v>0.56999999999999995</v>
      </c>
      <c r="S277" s="2772">
        <v>-0.7</v>
      </c>
      <c r="T277" s="846">
        <v>1.256</v>
      </c>
      <c r="U277" s="1151">
        <v>517776</v>
      </c>
      <c r="X277" s="1134">
        <v>97</v>
      </c>
      <c r="Y277" s="1110">
        <v>227360</v>
      </c>
      <c r="Z277" s="1115">
        <v>304267</v>
      </c>
      <c r="AB277" s="1134">
        <v>99.5</v>
      </c>
      <c r="AC277" s="1104">
        <v>24329.7</v>
      </c>
      <c r="AD277" s="1115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2772">
        <v>0</v>
      </c>
      <c r="J278" s="846">
        <v>1.2010000000000001</v>
      </c>
      <c r="K278" s="1151">
        <v>526965</v>
      </c>
      <c r="M278" s="847">
        <v>122.7</v>
      </c>
      <c r="N278" s="843">
        <v>3876.42</v>
      </c>
      <c r="O278" s="843">
        <v>439.87</v>
      </c>
      <c r="P278" s="843">
        <v>129</v>
      </c>
      <c r="Q278" s="19">
        <v>1086599.1000000001</v>
      </c>
      <c r="R278" s="845">
        <v>0.59</v>
      </c>
      <c r="S278" s="2772">
        <v>0</v>
      </c>
      <c r="T278" s="846">
        <v>1.214</v>
      </c>
      <c r="U278" s="1151">
        <v>514352</v>
      </c>
      <c r="X278" s="1134">
        <v>97.3</v>
      </c>
      <c r="Y278" s="1110">
        <v>287026</v>
      </c>
      <c r="Z278" s="1115">
        <v>303287</v>
      </c>
      <c r="AB278" s="1134">
        <v>97.8</v>
      </c>
      <c r="AC278" s="1104">
        <v>25087.8</v>
      </c>
      <c r="AD278" s="1115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2772">
        <v>-3.6</v>
      </c>
      <c r="J279" s="846">
        <v>1.169</v>
      </c>
      <c r="K279" s="1151">
        <v>487536</v>
      </c>
      <c r="M279" s="847">
        <v>121.6</v>
      </c>
      <c r="N279" s="843">
        <v>3930.85</v>
      </c>
      <c r="O279" s="843">
        <v>471.8</v>
      </c>
      <c r="P279" s="843">
        <v>122.2</v>
      </c>
      <c r="Q279" s="19">
        <v>1100094.8</v>
      </c>
      <c r="R279" s="845">
        <v>0.6</v>
      </c>
      <c r="S279" s="2772">
        <v>-3.6</v>
      </c>
      <c r="T279" s="846">
        <v>1.242</v>
      </c>
      <c r="U279" s="1151">
        <v>497801</v>
      </c>
      <c r="X279" s="1134">
        <v>91</v>
      </c>
      <c r="Y279" s="1110">
        <v>209545</v>
      </c>
      <c r="Z279" s="1115">
        <v>322163</v>
      </c>
      <c r="AB279" s="1134">
        <v>94.3</v>
      </c>
      <c r="AC279" s="1104">
        <v>24256.1</v>
      </c>
      <c r="AD279" s="1115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2772">
        <v>-3.8</v>
      </c>
      <c r="J280" s="846">
        <v>1.252</v>
      </c>
      <c r="K280" s="1151">
        <v>514768</v>
      </c>
      <c r="M280" s="847">
        <v>117.1</v>
      </c>
      <c r="N280" s="843">
        <v>3893.74</v>
      </c>
      <c r="O280" s="843">
        <v>361.63</v>
      </c>
      <c r="P280" s="843">
        <v>119.1</v>
      </c>
      <c r="Q280" s="19">
        <v>1089220.8999999999</v>
      </c>
      <c r="R280" s="845">
        <v>0.61</v>
      </c>
      <c r="S280" s="2772">
        <v>-3.8</v>
      </c>
      <c r="T280" s="846">
        <v>1.204</v>
      </c>
      <c r="U280" s="1151">
        <v>510759</v>
      </c>
      <c r="X280" s="1134">
        <v>95.9</v>
      </c>
      <c r="Y280" s="1110">
        <v>201485</v>
      </c>
      <c r="Z280" s="1115">
        <v>285937</v>
      </c>
      <c r="AB280" s="1134">
        <v>97.2</v>
      </c>
      <c r="AC280" s="1104">
        <v>24022.2</v>
      </c>
      <c r="AD280" s="1115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2772">
        <v>-2</v>
      </c>
      <c r="J281" s="846">
        <v>1.179</v>
      </c>
      <c r="K281" s="1151">
        <v>512761</v>
      </c>
      <c r="M281" s="847">
        <v>122.4</v>
      </c>
      <c r="N281" s="843">
        <v>3864.13</v>
      </c>
      <c r="O281" s="843">
        <v>366.87</v>
      </c>
      <c r="P281" s="843">
        <v>129.30000000000001</v>
      </c>
      <c r="Q281" s="19">
        <v>1094267.3</v>
      </c>
      <c r="R281" s="845">
        <v>0.62</v>
      </c>
      <c r="S281" s="2772">
        <v>-2</v>
      </c>
      <c r="T281" s="846">
        <v>1.2070000000000001</v>
      </c>
      <c r="U281" s="1151">
        <v>511577</v>
      </c>
      <c r="X281" s="1134">
        <v>98.9</v>
      </c>
      <c r="Y281" s="1110">
        <v>233508</v>
      </c>
      <c r="Z281" s="1115">
        <v>288364</v>
      </c>
      <c r="AB281" s="1134">
        <v>97.4</v>
      </c>
      <c r="AC281" s="1104">
        <v>24203.3</v>
      </c>
      <c r="AD281" s="1115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2772">
        <v>-3.5</v>
      </c>
      <c r="J282" s="846">
        <v>1.234</v>
      </c>
      <c r="K282" s="1151">
        <v>474680</v>
      </c>
      <c r="M282" s="847">
        <v>122.4</v>
      </c>
      <c r="N282" s="843">
        <v>3919.6</v>
      </c>
      <c r="O282" s="843">
        <v>400.33</v>
      </c>
      <c r="P282" s="843">
        <v>126.1</v>
      </c>
      <c r="Q282" s="19">
        <v>1096333.2</v>
      </c>
      <c r="R282" s="845">
        <v>0.63</v>
      </c>
      <c r="S282" s="2772">
        <v>-3.5</v>
      </c>
      <c r="T282" s="846">
        <v>1.2490000000000001</v>
      </c>
      <c r="U282" s="1151">
        <v>497787</v>
      </c>
      <c r="X282" s="1134">
        <v>100.8</v>
      </c>
      <c r="Y282" s="1110">
        <v>249595</v>
      </c>
      <c r="Z282" s="1115">
        <v>302490</v>
      </c>
      <c r="AB282" s="1134">
        <v>98</v>
      </c>
      <c r="AC282" s="1104">
        <v>24089.4</v>
      </c>
      <c r="AD282" s="1115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2773">
        <v>-1.3</v>
      </c>
      <c r="J283" s="851">
        <v>1.2589999999999999</v>
      </c>
      <c r="K283" s="1152">
        <v>537752</v>
      </c>
      <c r="M283" s="852">
        <v>120.5</v>
      </c>
      <c r="N283" s="848">
        <v>3908.72</v>
      </c>
      <c r="O283" s="848">
        <v>414.16</v>
      </c>
      <c r="P283" s="848">
        <v>119.9</v>
      </c>
      <c r="Q283" s="20">
        <v>1091874.1000000001</v>
      </c>
      <c r="R283" s="850">
        <v>0.64</v>
      </c>
      <c r="S283" s="2773">
        <v>-1.3</v>
      </c>
      <c r="T283" s="851">
        <v>1.212</v>
      </c>
      <c r="U283" s="1152">
        <v>498359</v>
      </c>
      <c r="X283" s="1134">
        <v>103.2</v>
      </c>
      <c r="Y283" s="1110">
        <v>348432</v>
      </c>
      <c r="Z283" s="1115">
        <v>293472</v>
      </c>
      <c r="AB283" s="1134">
        <v>97</v>
      </c>
      <c r="AC283" s="1104">
        <v>24491.8</v>
      </c>
      <c r="AD283" s="1115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2772">
        <v>-1.1000000000000001</v>
      </c>
      <c r="J284" s="846">
        <v>1.143</v>
      </c>
      <c r="K284" s="1151">
        <v>380184</v>
      </c>
      <c r="M284" s="847">
        <v>123.2</v>
      </c>
      <c r="N284" s="843">
        <v>3803.7</v>
      </c>
      <c r="O284" s="843">
        <v>558.46</v>
      </c>
      <c r="P284" s="843">
        <v>132.69999999999999</v>
      </c>
      <c r="Q284" s="19">
        <v>1143157.2</v>
      </c>
      <c r="R284" s="845">
        <v>0.65</v>
      </c>
      <c r="S284" s="2772">
        <v>-1.1000000000000001</v>
      </c>
      <c r="T284" s="846">
        <v>1.2070000000000001</v>
      </c>
      <c r="U284" s="1151">
        <v>464115</v>
      </c>
      <c r="X284" s="1136">
        <v>91.7</v>
      </c>
      <c r="Y284" s="1112">
        <v>262601</v>
      </c>
      <c r="Z284" s="1114">
        <v>318330</v>
      </c>
      <c r="AB284" s="1136">
        <v>96.8</v>
      </c>
      <c r="AC284" s="1106">
        <v>23954.2</v>
      </c>
      <c r="AD284" s="1114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2772">
        <v>1.4</v>
      </c>
      <c r="J285" s="846">
        <v>1.212</v>
      </c>
      <c r="K285" s="1151">
        <v>505277</v>
      </c>
      <c r="M285" s="847">
        <v>121.3</v>
      </c>
      <c r="N285" s="843">
        <v>3820.93</v>
      </c>
      <c r="O285" s="843">
        <v>403.08</v>
      </c>
      <c r="P285" s="843">
        <v>130.1</v>
      </c>
      <c r="Q285" s="19">
        <v>1139710.2</v>
      </c>
      <c r="R285" s="845">
        <v>0.65</v>
      </c>
      <c r="S285" s="2772">
        <v>1.4</v>
      </c>
      <c r="T285" s="846">
        <v>1.2290000000000001</v>
      </c>
      <c r="U285" s="1151">
        <v>499177</v>
      </c>
      <c r="X285" s="1134">
        <v>95.1</v>
      </c>
      <c r="Y285" s="1110">
        <v>208235</v>
      </c>
      <c r="Z285" s="1115">
        <v>249387</v>
      </c>
      <c r="AB285" s="1134">
        <v>94.9</v>
      </c>
      <c r="AC285" s="1104">
        <v>23998.1</v>
      </c>
      <c r="AD285" s="1115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2772">
        <v>0.1</v>
      </c>
      <c r="J286" s="846">
        <v>1.385</v>
      </c>
      <c r="K286" s="1151">
        <v>555447</v>
      </c>
      <c r="M286" s="847">
        <v>118.7</v>
      </c>
      <c r="N286" s="843">
        <v>3784.43</v>
      </c>
      <c r="O286" s="843">
        <v>430.99</v>
      </c>
      <c r="P286" s="843">
        <v>126.6</v>
      </c>
      <c r="Q286" s="19">
        <v>1136800.6000000001</v>
      </c>
      <c r="R286" s="845">
        <v>0.67</v>
      </c>
      <c r="S286" s="2772">
        <v>0.1</v>
      </c>
      <c r="T286" s="846">
        <v>1.1839999999999999</v>
      </c>
      <c r="U286" s="1151">
        <v>487389</v>
      </c>
      <c r="X286" s="1134">
        <v>100</v>
      </c>
      <c r="Y286" s="1110">
        <v>238302</v>
      </c>
      <c r="Z286" s="1115">
        <v>305275</v>
      </c>
      <c r="AB286" s="1134">
        <v>96.1</v>
      </c>
      <c r="AC286" s="1104">
        <v>23768.2</v>
      </c>
      <c r="AD286" s="1115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2772">
        <v>-3.5</v>
      </c>
      <c r="J287" s="846">
        <v>1.111</v>
      </c>
      <c r="K287" s="1151">
        <v>504641</v>
      </c>
      <c r="M287" s="847">
        <v>119.7</v>
      </c>
      <c r="N287" s="843">
        <v>3841.64</v>
      </c>
      <c r="O287" s="843">
        <v>374.33</v>
      </c>
      <c r="P287" s="843">
        <v>122.3</v>
      </c>
      <c r="Q287" s="19">
        <v>1127878.7</v>
      </c>
      <c r="R287" s="845">
        <v>0.67</v>
      </c>
      <c r="S287" s="2772">
        <v>-3.5</v>
      </c>
      <c r="T287" s="846">
        <v>1.1679999999999999</v>
      </c>
      <c r="U287" s="1151">
        <v>497538</v>
      </c>
      <c r="X287" s="1134">
        <v>98.6</v>
      </c>
      <c r="Y287" s="1110">
        <v>222152</v>
      </c>
      <c r="Z287" s="1115">
        <v>286010</v>
      </c>
      <c r="AB287" s="1134">
        <v>95.4</v>
      </c>
      <c r="AC287" s="1104">
        <v>23643.599999999999</v>
      </c>
      <c r="AD287" s="1115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2772">
        <v>-1.2</v>
      </c>
      <c r="J288" s="846">
        <v>1.111</v>
      </c>
      <c r="K288" s="1151">
        <v>457833</v>
      </c>
      <c r="M288" s="847">
        <v>117.9</v>
      </c>
      <c r="N288" s="843">
        <v>3777.58</v>
      </c>
      <c r="O288" s="843">
        <v>442.9</v>
      </c>
      <c r="P288" s="843">
        <v>123.2</v>
      </c>
      <c r="Q288" s="19">
        <v>1129660.5</v>
      </c>
      <c r="R288" s="845">
        <v>0.68</v>
      </c>
      <c r="S288" s="2772">
        <v>-1.2</v>
      </c>
      <c r="T288" s="846">
        <v>1.1870000000000001</v>
      </c>
      <c r="U288" s="1151">
        <v>471861</v>
      </c>
      <c r="X288" s="1134">
        <v>90.4</v>
      </c>
      <c r="Y288" s="1110">
        <v>222237</v>
      </c>
      <c r="Z288" s="1115">
        <v>314465</v>
      </c>
      <c r="AB288" s="1134">
        <v>93.8</v>
      </c>
      <c r="AC288" s="1104">
        <v>24334.5</v>
      </c>
      <c r="AD288" s="1115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2772">
        <v>-3.9</v>
      </c>
      <c r="J289" s="846">
        <v>1.1910000000000001</v>
      </c>
      <c r="K289" s="1151">
        <v>500483</v>
      </c>
      <c r="M289" s="847">
        <v>117.2</v>
      </c>
      <c r="N289" s="843">
        <v>3747.26</v>
      </c>
      <c r="O289" s="843">
        <v>444.94</v>
      </c>
      <c r="P289" s="843">
        <v>118.6</v>
      </c>
      <c r="Q289" s="19">
        <v>1121085.7</v>
      </c>
      <c r="R289" s="845">
        <v>0.68</v>
      </c>
      <c r="S289" s="2772">
        <v>-3.9</v>
      </c>
      <c r="T289" s="846">
        <v>1.145</v>
      </c>
      <c r="U289" s="1151">
        <v>480842</v>
      </c>
      <c r="X289" s="1134">
        <v>91.3</v>
      </c>
      <c r="Y289" s="1110">
        <v>219565</v>
      </c>
      <c r="Z289" s="1115">
        <v>267824</v>
      </c>
      <c r="AB289" s="1134">
        <v>93.6</v>
      </c>
      <c r="AC289" s="1104">
        <v>23352.400000000001</v>
      </c>
      <c r="AD289" s="1115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2772">
        <v>-5.3</v>
      </c>
      <c r="J290" s="846">
        <v>1.1120000000000001</v>
      </c>
      <c r="K290" s="1151">
        <v>483545</v>
      </c>
      <c r="M290" s="847">
        <v>116.3</v>
      </c>
      <c r="N290" s="843">
        <v>3651.01</v>
      </c>
      <c r="O290" s="843">
        <v>453.13</v>
      </c>
      <c r="P290" s="843">
        <v>118.6</v>
      </c>
      <c r="Q290" s="19">
        <v>1130667.1000000001</v>
      </c>
      <c r="R290" s="845">
        <v>0.69</v>
      </c>
      <c r="S290" s="2772">
        <v>-5.3</v>
      </c>
      <c r="T290" s="846">
        <v>1.1240000000000001</v>
      </c>
      <c r="U290" s="1151">
        <v>481747</v>
      </c>
      <c r="X290" s="1134">
        <v>93.2</v>
      </c>
      <c r="Y290" s="1110">
        <v>274891</v>
      </c>
      <c r="Z290" s="1115">
        <v>303476</v>
      </c>
      <c r="AB290" s="1134">
        <v>94.2</v>
      </c>
      <c r="AC290" s="1104">
        <v>24012.7</v>
      </c>
      <c r="AD290" s="1115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2772">
        <v>-0.8</v>
      </c>
      <c r="J291" s="846">
        <v>1.0840000000000001</v>
      </c>
      <c r="K291" s="1151">
        <v>462571</v>
      </c>
      <c r="M291" s="847">
        <v>115.1</v>
      </c>
      <c r="N291" s="843">
        <v>3696.3</v>
      </c>
      <c r="O291" s="843">
        <v>388.19</v>
      </c>
      <c r="P291" s="843">
        <v>119.1</v>
      </c>
      <c r="Q291" s="19">
        <v>1132630.8</v>
      </c>
      <c r="R291" s="845">
        <v>0.69</v>
      </c>
      <c r="S291" s="2772">
        <v>-0.8</v>
      </c>
      <c r="T291" s="846">
        <v>1.161</v>
      </c>
      <c r="U291" s="1151">
        <v>469232</v>
      </c>
      <c r="X291" s="1134">
        <v>90.7</v>
      </c>
      <c r="Y291" s="1110">
        <v>204643</v>
      </c>
      <c r="Z291" s="1115">
        <v>291988</v>
      </c>
      <c r="AB291" s="1134">
        <v>94</v>
      </c>
      <c r="AC291" s="1104">
        <v>23900.7</v>
      </c>
      <c r="AD291" s="1115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2772">
        <v>-2.4</v>
      </c>
      <c r="J292" s="846">
        <v>1.175</v>
      </c>
      <c r="K292" s="1151">
        <v>490068</v>
      </c>
      <c r="M292" s="847">
        <v>114.3</v>
      </c>
      <c r="N292" s="843">
        <v>3711.34</v>
      </c>
      <c r="O292" s="843">
        <v>364.85</v>
      </c>
      <c r="P292" s="843">
        <v>118.5</v>
      </c>
      <c r="Q292" s="19">
        <v>1139238.8</v>
      </c>
      <c r="R292" s="845">
        <v>0.69</v>
      </c>
      <c r="S292" s="2772">
        <v>-2.4</v>
      </c>
      <c r="T292" s="846">
        <v>1.1359999999999999</v>
      </c>
      <c r="U292" s="1151">
        <v>500068</v>
      </c>
      <c r="X292" s="1134">
        <v>90.9</v>
      </c>
      <c r="Y292" s="1110">
        <v>199969</v>
      </c>
      <c r="Z292" s="1115">
        <v>272682</v>
      </c>
      <c r="AB292" s="1134">
        <v>92.6</v>
      </c>
      <c r="AC292" s="1104">
        <v>23717.8</v>
      </c>
      <c r="AD292" s="1115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2772">
        <v>-3.7</v>
      </c>
      <c r="J293" s="846">
        <v>1.0680000000000001</v>
      </c>
      <c r="K293" s="1151">
        <v>457676</v>
      </c>
      <c r="M293" s="847">
        <v>108.8</v>
      </c>
      <c r="N293" s="843">
        <v>3644.23</v>
      </c>
      <c r="O293" s="843">
        <v>476.32</v>
      </c>
      <c r="P293" s="843">
        <v>107.3</v>
      </c>
      <c r="Q293" s="19">
        <v>1124596.5</v>
      </c>
      <c r="R293" s="845">
        <v>0.69</v>
      </c>
      <c r="S293" s="2772">
        <v>-3.7</v>
      </c>
      <c r="T293" s="846">
        <v>1.0920000000000001</v>
      </c>
      <c r="U293" s="1151">
        <v>444674</v>
      </c>
      <c r="X293" s="1134">
        <v>92.7</v>
      </c>
      <c r="Y293" s="1110">
        <v>226926</v>
      </c>
      <c r="Z293" s="1115">
        <v>292945</v>
      </c>
      <c r="AB293" s="1134">
        <v>91.5</v>
      </c>
      <c r="AC293" s="1104">
        <v>24006.5</v>
      </c>
      <c r="AD293" s="1115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2772">
        <v>0</v>
      </c>
      <c r="J294" s="846">
        <v>1.0589999999999999</v>
      </c>
      <c r="K294" s="1151">
        <v>434408</v>
      </c>
      <c r="M294" s="847">
        <v>104.4</v>
      </c>
      <c r="N294" s="843">
        <v>3663.39</v>
      </c>
      <c r="O294" s="843">
        <v>472.96</v>
      </c>
      <c r="P294" s="843">
        <v>100.8</v>
      </c>
      <c r="Q294" s="19">
        <v>1133721.2</v>
      </c>
      <c r="R294" s="845">
        <v>0.69</v>
      </c>
      <c r="S294" s="2772">
        <v>0</v>
      </c>
      <c r="T294" s="846">
        <v>1.073</v>
      </c>
      <c r="U294" s="1151">
        <v>458247</v>
      </c>
      <c r="X294" s="1134">
        <v>94.4</v>
      </c>
      <c r="Y294" s="1110">
        <v>249875</v>
      </c>
      <c r="Z294" s="1115">
        <v>286003</v>
      </c>
      <c r="AB294" s="1134">
        <v>91.9</v>
      </c>
      <c r="AC294" s="1104">
        <v>23752.5</v>
      </c>
      <c r="AD294" s="1115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2772">
        <v>0.5</v>
      </c>
      <c r="J295" s="846">
        <v>1.1160000000000001</v>
      </c>
      <c r="K295" s="1151">
        <v>496218</v>
      </c>
      <c r="M295" s="847">
        <v>110.9</v>
      </c>
      <c r="N295" s="843">
        <v>3647.6</v>
      </c>
      <c r="O295" s="843">
        <v>475.88</v>
      </c>
      <c r="P295" s="843">
        <v>106.1</v>
      </c>
      <c r="Q295" s="19">
        <v>1135638.8</v>
      </c>
      <c r="R295" s="845">
        <v>0.69</v>
      </c>
      <c r="S295" s="2772">
        <v>0.5</v>
      </c>
      <c r="T295" s="846">
        <v>1.0720000000000001</v>
      </c>
      <c r="U295" s="1151">
        <v>468700</v>
      </c>
      <c r="X295" s="1135">
        <v>98.6</v>
      </c>
      <c r="Y295" s="1111">
        <v>338225</v>
      </c>
      <c r="Z295" s="1116">
        <v>277268</v>
      </c>
      <c r="AB295" s="1135">
        <v>92.5</v>
      </c>
      <c r="AC295" s="1105">
        <v>23476.400000000001</v>
      </c>
      <c r="AD295" s="1116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2771">
        <v>-5.9</v>
      </c>
      <c r="J296" s="856">
        <v>1.026</v>
      </c>
      <c r="K296" s="1150">
        <v>405986</v>
      </c>
      <c r="M296" s="857">
        <v>107.9</v>
      </c>
      <c r="N296" s="853">
        <v>3603.98</v>
      </c>
      <c r="O296" s="853">
        <v>456.63</v>
      </c>
      <c r="P296" s="853">
        <v>105.7</v>
      </c>
      <c r="Q296" s="18">
        <v>1108305.3999999999</v>
      </c>
      <c r="R296" s="855">
        <v>0.7</v>
      </c>
      <c r="S296" s="2771">
        <v>-5.9</v>
      </c>
      <c r="T296" s="856">
        <v>1.0780000000000001</v>
      </c>
      <c r="U296" s="1150">
        <v>482847</v>
      </c>
      <c r="X296" s="1134">
        <v>87.9</v>
      </c>
      <c r="Y296" s="1110">
        <v>256370</v>
      </c>
      <c r="Z296" s="1115">
        <v>317260</v>
      </c>
      <c r="AB296" s="1134">
        <v>92.3</v>
      </c>
      <c r="AC296" s="1104">
        <v>23872</v>
      </c>
      <c r="AD296" s="1115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2772">
        <v>-5.7</v>
      </c>
      <c r="J297" s="846">
        <v>1.052</v>
      </c>
      <c r="K297" s="1151">
        <v>442426</v>
      </c>
      <c r="M297" s="847">
        <v>107.6</v>
      </c>
      <c r="N297" s="843">
        <v>3629.92</v>
      </c>
      <c r="O297" s="843">
        <v>385.22</v>
      </c>
      <c r="P297" s="843">
        <v>106</v>
      </c>
      <c r="Q297" s="19">
        <v>1112232.1000000001</v>
      </c>
      <c r="R297" s="845">
        <v>0.71</v>
      </c>
      <c r="S297" s="2772">
        <v>-5.7</v>
      </c>
      <c r="T297" s="846">
        <v>1.0629999999999999</v>
      </c>
      <c r="U297" s="1151">
        <v>449675</v>
      </c>
      <c r="X297" s="1134">
        <v>94.7</v>
      </c>
      <c r="Y297" s="1110">
        <v>200324</v>
      </c>
      <c r="Z297" s="1115">
        <v>288365</v>
      </c>
      <c r="AB297" s="1134">
        <v>95.6</v>
      </c>
      <c r="AC297" s="1104">
        <v>23551.3</v>
      </c>
      <c r="AD297" s="1115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2772">
        <v>3.5</v>
      </c>
      <c r="J298" s="846">
        <v>1.2909999999999999</v>
      </c>
      <c r="K298" s="1151">
        <v>562179</v>
      </c>
      <c r="M298" s="847">
        <v>112.1</v>
      </c>
      <c r="N298" s="843">
        <v>3640.79</v>
      </c>
      <c r="O298" s="843">
        <v>442.41</v>
      </c>
      <c r="P298" s="843">
        <v>110.2</v>
      </c>
      <c r="Q298" s="19">
        <v>1096620.3999999999</v>
      </c>
      <c r="R298" s="845">
        <v>0.72</v>
      </c>
      <c r="S298" s="2772">
        <v>3.5</v>
      </c>
      <c r="T298" s="846">
        <v>1.097</v>
      </c>
      <c r="U298" s="1151">
        <v>499576</v>
      </c>
      <c r="X298" s="1134">
        <v>98.2</v>
      </c>
      <c r="Y298" s="1110">
        <v>243711</v>
      </c>
      <c r="Z298" s="1115">
        <v>291742</v>
      </c>
      <c r="AB298" s="1134">
        <v>94.3</v>
      </c>
      <c r="AC298" s="1104">
        <v>23980.1</v>
      </c>
      <c r="AD298" s="1115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2772">
        <v>-2.6</v>
      </c>
      <c r="J299" s="846">
        <v>1.034</v>
      </c>
      <c r="K299" s="1151">
        <v>507632</v>
      </c>
      <c r="M299" s="847">
        <v>109.2</v>
      </c>
      <c r="N299" s="843">
        <v>3627.5</v>
      </c>
      <c r="O299" s="843">
        <v>382.57</v>
      </c>
      <c r="P299" s="843">
        <v>102.6</v>
      </c>
      <c r="Q299" s="19">
        <v>1111173.6000000001</v>
      </c>
      <c r="R299" s="845">
        <v>0.73</v>
      </c>
      <c r="S299" s="2772">
        <v>-2.6</v>
      </c>
      <c r="T299" s="846">
        <v>1.0900000000000001</v>
      </c>
      <c r="U299" s="1151">
        <v>490523</v>
      </c>
      <c r="X299" s="1134">
        <v>98.3</v>
      </c>
      <c r="Y299" s="1110">
        <v>219700</v>
      </c>
      <c r="Z299" s="1115">
        <v>325857</v>
      </c>
      <c r="AB299" s="1134">
        <v>94.7</v>
      </c>
      <c r="AC299" s="1104">
        <v>23783.599999999999</v>
      </c>
      <c r="AD299" s="1115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2772">
        <v>-1.6</v>
      </c>
      <c r="J300" s="846">
        <v>1.034</v>
      </c>
      <c r="K300" s="1151">
        <v>477867</v>
      </c>
      <c r="M300" s="847">
        <v>109.3</v>
      </c>
      <c r="N300" s="843">
        <v>3613.58</v>
      </c>
      <c r="O300" s="843">
        <v>406.18</v>
      </c>
      <c r="P300" s="843">
        <v>106.4</v>
      </c>
      <c r="Q300" s="19">
        <v>1125249.6000000001</v>
      </c>
      <c r="R300" s="845">
        <v>0.74</v>
      </c>
      <c r="S300" s="2772">
        <v>-1.6</v>
      </c>
      <c r="T300" s="846">
        <v>1.103</v>
      </c>
      <c r="U300" s="1151">
        <v>494787</v>
      </c>
      <c r="X300" s="1134">
        <v>91.7</v>
      </c>
      <c r="Y300" s="1110">
        <v>218159</v>
      </c>
      <c r="Z300" s="1115">
        <v>344253</v>
      </c>
      <c r="AB300" s="1134">
        <v>95.2</v>
      </c>
      <c r="AC300" s="1104">
        <v>23774</v>
      </c>
      <c r="AD300" s="1115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2772">
        <v>3</v>
      </c>
      <c r="J301" s="846">
        <v>1.107</v>
      </c>
      <c r="K301" s="1151">
        <v>511289</v>
      </c>
      <c r="M301" s="847">
        <v>109.5</v>
      </c>
      <c r="N301" s="843">
        <v>3619.51</v>
      </c>
      <c r="O301" s="843">
        <v>445.24</v>
      </c>
      <c r="P301" s="843">
        <v>107.2</v>
      </c>
      <c r="Q301" s="19">
        <v>1119269.1000000001</v>
      </c>
      <c r="R301" s="845">
        <v>0.75</v>
      </c>
      <c r="S301" s="2772">
        <v>3</v>
      </c>
      <c r="T301" s="846">
        <v>1.071</v>
      </c>
      <c r="U301" s="1151">
        <v>502476</v>
      </c>
      <c r="X301" s="1134">
        <v>93.6</v>
      </c>
      <c r="Y301" s="1110">
        <v>227740</v>
      </c>
      <c r="Z301" s="1115">
        <v>299431</v>
      </c>
      <c r="AB301" s="1134">
        <v>96.3</v>
      </c>
      <c r="AC301" s="1104">
        <v>24087.8</v>
      </c>
      <c r="AD301" s="1115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2772">
        <v>-1.6</v>
      </c>
      <c r="J302" s="846">
        <v>1.125</v>
      </c>
      <c r="K302" s="1151">
        <v>494809</v>
      </c>
      <c r="M302" s="847">
        <v>113</v>
      </c>
      <c r="N302" s="843">
        <v>3678.35</v>
      </c>
      <c r="O302" s="843">
        <v>342.83</v>
      </c>
      <c r="P302" s="843">
        <v>113.2</v>
      </c>
      <c r="Q302" s="19">
        <v>1112628.3</v>
      </c>
      <c r="R302" s="845">
        <v>0.76</v>
      </c>
      <c r="S302" s="2772">
        <v>-1.6</v>
      </c>
      <c r="T302" s="846">
        <v>1.1359999999999999</v>
      </c>
      <c r="U302" s="1151">
        <v>482749</v>
      </c>
      <c r="X302" s="1134">
        <v>91.9</v>
      </c>
      <c r="Y302" s="1110">
        <v>259378</v>
      </c>
      <c r="Z302" s="1115">
        <v>361065</v>
      </c>
      <c r="AB302" s="1134">
        <v>93.4</v>
      </c>
      <c r="AC302" s="1104">
        <v>23179.599999999999</v>
      </c>
      <c r="AD302" s="1115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2772">
        <v>-0.5</v>
      </c>
      <c r="J303" s="846">
        <v>1.026</v>
      </c>
      <c r="K303" s="1151">
        <v>503993</v>
      </c>
      <c r="M303" s="847">
        <v>113.7</v>
      </c>
      <c r="N303" s="843">
        <v>3659.5</v>
      </c>
      <c r="O303" s="843">
        <v>402.62</v>
      </c>
      <c r="P303" s="843">
        <v>111.8</v>
      </c>
      <c r="Q303" s="19">
        <v>1112022.8</v>
      </c>
      <c r="R303" s="845">
        <v>0.78</v>
      </c>
      <c r="S303" s="2772">
        <v>-0.5</v>
      </c>
      <c r="T303" s="846">
        <v>1.1080000000000001</v>
      </c>
      <c r="U303" s="1151">
        <v>516716</v>
      </c>
      <c r="X303" s="1134">
        <v>94.6</v>
      </c>
      <c r="Y303" s="1110">
        <v>202928</v>
      </c>
      <c r="Z303" s="1115">
        <v>326235</v>
      </c>
      <c r="AB303" s="1134">
        <v>98.2</v>
      </c>
      <c r="AC303" s="1104">
        <v>23310.400000000001</v>
      </c>
      <c r="AD303" s="1115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2772">
        <v>1.1000000000000001</v>
      </c>
      <c r="J304" s="846">
        <v>1.1539999999999999</v>
      </c>
      <c r="K304" s="1151">
        <v>498340</v>
      </c>
      <c r="M304" s="847">
        <v>114.4</v>
      </c>
      <c r="N304" s="843">
        <v>3624.26</v>
      </c>
      <c r="O304" s="843">
        <v>452.07</v>
      </c>
      <c r="P304" s="843">
        <v>112.9</v>
      </c>
      <c r="Q304" s="19">
        <v>1107805.5</v>
      </c>
      <c r="R304" s="845">
        <v>0.77</v>
      </c>
      <c r="S304" s="2772">
        <v>1.1000000000000001</v>
      </c>
      <c r="T304" s="846">
        <v>1.1160000000000001</v>
      </c>
      <c r="U304" s="1151">
        <v>514896</v>
      </c>
      <c r="X304" s="1134">
        <v>95.5</v>
      </c>
      <c r="Y304" s="1110">
        <v>199394</v>
      </c>
      <c r="Z304" s="1115">
        <v>333764</v>
      </c>
      <c r="AB304" s="1134">
        <v>97.5</v>
      </c>
      <c r="AC304" s="1104">
        <v>23435.4</v>
      </c>
      <c r="AD304" s="1115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2772">
        <v>-0.3</v>
      </c>
      <c r="J305" s="846">
        <v>1.141</v>
      </c>
      <c r="K305" s="1151">
        <v>511578</v>
      </c>
      <c r="M305" s="847">
        <v>115.8</v>
      </c>
      <c r="N305" s="843">
        <v>3709.29</v>
      </c>
      <c r="O305" s="843">
        <v>480.25</v>
      </c>
      <c r="P305" s="843">
        <v>112.1</v>
      </c>
      <c r="Q305" s="19">
        <v>1122066.3999999999</v>
      </c>
      <c r="R305" s="845">
        <v>0.79</v>
      </c>
      <c r="S305" s="2772">
        <v>-0.3</v>
      </c>
      <c r="T305" s="846">
        <v>1.1639999999999999</v>
      </c>
      <c r="U305" s="1151">
        <v>495365</v>
      </c>
      <c r="X305" s="1134">
        <v>99.7</v>
      </c>
      <c r="Y305" s="1110">
        <v>217330</v>
      </c>
      <c r="Z305" s="1115">
        <v>346194</v>
      </c>
      <c r="AB305" s="1134">
        <v>98.4</v>
      </c>
      <c r="AC305" s="1104">
        <v>23305.5</v>
      </c>
      <c r="AD305" s="1115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2772">
        <v>0.7</v>
      </c>
      <c r="J306" s="846">
        <v>1.1519999999999999</v>
      </c>
      <c r="K306" s="1151">
        <v>482255</v>
      </c>
      <c r="M306" s="847">
        <v>117.5</v>
      </c>
      <c r="N306" s="843">
        <v>3653.1</v>
      </c>
      <c r="O306" s="843">
        <v>580.69000000000005</v>
      </c>
      <c r="P306" s="843">
        <v>116.9</v>
      </c>
      <c r="Q306" s="19">
        <v>1132368</v>
      </c>
      <c r="R306" s="845">
        <v>0.8</v>
      </c>
      <c r="S306" s="2772">
        <v>0.7</v>
      </c>
      <c r="T306" s="846">
        <v>1.17</v>
      </c>
      <c r="U306" s="1151">
        <v>503460</v>
      </c>
      <c r="X306" s="1134">
        <v>102.4</v>
      </c>
      <c r="Y306" s="1110">
        <v>251474</v>
      </c>
      <c r="Z306" s="1115">
        <v>322730</v>
      </c>
      <c r="AB306" s="1134">
        <v>99.6</v>
      </c>
      <c r="AC306" s="1104">
        <v>23734.7</v>
      </c>
      <c r="AD306" s="1115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2773">
        <v>0.8</v>
      </c>
      <c r="J307" s="851">
        <v>1.214</v>
      </c>
      <c r="K307" s="1152">
        <v>525872</v>
      </c>
      <c r="M307" s="852">
        <v>118</v>
      </c>
      <c r="N307" s="848">
        <v>3630.45</v>
      </c>
      <c r="O307" s="848">
        <v>494.43</v>
      </c>
      <c r="P307" s="848">
        <v>119.5</v>
      </c>
      <c r="Q307" s="20">
        <v>1146921.5</v>
      </c>
      <c r="R307" s="850">
        <v>0.82</v>
      </c>
      <c r="S307" s="2773">
        <v>0.8</v>
      </c>
      <c r="T307" s="851">
        <v>1.1659999999999999</v>
      </c>
      <c r="U307" s="1152">
        <v>491093</v>
      </c>
      <c r="X307" s="1134">
        <v>109.2</v>
      </c>
      <c r="Y307" s="1110">
        <v>333800</v>
      </c>
      <c r="Z307" s="1115">
        <v>352491</v>
      </c>
      <c r="AB307" s="1134">
        <v>102.3</v>
      </c>
      <c r="AC307" s="1104">
        <v>23461.4</v>
      </c>
      <c r="AD307" s="1115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2772">
        <v>-1.2</v>
      </c>
      <c r="J308" s="846">
        <v>1.133</v>
      </c>
      <c r="K308" s="1151">
        <v>404154</v>
      </c>
      <c r="M308" s="847">
        <v>118.4</v>
      </c>
      <c r="N308" s="843">
        <v>3696.99</v>
      </c>
      <c r="O308" s="843">
        <v>439.9</v>
      </c>
      <c r="P308" s="843">
        <v>119.3</v>
      </c>
      <c r="Q308" s="19">
        <v>1115809.1000000001</v>
      </c>
      <c r="R308" s="845">
        <v>0.83</v>
      </c>
      <c r="S308" s="2772">
        <v>-1.2</v>
      </c>
      <c r="T308" s="846">
        <v>1.19</v>
      </c>
      <c r="U308" s="1151">
        <v>479047</v>
      </c>
      <c r="X308" s="1136">
        <v>98.4</v>
      </c>
      <c r="Y308" s="1112">
        <v>258073</v>
      </c>
      <c r="Z308" s="1114">
        <v>395333</v>
      </c>
      <c r="AB308" s="1136">
        <v>102.9</v>
      </c>
      <c r="AC308" s="1106">
        <v>23996.2</v>
      </c>
      <c r="AD308" s="1114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2772">
        <v>1</v>
      </c>
      <c r="J309" s="846">
        <v>1.119</v>
      </c>
      <c r="K309" s="1151">
        <v>498016</v>
      </c>
      <c r="M309" s="847">
        <v>114.6</v>
      </c>
      <c r="N309" s="843">
        <v>3688.53</v>
      </c>
      <c r="O309" s="843">
        <v>454.41</v>
      </c>
      <c r="P309" s="843">
        <v>114.3</v>
      </c>
      <c r="Q309" s="19">
        <v>1128919.8</v>
      </c>
      <c r="R309" s="845">
        <v>0.86</v>
      </c>
      <c r="S309" s="2772">
        <v>1</v>
      </c>
      <c r="T309" s="846">
        <v>1.1259999999999999</v>
      </c>
      <c r="U309" s="1151">
        <v>504354</v>
      </c>
      <c r="X309" s="1134">
        <v>104.5</v>
      </c>
      <c r="Y309" s="1110">
        <v>203079</v>
      </c>
      <c r="Z309" s="1115">
        <v>309054</v>
      </c>
      <c r="AB309" s="1134">
        <v>105.5</v>
      </c>
      <c r="AC309" s="1104">
        <v>23771.599999999999</v>
      </c>
      <c r="AD309" s="1115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2772">
        <v>16.600000000000001</v>
      </c>
      <c r="J310" s="846">
        <v>1.3380000000000001</v>
      </c>
      <c r="K310" s="1151">
        <v>550717</v>
      </c>
      <c r="M310" s="847">
        <v>116.3</v>
      </c>
      <c r="N310" s="843">
        <v>3647.88</v>
      </c>
      <c r="O310" s="843">
        <v>404.83</v>
      </c>
      <c r="P310" s="843">
        <v>114.2</v>
      </c>
      <c r="Q310" s="19">
        <v>1117144.5</v>
      </c>
      <c r="R310" s="845">
        <v>0.86</v>
      </c>
      <c r="S310" s="2772">
        <v>16.600000000000001</v>
      </c>
      <c r="T310" s="846">
        <v>1.1259999999999999</v>
      </c>
      <c r="U310" s="1151">
        <v>494756</v>
      </c>
      <c r="X310" s="1134">
        <v>106.3</v>
      </c>
      <c r="Y310" s="1110">
        <v>298581</v>
      </c>
      <c r="Z310" s="1115">
        <v>358694</v>
      </c>
      <c r="AB310" s="1134">
        <v>102</v>
      </c>
      <c r="AC310" s="1104">
        <v>28509.5</v>
      </c>
      <c r="AD310" s="1115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2772">
        <v>-8.1999999999999993</v>
      </c>
      <c r="J311" s="846">
        <v>1.1040000000000001</v>
      </c>
      <c r="K311" s="1151">
        <v>509076</v>
      </c>
      <c r="M311" s="847">
        <v>113.8</v>
      </c>
      <c r="N311" s="843">
        <v>3605.16</v>
      </c>
      <c r="O311" s="843">
        <v>483</v>
      </c>
      <c r="P311" s="843">
        <v>116.2</v>
      </c>
      <c r="Q311" s="19">
        <v>1118011.6000000001</v>
      </c>
      <c r="R311" s="845">
        <v>0.86</v>
      </c>
      <c r="S311" s="2772">
        <v>-8.1999999999999993</v>
      </c>
      <c r="T311" s="846">
        <v>1.1659999999999999</v>
      </c>
      <c r="U311" s="1151">
        <v>486538</v>
      </c>
      <c r="X311" s="1134">
        <v>108.2</v>
      </c>
      <c r="Y311" s="1110">
        <v>189082</v>
      </c>
      <c r="Z311" s="1115">
        <v>350332</v>
      </c>
      <c r="AB311" s="1134">
        <v>104.1</v>
      </c>
      <c r="AC311" s="1104">
        <v>21177.9</v>
      </c>
      <c r="AD311" s="1115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2772">
        <v>-0.9</v>
      </c>
      <c r="J312" s="846">
        <v>1.0880000000000001</v>
      </c>
      <c r="K312" s="1151">
        <v>489959</v>
      </c>
      <c r="M312" s="847">
        <v>113.7</v>
      </c>
      <c r="N312" s="843">
        <v>3595.53</v>
      </c>
      <c r="O312" s="843">
        <v>449.99</v>
      </c>
      <c r="P312" s="843">
        <v>113.1</v>
      </c>
      <c r="Q312" s="19">
        <v>1129751.8</v>
      </c>
      <c r="R312" s="845">
        <v>0.88</v>
      </c>
      <c r="S312" s="2772">
        <v>-0.9</v>
      </c>
      <c r="T312" s="846">
        <v>1.163</v>
      </c>
      <c r="U312" s="1151">
        <v>515778</v>
      </c>
      <c r="X312" s="1134">
        <v>98.9</v>
      </c>
      <c r="Y312" s="1110">
        <v>212114</v>
      </c>
      <c r="Z312" s="1115">
        <v>331108</v>
      </c>
      <c r="AB312" s="1134">
        <v>102.6</v>
      </c>
      <c r="AC312" s="1104">
        <v>22736.799999999999</v>
      </c>
      <c r="AD312" s="1115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2772">
        <v>-1.4</v>
      </c>
      <c r="J313" s="846">
        <v>1.179</v>
      </c>
      <c r="K313" s="1151">
        <v>515139</v>
      </c>
      <c r="M313" s="847">
        <v>111.4</v>
      </c>
      <c r="N313" s="843">
        <v>3592.46</v>
      </c>
      <c r="O313" s="843">
        <v>435.78</v>
      </c>
      <c r="P313" s="843">
        <v>111.2</v>
      </c>
      <c r="Q313" s="19">
        <v>1124016.2</v>
      </c>
      <c r="R313" s="845">
        <v>0.88</v>
      </c>
      <c r="S313" s="2772">
        <v>-1.4</v>
      </c>
      <c r="T313" s="846">
        <v>1.1439999999999999</v>
      </c>
      <c r="U313" s="1151">
        <v>509709</v>
      </c>
      <c r="X313" s="1134">
        <v>98.3</v>
      </c>
      <c r="Y313" s="1110">
        <v>220306</v>
      </c>
      <c r="Z313" s="1115">
        <v>348970</v>
      </c>
      <c r="AB313" s="1134">
        <v>101.4</v>
      </c>
      <c r="AC313" s="1104">
        <v>23191.599999999999</v>
      </c>
      <c r="AD313" s="1115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2772">
        <v>-1.1000000000000001</v>
      </c>
      <c r="J314" s="846">
        <v>1.1399999999999999</v>
      </c>
      <c r="K314" s="1151">
        <v>515432</v>
      </c>
      <c r="M314" s="847">
        <v>110.8</v>
      </c>
      <c r="N314" s="843">
        <v>3551.42</v>
      </c>
      <c r="O314" s="843">
        <v>440.53</v>
      </c>
      <c r="P314" s="843">
        <v>108.2</v>
      </c>
      <c r="Q314" s="19">
        <v>1128462.5</v>
      </c>
      <c r="R314" s="845">
        <v>0.89</v>
      </c>
      <c r="S314" s="2772">
        <v>-1.1000000000000001</v>
      </c>
      <c r="T314" s="846">
        <v>1.1519999999999999</v>
      </c>
      <c r="U314" s="1151">
        <v>504306</v>
      </c>
      <c r="X314" s="1134">
        <v>99.1</v>
      </c>
      <c r="Y314" s="1110">
        <v>248682</v>
      </c>
      <c r="Z314" s="1115">
        <v>347369</v>
      </c>
      <c r="AB314" s="1134">
        <v>101.3</v>
      </c>
      <c r="AC314" s="1104">
        <v>22628</v>
      </c>
      <c r="AD314" s="1115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2772">
        <v>1.2</v>
      </c>
      <c r="J315" s="846">
        <v>1.004</v>
      </c>
      <c r="K315" s="1151">
        <v>502106</v>
      </c>
      <c r="M315" s="847">
        <v>109.4</v>
      </c>
      <c r="N315" s="843">
        <v>3500.09</v>
      </c>
      <c r="O315" s="843">
        <v>613.29</v>
      </c>
      <c r="P315" s="843">
        <v>108.8</v>
      </c>
      <c r="Q315" s="19">
        <v>1109965.3</v>
      </c>
      <c r="R315" s="845">
        <v>0.89</v>
      </c>
      <c r="S315" s="2772">
        <v>1.2</v>
      </c>
      <c r="T315" s="846">
        <v>1.0940000000000001</v>
      </c>
      <c r="U315" s="1151">
        <v>524502</v>
      </c>
      <c r="X315" s="1134">
        <v>96.7</v>
      </c>
      <c r="Y315" s="1110">
        <v>201402</v>
      </c>
      <c r="Z315" s="1115">
        <v>344469</v>
      </c>
      <c r="AB315" s="1134">
        <v>100.6</v>
      </c>
      <c r="AC315" s="1104">
        <v>23038.7</v>
      </c>
      <c r="AD315" s="1115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2772">
        <v>-0.4</v>
      </c>
      <c r="J316" s="846">
        <v>1.194</v>
      </c>
      <c r="K316" s="1151">
        <v>503258</v>
      </c>
      <c r="M316" s="847">
        <v>111.8</v>
      </c>
      <c r="N316" s="843">
        <v>3527.84</v>
      </c>
      <c r="O316" s="843">
        <v>476.5</v>
      </c>
      <c r="P316" s="843">
        <v>112.7</v>
      </c>
      <c r="Q316" s="19">
        <v>1108214.5</v>
      </c>
      <c r="R316" s="845">
        <v>0.9</v>
      </c>
      <c r="S316" s="2772">
        <v>-0.4</v>
      </c>
      <c r="T316" s="846">
        <v>1.1579999999999999</v>
      </c>
      <c r="U316" s="1151">
        <v>510558</v>
      </c>
      <c r="X316" s="1134">
        <v>98.5</v>
      </c>
      <c r="Y316" s="1110">
        <v>195273</v>
      </c>
      <c r="Z316" s="1115">
        <v>349883</v>
      </c>
      <c r="AB316" s="1134">
        <v>100.5</v>
      </c>
      <c r="AC316" s="1104">
        <v>23020.2</v>
      </c>
      <c r="AD316" s="1115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2772">
        <v>0.6</v>
      </c>
      <c r="J317" s="846">
        <v>1.1910000000000001</v>
      </c>
      <c r="K317" s="1151">
        <v>560414</v>
      </c>
      <c r="M317" s="847">
        <v>116.8</v>
      </c>
      <c r="N317" s="843">
        <v>3550.29</v>
      </c>
      <c r="O317" s="843">
        <v>402.48</v>
      </c>
      <c r="P317" s="843">
        <v>122.1</v>
      </c>
      <c r="Q317" s="19">
        <v>1122188.8999999999</v>
      </c>
      <c r="R317" s="845">
        <v>0.91</v>
      </c>
      <c r="S317" s="2772">
        <v>0.6</v>
      </c>
      <c r="T317" s="846">
        <v>1.2110000000000001</v>
      </c>
      <c r="U317" s="1151">
        <v>539615</v>
      </c>
      <c r="X317" s="1134">
        <v>102.9</v>
      </c>
      <c r="Y317" s="1110">
        <v>216114</v>
      </c>
      <c r="Z317" s="1115">
        <v>364779</v>
      </c>
      <c r="AB317" s="1134">
        <v>101.2</v>
      </c>
      <c r="AC317" s="1104">
        <v>23120.5</v>
      </c>
      <c r="AD317" s="1115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2772">
        <v>0.6</v>
      </c>
      <c r="J318" s="846">
        <v>1.111</v>
      </c>
      <c r="K318" s="1151">
        <v>508542</v>
      </c>
      <c r="M318" s="847">
        <v>112.8</v>
      </c>
      <c r="N318" s="843">
        <v>3520.62</v>
      </c>
      <c r="O318" s="843">
        <v>403.61</v>
      </c>
      <c r="P318" s="843">
        <v>113.3</v>
      </c>
      <c r="Q318" s="19">
        <v>1117610.3</v>
      </c>
      <c r="R318" s="845">
        <v>0.92</v>
      </c>
      <c r="S318" s="2772">
        <v>0.6</v>
      </c>
      <c r="T318" s="846">
        <v>1.125</v>
      </c>
      <c r="U318" s="1151">
        <v>536420</v>
      </c>
      <c r="X318" s="1134">
        <v>105.6</v>
      </c>
      <c r="Y318" s="1110">
        <v>247958</v>
      </c>
      <c r="Z318" s="1115">
        <v>342884</v>
      </c>
      <c r="AB318" s="1134">
        <v>102.7</v>
      </c>
      <c r="AC318" s="1104">
        <v>23321.1</v>
      </c>
      <c r="AD318" s="1115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2772">
        <v>-0.5</v>
      </c>
      <c r="J319" s="846">
        <v>1.216</v>
      </c>
      <c r="K319" s="1151">
        <v>614496</v>
      </c>
      <c r="M319" s="847">
        <v>113.2</v>
      </c>
      <c r="N319" s="843">
        <v>3538.65</v>
      </c>
      <c r="O319" s="843">
        <v>382.09</v>
      </c>
      <c r="P319" s="843">
        <v>119.2</v>
      </c>
      <c r="Q319" s="19">
        <v>1116159.5</v>
      </c>
      <c r="R319" s="845">
        <v>0.95</v>
      </c>
      <c r="S319" s="2772">
        <v>-0.5</v>
      </c>
      <c r="T319" s="846">
        <v>1.167</v>
      </c>
      <c r="U319" s="1151">
        <v>555414</v>
      </c>
      <c r="X319" s="1135">
        <v>109.9</v>
      </c>
      <c r="Y319" s="1111">
        <v>327247</v>
      </c>
      <c r="Z319" s="1116">
        <v>380377</v>
      </c>
      <c r="AB319" s="1135">
        <v>103</v>
      </c>
      <c r="AC319" s="1105">
        <v>23181.4</v>
      </c>
      <c r="AD319" s="1116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2771">
        <v>-0.5</v>
      </c>
      <c r="J320" s="856">
        <v>1.1220000000000001</v>
      </c>
      <c r="K320" s="1150">
        <v>489063</v>
      </c>
      <c r="M320" s="857">
        <v>117.9</v>
      </c>
      <c r="N320" s="853">
        <v>3525.29</v>
      </c>
      <c r="O320" s="853">
        <v>337.37</v>
      </c>
      <c r="P320" s="853">
        <v>121.4</v>
      </c>
      <c r="Q320" s="18">
        <v>1105525.5</v>
      </c>
      <c r="R320" s="855">
        <v>0.95</v>
      </c>
      <c r="S320" s="2771">
        <v>-0.5</v>
      </c>
      <c r="T320" s="856">
        <v>1.1830000000000001</v>
      </c>
      <c r="U320" s="1150">
        <v>584204</v>
      </c>
      <c r="X320" s="1134">
        <v>100.7</v>
      </c>
      <c r="Y320" s="1110">
        <v>248824</v>
      </c>
      <c r="Z320" s="1115">
        <v>403275</v>
      </c>
      <c r="AB320" s="1134">
        <v>104.8</v>
      </c>
      <c r="AC320" s="1104">
        <v>23001.3</v>
      </c>
      <c r="AD320" s="1115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2772">
        <v>0.6</v>
      </c>
      <c r="J321" s="846">
        <v>1.139</v>
      </c>
      <c r="K321" s="1151">
        <v>472929</v>
      </c>
      <c r="M321" s="847">
        <v>113.8</v>
      </c>
      <c r="N321" s="843">
        <v>3541.95</v>
      </c>
      <c r="O321" s="843">
        <v>366.93</v>
      </c>
      <c r="P321" s="843">
        <v>114.8</v>
      </c>
      <c r="Q321" s="19">
        <v>1100644.6000000001</v>
      </c>
      <c r="R321" s="845">
        <v>0.95</v>
      </c>
      <c r="S321" s="2772">
        <v>0.6</v>
      </c>
      <c r="T321" s="846">
        <v>1.141</v>
      </c>
      <c r="U321" s="1151">
        <v>479173</v>
      </c>
      <c r="X321" s="1134">
        <v>100.7</v>
      </c>
      <c r="Y321" s="1110">
        <v>201289</v>
      </c>
      <c r="Z321" s="1115">
        <v>370876</v>
      </c>
      <c r="AB321" s="1134">
        <v>101.7</v>
      </c>
      <c r="AC321" s="1104">
        <v>23528.2</v>
      </c>
      <c r="AD321" s="1115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2772">
        <v>-12.8</v>
      </c>
      <c r="J322" s="846">
        <v>1.4019999999999999</v>
      </c>
      <c r="K322" s="1151">
        <v>589504</v>
      </c>
      <c r="M322" s="847">
        <v>113.6</v>
      </c>
      <c r="N322" s="843">
        <v>3551.22</v>
      </c>
      <c r="O322" s="843">
        <v>396.27</v>
      </c>
      <c r="P322" s="843">
        <v>116</v>
      </c>
      <c r="Q322" s="19">
        <v>1107757.8</v>
      </c>
      <c r="R322" s="845">
        <v>0.96</v>
      </c>
      <c r="S322" s="2772">
        <v>-12.8</v>
      </c>
      <c r="T322" s="846">
        <v>1.175</v>
      </c>
      <c r="U322" s="1151">
        <v>529689</v>
      </c>
      <c r="X322" s="1134">
        <v>104</v>
      </c>
      <c r="Y322" s="1110">
        <v>243196</v>
      </c>
      <c r="Z322" s="1115">
        <v>352662</v>
      </c>
      <c r="AB322" s="1134">
        <v>99.9</v>
      </c>
      <c r="AC322" s="1104">
        <v>23348.9</v>
      </c>
      <c r="AD322" s="1115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2772">
        <v>9.6999999999999993</v>
      </c>
      <c r="J323" s="846">
        <v>1.0740000000000001</v>
      </c>
      <c r="K323" s="1151">
        <v>557356</v>
      </c>
      <c r="M323" s="847">
        <v>110.9</v>
      </c>
      <c r="N323" s="843">
        <v>3458.05</v>
      </c>
      <c r="O323" s="843">
        <v>437.1</v>
      </c>
      <c r="P323" s="843">
        <v>109.4</v>
      </c>
      <c r="Q323" s="19">
        <v>1107862.3999999999</v>
      </c>
      <c r="R323" s="845">
        <v>0.96</v>
      </c>
      <c r="S323" s="2772">
        <v>9.6999999999999993</v>
      </c>
      <c r="T323" s="846">
        <v>1.133</v>
      </c>
      <c r="U323" s="1151">
        <v>536945</v>
      </c>
      <c r="X323" s="1134">
        <v>102.3</v>
      </c>
      <c r="Y323" s="1110">
        <v>207490</v>
      </c>
      <c r="Z323" s="1115">
        <v>358431</v>
      </c>
      <c r="AB323" s="1134">
        <v>98.4</v>
      </c>
      <c r="AC323" s="1104">
        <v>23152.7</v>
      </c>
      <c r="AD323" s="1115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2772">
        <v>6.2</v>
      </c>
      <c r="J324" s="846">
        <v>1.0409999999999999</v>
      </c>
      <c r="K324" s="1151">
        <v>491470</v>
      </c>
      <c r="M324" s="847">
        <v>112.9</v>
      </c>
      <c r="N324" s="843">
        <v>3328.77</v>
      </c>
      <c r="O324" s="843">
        <v>460.19</v>
      </c>
      <c r="P324" s="843">
        <v>114.5</v>
      </c>
      <c r="Q324" s="19">
        <v>1092508.5</v>
      </c>
      <c r="R324" s="845">
        <v>0.96</v>
      </c>
      <c r="S324" s="2772">
        <v>6.2</v>
      </c>
      <c r="T324" s="846">
        <v>1.115</v>
      </c>
      <c r="U324" s="1151">
        <v>529225</v>
      </c>
      <c r="X324" s="1134">
        <v>97.4</v>
      </c>
      <c r="Y324" s="1110">
        <v>220935</v>
      </c>
      <c r="Z324" s="1115">
        <v>313129</v>
      </c>
      <c r="AB324" s="1134">
        <v>100.9</v>
      </c>
      <c r="AC324" s="1104">
        <v>23526.6</v>
      </c>
      <c r="AD324" s="1115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2772">
        <v>-1.3</v>
      </c>
      <c r="J325" s="846">
        <v>1.159</v>
      </c>
      <c r="K325" s="1151">
        <v>531321</v>
      </c>
      <c r="M325" s="847">
        <v>109.4</v>
      </c>
      <c r="N325" s="843">
        <v>3442.05</v>
      </c>
      <c r="O325" s="843">
        <v>461.74</v>
      </c>
      <c r="P325" s="843">
        <v>107.6</v>
      </c>
      <c r="Q325" s="19">
        <v>1094633.3</v>
      </c>
      <c r="R325" s="845">
        <v>0.97</v>
      </c>
      <c r="S325" s="2772">
        <v>-1.3</v>
      </c>
      <c r="T325" s="846">
        <v>1.1240000000000001</v>
      </c>
      <c r="U325" s="1151">
        <v>514494</v>
      </c>
      <c r="X325" s="1134">
        <v>97.4</v>
      </c>
      <c r="Y325" s="1110">
        <v>212108</v>
      </c>
      <c r="Z325" s="1115">
        <v>343003</v>
      </c>
      <c r="AB325" s="1134">
        <v>100.8</v>
      </c>
      <c r="AC325" s="1104">
        <v>22680.9</v>
      </c>
      <c r="AD325" s="1115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2772">
        <v>1.6847817460937193</v>
      </c>
      <c r="J326" s="846">
        <v>1.137</v>
      </c>
      <c r="K326" s="1151">
        <v>545400</v>
      </c>
      <c r="M326" s="847">
        <v>113.6</v>
      </c>
      <c r="N326" s="843">
        <v>3425.5</v>
      </c>
      <c r="O326" s="843">
        <v>351.89</v>
      </c>
      <c r="P326" s="843">
        <v>115.2</v>
      </c>
      <c r="Q326" s="19">
        <v>1101822.1000000001</v>
      </c>
      <c r="R326" s="845">
        <v>0.97</v>
      </c>
      <c r="S326" s="2772">
        <v>1.6847817460937193</v>
      </c>
      <c r="T326" s="846">
        <v>1.155</v>
      </c>
      <c r="U326" s="1151">
        <v>533241</v>
      </c>
      <c r="X326" s="1134">
        <v>96.6</v>
      </c>
      <c r="Y326" s="1110">
        <v>256764</v>
      </c>
      <c r="Z326" s="1115">
        <v>347732</v>
      </c>
      <c r="AB326" s="1134">
        <v>99</v>
      </c>
      <c r="AC326" s="1104">
        <v>23317</v>
      </c>
      <c r="AD326" s="1115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2772">
        <v>2.1317178289962584</v>
      </c>
      <c r="J327" s="846">
        <v>0.99399999999999999</v>
      </c>
      <c r="K327" s="1151">
        <v>484620</v>
      </c>
      <c r="M327" s="847">
        <v>111.4</v>
      </c>
      <c r="N327" s="843">
        <v>3396.61</v>
      </c>
      <c r="O327" s="843">
        <v>485.1</v>
      </c>
      <c r="P327" s="843">
        <v>110.5</v>
      </c>
      <c r="Q327" s="19">
        <v>1107100.2</v>
      </c>
      <c r="R327" s="845">
        <v>0.99</v>
      </c>
      <c r="S327" s="2772">
        <v>2.1317178289962584</v>
      </c>
      <c r="T327" s="846">
        <v>1.0860000000000001</v>
      </c>
      <c r="U327" s="1151">
        <v>515196</v>
      </c>
      <c r="X327" s="1134">
        <v>96.6</v>
      </c>
      <c r="Y327" s="1110">
        <v>208204</v>
      </c>
      <c r="Z327" s="1115">
        <v>332093</v>
      </c>
      <c r="AB327" s="1134">
        <v>100.9</v>
      </c>
      <c r="AC327" s="1104">
        <v>23242.3</v>
      </c>
      <c r="AD327" s="1115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2772">
        <v>2.4858057285238999</v>
      </c>
      <c r="J328" s="846">
        <v>1.143</v>
      </c>
      <c r="K328" s="1151">
        <v>504071</v>
      </c>
      <c r="M328" s="847">
        <v>112.7</v>
      </c>
      <c r="N328" s="843">
        <v>3347.47</v>
      </c>
      <c r="O328" s="843">
        <v>416.05</v>
      </c>
      <c r="P328" s="843">
        <v>111.7</v>
      </c>
      <c r="Q328" s="19">
        <v>1101017.3</v>
      </c>
      <c r="R328" s="845">
        <v>1.01</v>
      </c>
      <c r="S328" s="2772">
        <v>2.4858057285238999</v>
      </c>
      <c r="T328" s="846">
        <v>1.1100000000000001</v>
      </c>
      <c r="U328" s="1151">
        <v>505019</v>
      </c>
      <c r="X328" s="1134">
        <v>98.3</v>
      </c>
      <c r="Y328" s="1110">
        <v>200688</v>
      </c>
      <c r="Z328" s="1115">
        <v>338900</v>
      </c>
      <c r="AB328" s="1134">
        <v>100</v>
      </c>
      <c r="AC328" s="1104">
        <v>24115.7</v>
      </c>
      <c r="AD328" s="1115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2772">
        <v>2.1930154615454427</v>
      </c>
      <c r="J329" s="846">
        <v>1.089</v>
      </c>
      <c r="K329" s="1151">
        <v>536580</v>
      </c>
      <c r="M329" s="847">
        <v>111.9</v>
      </c>
      <c r="N329" s="843">
        <v>3340.93</v>
      </c>
      <c r="O329" s="843">
        <v>423.07</v>
      </c>
      <c r="P329" s="843">
        <v>106.3</v>
      </c>
      <c r="Q329" s="19">
        <v>1088072.8999999999</v>
      </c>
      <c r="R329" s="845">
        <v>1.02</v>
      </c>
      <c r="S329" s="2772">
        <v>2.1930154615454427</v>
      </c>
      <c r="T329" s="846">
        <v>1.1020000000000001</v>
      </c>
      <c r="U329" s="1151">
        <v>519004</v>
      </c>
      <c r="X329" s="1134">
        <v>102.3</v>
      </c>
      <c r="Y329" s="1110">
        <v>219851</v>
      </c>
      <c r="Z329" s="1115">
        <v>331215</v>
      </c>
      <c r="AB329" s="1134">
        <v>100</v>
      </c>
      <c r="AC329" s="1104">
        <v>23277.3</v>
      </c>
      <c r="AD329" s="1115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2772">
        <v>-1.6784976362401522</v>
      </c>
      <c r="J330" s="846">
        <v>1.0609999999999999</v>
      </c>
      <c r="K330" s="1151">
        <v>473615</v>
      </c>
      <c r="M330" s="847">
        <v>109.9</v>
      </c>
      <c r="N330" s="843">
        <v>3399.25</v>
      </c>
      <c r="O330" s="843">
        <v>390.54</v>
      </c>
      <c r="P330" s="843">
        <v>105.4</v>
      </c>
      <c r="Q330" s="19">
        <v>1086201.1000000001</v>
      </c>
      <c r="R330" s="845">
        <v>1.04</v>
      </c>
      <c r="S330" s="2772">
        <v>-1.6784976362401522</v>
      </c>
      <c r="T330" s="846">
        <v>1.069</v>
      </c>
      <c r="U330" s="1151">
        <v>496555</v>
      </c>
      <c r="X330" s="1134">
        <v>100.7</v>
      </c>
      <c r="Y330" s="1110">
        <v>237415</v>
      </c>
      <c r="Z330" s="1115">
        <v>325853</v>
      </c>
      <c r="AB330" s="1134">
        <v>97.9</v>
      </c>
      <c r="AC330" s="1104">
        <v>22228</v>
      </c>
      <c r="AD330" s="1115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2773">
        <v>-1.3201946793974884</v>
      </c>
      <c r="J331" s="851">
        <v>1.123</v>
      </c>
      <c r="K331" s="1152">
        <v>544442</v>
      </c>
      <c r="M331" s="852">
        <v>108.9</v>
      </c>
      <c r="N331" s="848">
        <v>3322.22</v>
      </c>
      <c r="O331" s="848">
        <v>331.18</v>
      </c>
      <c r="P331" s="848">
        <v>106.7</v>
      </c>
      <c r="Q331" s="20">
        <v>1088254.5</v>
      </c>
      <c r="R331" s="850">
        <v>1.05</v>
      </c>
      <c r="S331" s="2773">
        <v>-1.3201946793974884</v>
      </c>
      <c r="T331" s="851">
        <v>1.08</v>
      </c>
      <c r="U331" s="1152">
        <v>488238</v>
      </c>
      <c r="X331" s="1134">
        <v>103.1</v>
      </c>
      <c r="Y331" s="1110">
        <v>319691</v>
      </c>
      <c r="Z331" s="1115">
        <v>320320</v>
      </c>
      <c r="AB331" s="1134">
        <v>96.8</v>
      </c>
      <c r="AC331" s="1104">
        <v>22823.599999999999</v>
      </c>
      <c r="AD331" s="1115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2772">
        <v>1.5172015370858389</v>
      </c>
      <c r="J332" s="846">
        <v>0.996</v>
      </c>
      <c r="K332" s="1151">
        <v>407506</v>
      </c>
      <c r="M332" s="857">
        <v>111.1</v>
      </c>
      <c r="N332" s="853">
        <v>3326.05</v>
      </c>
      <c r="O332" s="853">
        <v>502.97</v>
      </c>
      <c r="P332" s="853">
        <v>107.7</v>
      </c>
      <c r="Q332" s="18">
        <v>1101417.3</v>
      </c>
      <c r="R332" s="855">
        <v>1.06</v>
      </c>
      <c r="S332" s="2771">
        <v>1.5172015370858389</v>
      </c>
      <c r="T332" s="856">
        <v>1.0569999999999999</v>
      </c>
      <c r="U332" s="1150">
        <v>495781</v>
      </c>
      <c r="X332" s="1136">
        <v>93.3</v>
      </c>
      <c r="Y332" s="1112">
        <v>242430</v>
      </c>
      <c r="Z332" s="1114">
        <v>323877</v>
      </c>
      <c r="AB332" s="1136">
        <v>96.8</v>
      </c>
      <c r="AC332" s="1106">
        <v>22565.9</v>
      </c>
      <c r="AD332" s="1114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2772">
        <v>1.5014688015711215</v>
      </c>
      <c r="J333" s="846">
        <v>1.113</v>
      </c>
      <c r="K333" s="1151">
        <v>483612</v>
      </c>
      <c r="M333" s="847">
        <v>110.8</v>
      </c>
      <c r="N333" s="843">
        <v>3344.34</v>
      </c>
      <c r="O333" s="843">
        <v>428.19</v>
      </c>
      <c r="P333" s="843">
        <v>107.6</v>
      </c>
      <c r="Q333" s="19">
        <v>1088353.3</v>
      </c>
      <c r="R333" s="845">
        <v>1.08</v>
      </c>
      <c r="S333" s="2772">
        <v>1.5014688015711215</v>
      </c>
      <c r="T333" s="846">
        <v>1.109</v>
      </c>
      <c r="U333" s="1151">
        <v>479868</v>
      </c>
      <c r="X333" s="1134">
        <v>95.8</v>
      </c>
      <c r="Y333" s="1110">
        <v>197602</v>
      </c>
      <c r="Z333" s="1115">
        <v>295253</v>
      </c>
      <c r="AB333" s="1134">
        <v>95.6</v>
      </c>
      <c r="AC333" s="1104">
        <v>21915.5</v>
      </c>
      <c r="AD333" s="1115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2772">
        <v>-2.6585076454549608</v>
      </c>
      <c r="J334" s="846">
        <v>1.29</v>
      </c>
      <c r="K334" s="1151">
        <v>536363</v>
      </c>
      <c r="M334" s="847">
        <v>110.7</v>
      </c>
      <c r="N334" s="843">
        <v>3323.57</v>
      </c>
      <c r="O334" s="843">
        <v>427.99</v>
      </c>
      <c r="P334" s="843">
        <v>107.5</v>
      </c>
      <c r="Q334" s="19">
        <v>1120546</v>
      </c>
      <c r="R334" s="845">
        <v>1.0900000000000001</v>
      </c>
      <c r="S334" s="2772">
        <v>-2.6585076454549608</v>
      </c>
      <c r="T334" s="846">
        <v>1.08</v>
      </c>
      <c r="U334" s="1151">
        <v>465915</v>
      </c>
      <c r="X334" s="1134">
        <v>100.7</v>
      </c>
      <c r="Y334" s="1110">
        <v>228400</v>
      </c>
      <c r="Z334" s="1115">
        <v>308609</v>
      </c>
      <c r="AB334" s="1134">
        <v>97</v>
      </c>
      <c r="AC334" s="1104">
        <v>22421.4</v>
      </c>
      <c r="AD334" s="1115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2772">
        <v>-0.41895530695337868</v>
      </c>
      <c r="J335" s="846">
        <v>1.0029999999999999</v>
      </c>
      <c r="K335" s="1151">
        <v>494829</v>
      </c>
      <c r="M335" s="847">
        <v>111.8</v>
      </c>
      <c r="N335" s="859">
        <v>3537.53</v>
      </c>
      <c r="O335" s="843">
        <v>365.84</v>
      </c>
      <c r="P335" s="843">
        <v>110.8</v>
      </c>
      <c r="Q335" s="19">
        <v>1098155.6000000001</v>
      </c>
      <c r="R335" s="845">
        <v>1.1100000000000001</v>
      </c>
      <c r="S335" s="2772">
        <v>-0.41895530695337868</v>
      </c>
      <c r="T335" s="846">
        <v>1.0569999999999999</v>
      </c>
      <c r="U335" s="1151">
        <v>478192</v>
      </c>
      <c r="X335" s="1134">
        <v>99</v>
      </c>
      <c r="Y335" s="1110">
        <v>201256</v>
      </c>
      <c r="Z335" s="1115">
        <v>289195</v>
      </c>
      <c r="AB335" s="1134">
        <v>95.3</v>
      </c>
      <c r="AC335" s="1104">
        <v>22283.8</v>
      </c>
      <c r="AD335" s="1115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2772">
        <v>-1.8476146514372829</v>
      </c>
      <c r="J336" s="846">
        <v>0.98599999999999999</v>
      </c>
      <c r="K336" s="1151">
        <v>415353</v>
      </c>
      <c r="M336" s="847">
        <v>111.8</v>
      </c>
      <c r="N336" s="859">
        <v>3469</v>
      </c>
      <c r="O336" s="843">
        <v>803.68</v>
      </c>
      <c r="P336" s="843">
        <v>109.5</v>
      </c>
      <c r="Q336" s="19">
        <v>1092522.3999999999</v>
      </c>
      <c r="R336" s="845">
        <v>1.1200000000000001</v>
      </c>
      <c r="S336" s="2772">
        <v>-1.8476146514372829</v>
      </c>
      <c r="T336" s="846">
        <v>1.0589999999999999</v>
      </c>
      <c r="U336" s="1151">
        <v>456799</v>
      </c>
      <c r="X336" s="1134">
        <v>91.7</v>
      </c>
      <c r="Y336" s="1110">
        <v>212607</v>
      </c>
      <c r="Z336" s="1115">
        <v>288952</v>
      </c>
      <c r="AB336" s="1134">
        <v>94.8</v>
      </c>
      <c r="AC336" s="1104">
        <v>22394.799999999999</v>
      </c>
      <c r="AD336" s="1115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2772">
        <v>-1.7589096671830191</v>
      </c>
      <c r="J337" s="846">
        <v>1.1200000000000001</v>
      </c>
      <c r="K337" s="1151">
        <v>492599</v>
      </c>
      <c r="M337" s="847">
        <v>111.7</v>
      </c>
      <c r="N337" s="859">
        <v>3494.85</v>
      </c>
      <c r="O337" s="843">
        <v>345</v>
      </c>
      <c r="P337" s="843">
        <v>111.8</v>
      </c>
      <c r="Q337" s="19">
        <v>1102231.3999999999</v>
      </c>
      <c r="R337" s="845">
        <v>1.1399999999999999</v>
      </c>
      <c r="S337" s="2772">
        <v>-1.7589096671830191</v>
      </c>
      <c r="T337" s="846">
        <v>1.0840000000000001</v>
      </c>
      <c r="U337" s="1151">
        <v>471463</v>
      </c>
      <c r="X337" s="1134">
        <v>89.2</v>
      </c>
      <c r="Y337" s="1110">
        <v>205455</v>
      </c>
      <c r="Z337" s="1115">
        <v>284702</v>
      </c>
      <c r="AB337" s="1134">
        <v>92.3</v>
      </c>
      <c r="AC337" s="1104">
        <v>22450.400000000001</v>
      </c>
      <c r="AD337" s="1115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2772">
        <v>1</v>
      </c>
      <c r="J338" s="846">
        <v>1.018</v>
      </c>
      <c r="K338" s="1151">
        <v>463730</v>
      </c>
      <c r="M338" s="847">
        <v>110.2</v>
      </c>
      <c r="N338" s="859">
        <v>3537.82</v>
      </c>
      <c r="O338" s="843">
        <v>480.02</v>
      </c>
      <c r="P338" s="843">
        <v>109.4</v>
      </c>
      <c r="Q338" s="19">
        <v>1096284.6000000001</v>
      </c>
      <c r="R338" s="845">
        <v>1.1399999999999999</v>
      </c>
      <c r="S338" s="2772">
        <v>1</v>
      </c>
      <c r="T338" s="846">
        <v>1.0409999999999999</v>
      </c>
      <c r="U338" s="1151">
        <v>463285</v>
      </c>
      <c r="X338" s="1134">
        <v>95</v>
      </c>
      <c r="Y338" s="1110">
        <v>256110</v>
      </c>
      <c r="Z338" s="1115">
        <v>281346</v>
      </c>
      <c r="AB338" s="1134">
        <v>97.4</v>
      </c>
      <c r="AC338" s="1104">
        <v>22983.7</v>
      </c>
      <c r="AD338" s="1115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2772">
        <v>-4.2</v>
      </c>
      <c r="J339" s="846">
        <v>0.95699999999999996</v>
      </c>
      <c r="K339" s="1151">
        <v>433785</v>
      </c>
      <c r="M339" s="847">
        <v>109.5</v>
      </c>
      <c r="N339" s="859">
        <v>3506.51</v>
      </c>
      <c r="O339" s="843">
        <v>397.9</v>
      </c>
      <c r="P339" s="843">
        <v>105.7</v>
      </c>
      <c r="Q339" s="19">
        <v>1096033.6000000001</v>
      </c>
      <c r="R339" s="845">
        <v>1.1399999999999999</v>
      </c>
      <c r="S339" s="2772">
        <v>-4.2</v>
      </c>
      <c r="T339" s="846">
        <v>1.046</v>
      </c>
      <c r="U339" s="1151">
        <v>452097</v>
      </c>
      <c r="X339" s="1134">
        <v>92.5</v>
      </c>
      <c r="Y339" s="1110">
        <v>195289</v>
      </c>
      <c r="Z339" s="1115">
        <v>287287</v>
      </c>
      <c r="AB339" s="1134">
        <v>96.8</v>
      </c>
      <c r="AC339" s="1104">
        <v>22068.2</v>
      </c>
      <c r="AD339" s="1115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2774">
        <v>-5.0999999999999996</v>
      </c>
      <c r="J340" s="864">
        <v>1.135</v>
      </c>
      <c r="K340" s="1153">
        <v>462610</v>
      </c>
      <c r="M340" s="866">
        <v>114.9</v>
      </c>
      <c r="N340" s="867">
        <v>3550.26</v>
      </c>
      <c r="O340" s="860">
        <v>376.09</v>
      </c>
      <c r="P340" s="860">
        <v>119.3</v>
      </c>
      <c r="Q340" s="862">
        <v>1102647.3999999999</v>
      </c>
      <c r="R340" s="863">
        <v>1.1499999999999999</v>
      </c>
      <c r="S340" s="2774">
        <v>-5.0999999999999996</v>
      </c>
      <c r="T340" s="864">
        <v>1.107</v>
      </c>
      <c r="U340" s="1153">
        <v>464933</v>
      </c>
      <c r="X340" s="1137">
        <v>96.6</v>
      </c>
      <c r="Y340" s="1113">
        <v>188710</v>
      </c>
      <c r="Z340" s="1138">
        <v>280853</v>
      </c>
      <c r="AB340" s="1137">
        <v>98</v>
      </c>
      <c r="AC340" s="1107">
        <v>22380.7</v>
      </c>
      <c r="AD340" s="1138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2772">
        <v>-1.2</v>
      </c>
      <c r="J341" s="846">
        <v>1.0189999999999999</v>
      </c>
      <c r="K341" s="1151">
        <v>456663</v>
      </c>
      <c r="M341" s="847">
        <v>109.9</v>
      </c>
      <c r="N341" s="859">
        <v>3566.26</v>
      </c>
      <c r="O341" s="843">
        <v>351.26</v>
      </c>
      <c r="P341" s="843">
        <v>107.4</v>
      </c>
      <c r="Q341" s="19">
        <v>1094914.7</v>
      </c>
      <c r="R341" s="845">
        <v>1.17</v>
      </c>
      <c r="S341" s="2772">
        <v>-1.2</v>
      </c>
      <c r="T341" s="846">
        <v>1.0249999999999999</v>
      </c>
      <c r="U341" s="1151">
        <v>453927</v>
      </c>
      <c r="X341" s="1134">
        <v>99.8</v>
      </c>
      <c r="Y341" s="1110">
        <v>212115</v>
      </c>
      <c r="Z341" s="1115">
        <v>275884</v>
      </c>
      <c r="AB341" s="1134">
        <v>96.9</v>
      </c>
      <c r="AC341" s="1104">
        <v>22019.8</v>
      </c>
      <c r="AD341" s="1115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2772">
        <v>-2.6</v>
      </c>
      <c r="J342" s="846">
        <v>1.0740000000000001</v>
      </c>
      <c r="K342" s="1151">
        <v>467651</v>
      </c>
      <c r="M342" s="847">
        <v>111.6</v>
      </c>
      <c r="N342" s="859">
        <v>3461.23</v>
      </c>
      <c r="O342" s="843">
        <v>401.1</v>
      </c>
      <c r="P342" s="843">
        <v>113.3</v>
      </c>
      <c r="Q342" s="19">
        <v>1089797</v>
      </c>
      <c r="R342" s="845">
        <v>1.19</v>
      </c>
      <c r="S342" s="2772">
        <v>-2.6</v>
      </c>
      <c r="T342" s="846">
        <v>1.0760000000000001</v>
      </c>
      <c r="U342" s="1151">
        <v>468445</v>
      </c>
      <c r="X342" s="1134">
        <v>100.7</v>
      </c>
      <c r="Y342" s="1110">
        <v>226034</v>
      </c>
      <c r="Z342" s="1115">
        <v>322263</v>
      </c>
      <c r="AB342" s="1134">
        <v>98</v>
      </c>
      <c r="AC342" s="1104">
        <v>21932.9</v>
      </c>
      <c r="AD342" s="1115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2772">
        <v>-2.2000000000000002</v>
      </c>
      <c r="J343" s="846">
        <v>1.1100000000000001</v>
      </c>
      <c r="K343" s="1151">
        <v>541047</v>
      </c>
      <c r="M343" s="852">
        <v>111.8</v>
      </c>
      <c r="N343" s="880">
        <v>3724.87</v>
      </c>
      <c r="O343" s="848">
        <v>434.34</v>
      </c>
      <c r="P343" s="848">
        <v>113.1</v>
      </c>
      <c r="Q343" s="20">
        <v>1085316</v>
      </c>
      <c r="R343" s="850">
        <v>1.19</v>
      </c>
      <c r="S343" s="2773">
        <v>-2.2000000000000002</v>
      </c>
      <c r="T343" s="851">
        <v>1.0680000000000001</v>
      </c>
      <c r="U343" s="1152">
        <v>486793</v>
      </c>
      <c r="X343" s="1135">
        <v>101.5</v>
      </c>
      <c r="Y343" s="1111">
        <v>315040</v>
      </c>
      <c r="Z343" s="1116">
        <v>308803</v>
      </c>
      <c r="AB343" s="1135">
        <v>95.7</v>
      </c>
      <c r="AC343" s="1105">
        <v>22068.5</v>
      </c>
      <c r="AD343" s="1116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2771">
        <v>-2.7</v>
      </c>
      <c r="J344" s="856">
        <v>0.96599999999999997</v>
      </c>
      <c r="K344" s="1150">
        <v>385745</v>
      </c>
      <c r="M344" s="847">
        <v>108.1</v>
      </c>
      <c r="N344" s="859">
        <v>3682.29</v>
      </c>
      <c r="O344" s="843">
        <v>657.08</v>
      </c>
      <c r="P344" s="843">
        <v>103.6</v>
      </c>
      <c r="Q344" s="19">
        <v>1088239</v>
      </c>
      <c r="R344" s="845">
        <v>1.2</v>
      </c>
      <c r="S344" s="2772">
        <v>-2.7</v>
      </c>
      <c r="T344" s="846">
        <v>1.0309999999999999</v>
      </c>
      <c r="U344" s="1151">
        <v>476364</v>
      </c>
      <c r="X344" s="1134">
        <v>91.8</v>
      </c>
      <c r="Y344" s="1110">
        <v>235295</v>
      </c>
      <c r="Z344" s="1115">
        <v>341542</v>
      </c>
      <c r="AB344" s="1134">
        <v>94.8</v>
      </c>
      <c r="AC344" s="1104">
        <v>21888.3</v>
      </c>
      <c r="AD344" s="1115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2772">
        <v>-4.3</v>
      </c>
      <c r="J345" s="846">
        <v>1.107</v>
      </c>
      <c r="K345" s="1151">
        <v>536520</v>
      </c>
      <c r="M345" s="847">
        <v>113.5</v>
      </c>
      <c r="N345" s="859">
        <v>3553.17</v>
      </c>
      <c r="O345" s="843">
        <v>450.67</v>
      </c>
      <c r="P345" s="843">
        <v>114.6</v>
      </c>
      <c r="Q345" s="19">
        <v>1096515</v>
      </c>
      <c r="R345" s="845">
        <v>1.23</v>
      </c>
      <c r="S345" s="2772">
        <v>-4.3</v>
      </c>
      <c r="T345" s="846">
        <v>1.0940000000000001</v>
      </c>
      <c r="U345" s="1151">
        <v>545222</v>
      </c>
      <c r="X345" s="1134">
        <v>92.6</v>
      </c>
      <c r="Y345" s="1110">
        <v>189790</v>
      </c>
      <c r="Z345" s="1115">
        <v>285179</v>
      </c>
      <c r="AB345" s="1134">
        <v>93.9</v>
      </c>
      <c r="AC345" s="1104">
        <v>22094.6</v>
      </c>
      <c r="AD345" s="1115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2772">
        <v>-2.4</v>
      </c>
      <c r="J346" s="846">
        <v>1.3149999999999999</v>
      </c>
      <c r="K346" s="1151">
        <v>579927</v>
      </c>
      <c r="M346" s="847">
        <v>113.1</v>
      </c>
      <c r="N346" s="859">
        <v>3589.71</v>
      </c>
      <c r="O346" s="843">
        <v>412.28</v>
      </c>
      <c r="P346" s="843">
        <v>112.5</v>
      </c>
      <c r="Q346" s="19">
        <v>1099738.8999999999</v>
      </c>
      <c r="R346" s="845">
        <v>1.24</v>
      </c>
      <c r="S346" s="2772">
        <v>-2.4</v>
      </c>
      <c r="T346" s="846">
        <v>1.105</v>
      </c>
      <c r="U346" s="1151">
        <v>498792</v>
      </c>
      <c r="X346" s="1134">
        <v>100</v>
      </c>
      <c r="Y346" s="1110">
        <v>225020</v>
      </c>
      <c r="Z346" s="1115">
        <v>346253</v>
      </c>
      <c r="AB346" s="1134">
        <v>96.8</v>
      </c>
      <c r="AC346" s="1104">
        <v>21990</v>
      </c>
      <c r="AD346" s="1115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2772">
        <v>-0.4</v>
      </c>
      <c r="J347" s="846">
        <v>1.0309999999999999</v>
      </c>
      <c r="K347" s="1151">
        <v>503472</v>
      </c>
      <c r="M347" s="847">
        <v>114.6</v>
      </c>
      <c r="N347" s="859">
        <v>3729.67</v>
      </c>
      <c r="O347" s="843">
        <v>353.96</v>
      </c>
      <c r="P347" s="843">
        <v>115.3</v>
      </c>
      <c r="Q347" s="19">
        <v>1101565.6000000001</v>
      </c>
      <c r="R347" s="845">
        <v>1.26</v>
      </c>
      <c r="S347" s="2772">
        <v>-0.4</v>
      </c>
      <c r="T347" s="846">
        <v>1.0840000000000001</v>
      </c>
      <c r="U347" s="1151">
        <v>502114</v>
      </c>
      <c r="X347" s="1134">
        <v>99.2</v>
      </c>
      <c r="Y347" s="1110">
        <v>203224</v>
      </c>
      <c r="Z347" s="1115">
        <v>334175</v>
      </c>
      <c r="AB347" s="1134">
        <v>95.8</v>
      </c>
      <c r="AC347" s="1104">
        <v>22376.799999999999</v>
      </c>
      <c r="AD347" s="1115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2772">
        <v>-3.3</v>
      </c>
      <c r="J348" s="846">
        <v>1.0169999999999999</v>
      </c>
      <c r="K348" s="1151">
        <v>466334</v>
      </c>
      <c r="M348" s="847">
        <v>112.9</v>
      </c>
      <c r="N348" s="859">
        <v>3643.34</v>
      </c>
      <c r="O348" s="843">
        <v>378.62</v>
      </c>
      <c r="P348" s="843">
        <v>114.2</v>
      </c>
      <c r="Q348" s="19">
        <v>1097904.5</v>
      </c>
      <c r="R348" s="845">
        <v>1.28</v>
      </c>
      <c r="S348" s="2772">
        <v>-3.3</v>
      </c>
      <c r="T348" s="846">
        <v>1.097</v>
      </c>
      <c r="U348" s="1151">
        <v>502351</v>
      </c>
      <c r="X348" s="1134">
        <v>91.8</v>
      </c>
      <c r="Y348" s="1110">
        <v>210120</v>
      </c>
      <c r="Z348" s="1115">
        <v>339573</v>
      </c>
      <c r="AB348" s="1134">
        <v>94.8</v>
      </c>
      <c r="AC348" s="1104">
        <v>22375.7</v>
      </c>
      <c r="AD348" s="1115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2772">
        <v>-2.5</v>
      </c>
      <c r="J349" s="846">
        <v>1.1439999999999999</v>
      </c>
      <c r="K349" s="1151">
        <v>531014</v>
      </c>
      <c r="M349" s="847">
        <v>114.1</v>
      </c>
      <c r="N349" s="859">
        <v>3459.08</v>
      </c>
      <c r="O349" s="843">
        <v>430.89</v>
      </c>
      <c r="P349" s="843">
        <v>115.1</v>
      </c>
      <c r="Q349" s="19">
        <v>1090161.3999999999</v>
      </c>
      <c r="R349" s="845">
        <v>1.29</v>
      </c>
      <c r="S349" s="2772">
        <v>-2.5</v>
      </c>
      <c r="T349" s="846">
        <v>1.1080000000000001</v>
      </c>
      <c r="U349" s="1151">
        <v>507740</v>
      </c>
      <c r="X349" s="1134">
        <v>89.3</v>
      </c>
      <c r="Y349" s="1110">
        <v>201267</v>
      </c>
      <c r="Z349" s="1115">
        <v>338563</v>
      </c>
      <c r="AB349" s="1134">
        <v>92.4</v>
      </c>
      <c r="AC349" s="1104">
        <v>21901.5</v>
      </c>
      <c r="AD349" s="1115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2772">
        <v>-2.1</v>
      </c>
      <c r="J350" s="846">
        <v>1.0429999999999999</v>
      </c>
      <c r="K350" s="1151">
        <v>511423</v>
      </c>
      <c r="M350" s="847">
        <v>113.7</v>
      </c>
      <c r="N350" s="859">
        <v>3537.39</v>
      </c>
      <c r="O350" s="843">
        <v>400.36</v>
      </c>
      <c r="P350" s="843">
        <v>114</v>
      </c>
      <c r="Q350" s="19">
        <v>1088208</v>
      </c>
      <c r="R350" s="845">
        <v>1.29</v>
      </c>
      <c r="S350" s="2772">
        <v>-2.1</v>
      </c>
      <c r="T350" s="846">
        <v>1.075</v>
      </c>
      <c r="U350" s="1151">
        <v>515575</v>
      </c>
      <c r="X350" s="1134">
        <v>90.2</v>
      </c>
      <c r="Y350" s="1110">
        <v>246434</v>
      </c>
      <c r="Z350" s="1115">
        <v>331650</v>
      </c>
      <c r="AB350" s="1134">
        <v>92.2</v>
      </c>
      <c r="AC350" s="1104">
        <v>21937.9</v>
      </c>
      <c r="AD350" s="1115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2772">
        <v>-1.1000000000000001</v>
      </c>
      <c r="J351" s="846">
        <v>1.0229999999999999</v>
      </c>
      <c r="K351" s="1151">
        <v>509954</v>
      </c>
      <c r="M351" s="847">
        <v>117.2</v>
      </c>
      <c r="N351" s="859">
        <v>3538.9</v>
      </c>
      <c r="O351" s="843">
        <v>371.26</v>
      </c>
      <c r="P351" s="843">
        <v>119.2</v>
      </c>
      <c r="Q351" s="19">
        <v>1080294.6000000001</v>
      </c>
      <c r="R351" s="845">
        <v>1.31</v>
      </c>
      <c r="S351" s="2772">
        <v>-1.1000000000000001</v>
      </c>
      <c r="T351" s="846">
        <v>1.1120000000000001</v>
      </c>
      <c r="U351" s="1151">
        <v>532214</v>
      </c>
      <c r="X351" s="1134">
        <v>88.5</v>
      </c>
      <c r="Y351" s="1110">
        <v>191990</v>
      </c>
      <c r="Z351" s="1115">
        <v>338647</v>
      </c>
      <c r="AB351" s="1134">
        <v>92.4</v>
      </c>
      <c r="AC351" s="1104">
        <v>21713.4</v>
      </c>
      <c r="AD351" s="1115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2772">
        <v>-0.1</v>
      </c>
      <c r="J352" s="846">
        <v>1.1120000000000001</v>
      </c>
      <c r="K352" s="1151">
        <v>542069</v>
      </c>
      <c r="M352" s="847">
        <v>113.5</v>
      </c>
      <c r="N352" s="859">
        <v>3491.55</v>
      </c>
      <c r="O352" s="843">
        <v>408.99</v>
      </c>
      <c r="P352" s="843">
        <v>113.2</v>
      </c>
      <c r="Q352" s="19">
        <v>1091674.1000000001</v>
      </c>
      <c r="R352" s="845">
        <v>1.3</v>
      </c>
      <c r="S352" s="2772">
        <v>-0.1</v>
      </c>
      <c r="T352" s="846">
        <v>1.0880000000000001</v>
      </c>
      <c r="U352" s="1151">
        <v>541960</v>
      </c>
      <c r="X352" s="1134">
        <v>93.4</v>
      </c>
      <c r="Y352" s="1110">
        <v>183284</v>
      </c>
      <c r="Z352" s="1115">
        <v>318589</v>
      </c>
      <c r="AB352" s="1134">
        <v>94.6</v>
      </c>
      <c r="AC352" s="1104">
        <v>21621.599999999999</v>
      </c>
      <c r="AD352" s="1115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2772">
        <v>-3</v>
      </c>
      <c r="J353" s="846">
        <v>1.087</v>
      </c>
      <c r="K353" s="1151">
        <v>516258</v>
      </c>
      <c r="M353" s="847">
        <v>116</v>
      </c>
      <c r="N353" s="859">
        <v>3545.01</v>
      </c>
      <c r="O353" s="843">
        <v>376.27</v>
      </c>
      <c r="P353" s="843">
        <v>120.6</v>
      </c>
      <c r="Q353" s="19">
        <v>1097024.1000000001</v>
      </c>
      <c r="R353" s="845">
        <v>1.32</v>
      </c>
      <c r="S353" s="2772">
        <v>-3</v>
      </c>
      <c r="T353" s="846">
        <v>1.0840000000000001</v>
      </c>
      <c r="U353" s="1151">
        <v>512057</v>
      </c>
      <c r="X353" s="1134">
        <v>98.4</v>
      </c>
      <c r="Y353" s="1110">
        <v>198312</v>
      </c>
      <c r="Z353" s="1115">
        <v>336853</v>
      </c>
      <c r="AB353" s="1134">
        <v>95.1</v>
      </c>
      <c r="AC353" s="1104">
        <v>20709.5</v>
      </c>
      <c r="AD353" s="1115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2772">
        <v>-0.7</v>
      </c>
      <c r="J354" s="846">
        <v>1.123</v>
      </c>
      <c r="K354" s="1151">
        <v>562256</v>
      </c>
      <c r="M354" s="847">
        <v>116.6</v>
      </c>
      <c r="N354" s="859">
        <v>3528.96</v>
      </c>
      <c r="O354" s="843">
        <v>421.88</v>
      </c>
      <c r="P354" s="843">
        <v>122</v>
      </c>
      <c r="Q354" s="19">
        <v>1092539.8999999999</v>
      </c>
      <c r="R354" s="845">
        <v>1.33</v>
      </c>
      <c r="S354" s="2772">
        <v>-0.7</v>
      </c>
      <c r="T354" s="846">
        <v>1.1220000000000001</v>
      </c>
      <c r="U354" s="1151">
        <v>563125</v>
      </c>
      <c r="X354" s="1134">
        <v>97.5</v>
      </c>
      <c r="Y354" s="1110">
        <v>221533</v>
      </c>
      <c r="Z354" s="1115">
        <v>353431</v>
      </c>
      <c r="AB354" s="1134">
        <v>94.7</v>
      </c>
      <c r="AC354" s="1104">
        <v>21428.1</v>
      </c>
      <c r="AD354" s="1115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2773">
        <v>-1.1000000000000001</v>
      </c>
      <c r="J355" s="851">
        <v>1.1459999999999999</v>
      </c>
      <c r="K355" s="1152">
        <v>594718</v>
      </c>
      <c r="M355" s="847">
        <v>116.1</v>
      </c>
      <c r="N355" s="859">
        <v>3575.52</v>
      </c>
      <c r="O355" s="843">
        <v>359.83</v>
      </c>
      <c r="P355" s="843">
        <v>120</v>
      </c>
      <c r="Q355" s="19">
        <v>1101339.1000000001</v>
      </c>
      <c r="R355" s="845">
        <v>1.35</v>
      </c>
      <c r="S355" s="2772">
        <v>-1.1000000000000001</v>
      </c>
      <c r="T355" s="846">
        <v>1.103</v>
      </c>
      <c r="U355" s="1151">
        <v>544867</v>
      </c>
      <c r="X355" s="1134">
        <v>100</v>
      </c>
      <c r="Y355" s="1110">
        <v>301427</v>
      </c>
      <c r="Z355" s="1115">
        <v>342272</v>
      </c>
      <c r="AB355" s="1134">
        <v>94.7</v>
      </c>
      <c r="AC355" s="1104">
        <v>21067.8</v>
      </c>
      <c r="AD355" s="1115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2771">
        <v>-1.4</v>
      </c>
      <c r="J356" s="856">
        <v>1.024</v>
      </c>
      <c r="K356" s="1150">
        <v>457725</v>
      </c>
      <c r="M356" s="857">
        <v>114.7</v>
      </c>
      <c r="N356" s="877">
        <v>3487.94</v>
      </c>
      <c r="O356" s="853">
        <v>380.08</v>
      </c>
      <c r="P356" s="853">
        <v>119.1</v>
      </c>
      <c r="Q356" s="18">
        <v>1117147.8</v>
      </c>
      <c r="R356" s="855">
        <v>1.38</v>
      </c>
      <c r="S356" s="2771">
        <v>-1.4</v>
      </c>
      <c r="T356" s="856">
        <v>1.0980000000000001</v>
      </c>
      <c r="U356" s="1150">
        <v>550642</v>
      </c>
      <c r="X356" s="1136">
        <v>98.4</v>
      </c>
      <c r="Y356" s="1112">
        <v>224690</v>
      </c>
      <c r="Z356" s="1114">
        <v>373896</v>
      </c>
      <c r="AB356" s="1136">
        <v>101.6</v>
      </c>
      <c r="AC356" s="1106">
        <v>21150</v>
      </c>
      <c r="AD356" s="1114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2772">
        <v>-0.3</v>
      </c>
      <c r="J357" s="846">
        <v>1.06</v>
      </c>
      <c r="K357" s="1151">
        <v>495320</v>
      </c>
      <c r="M357" s="847">
        <v>115.9</v>
      </c>
      <c r="N357" s="859">
        <v>3429.26</v>
      </c>
      <c r="O357" s="843">
        <v>388.75</v>
      </c>
      <c r="P357" s="843">
        <v>117.5</v>
      </c>
      <c r="Q357" s="19">
        <v>1126888</v>
      </c>
      <c r="R357" s="845">
        <v>1.38</v>
      </c>
      <c r="S357" s="2772">
        <v>-0.3</v>
      </c>
      <c r="T357" s="846">
        <v>1.044</v>
      </c>
      <c r="U357" s="1151">
        <v>505928</v>
      </c>
      <c r="X357" s="1134">
        <v>103.3</v>
      </c>
      <c r="Y357" s="1110">
        <v>184219</v>
      </c>
      <c r="Z357" s="1115">
        <v>344069</v>
      </c>
      <c r="AB357" s="1134">
        <v>105</v>
      </c>
      <c r="AC357" s="1104">
        <v>21490.2</v>
      </c>
      <c r="AD357" s="1115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2772">
        <v>-2</v>
      </c>
      <c r="J358" s="846">
        <v>1.2809999999999999</v>
      </c>
      <c r="K358" s="1151">
        <v>630594</v>
      </c>
      <c r="M358" s="847">
        <v>120.5</v>
      </c>
      <c r="N358" s="859">
        <v>3435.4</v>
      </c>
      <c r="O358" s="843">
        <v>780.57</v>
      </c>
      <c r="P358" s="843">
        <v>127.7</v>
      </c>
      <c r="Q358" s="19">
        <v>1117952.3999999999</v>
      </c>
      <c r="R358" s="845">
        <v>1.39</v>
      </c>
      <c r="S358" s="2772">
        <v>-2</v>
      </c>
      <c r="T358" s="846">
        <v>1.079</v>
      </c>
      <c r="U358" s="1151">
        <v>541174</v>
      </c>
      <c r="X358" s="1134">
        <v>105.7</v>
      </c>
      <c r="Y358" s="1110">
        <v>213578</v>
      </c>
      <c r="Z358" s="1115">
        <v>339371</v>
      </c>
      <c r="AB358" s="1134">
        <v>102.8</v>
      </c>
      <c r="AC358" s="1104">
        <v>20268.3</v>
      </c>
      <c r="AD358" s="1115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2772">
        <v>-4.3</v>
      </c>
      <c r="J359" s="846">
        <v>1.1120000000000001</v>
      </c>
      <c r="K359" s="1151">
        <v>537260</v>
      </c>
      <c r="M359" s="847">
        <v>125.4</v>
      </c>
      <c r="N359" s="859">
        <v>3328.38</v>
      </c>
      <c r="O359" s="843">
        <v>446.02</v>
      </c>
      <c r="P359" s="843">
        <v>143.6</v>
      </c>
      <c r="Q359" s="19">
        <v>1119253.8999999999</v>
      </c>
      <c r="R359" s="845">
        <v>1.39</v>
      </c>
      <c r="S359" s="2772">
        <v>-4.3</v>
      </c>
      <c r="T359" s="846">
        <v>1.163</v>
      </c>
      <c r="U359" s="1151">
        <v>543858</v>
      </c>
      <c r="X359" s="1134">
        <v>109</v>
      </c>
      <c r="Y359" s="1110">
        <v>185982</v>
      </c>
      <c r="Z359" s="1115">
        <v>331181</v>
      </c>
      <c r="AB359" s="1134">
        <v>105.6</v>
      </c>
      <c r="AC359" s="1104">
        <v>20644.7</v>
      </c>
      <c r="AD359" s="1115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2772">
        <v>-6</v>
      </c>
      <c r="J360" s="846">
        <v>1.028</v>
      </c>
      <c r="K360" s="1151">
        <v>522294</v>
      </c>
      <c r="M360" s="847">
        <v>115.9</v>
      </c>
      <c r="N360" s="859">
        <v>3476.28</v>
      </c>
      <c r="O360" s="843">
        <v>344.83</v>
      </c>
      <c r="P360" s="843">
        <v>118.4</v>
      </c>
      <c r="Q360" s="19">
        <v>1162735.8999999999</v>
      </c>
      <c r="R360" s="845">
        <v>1.4</v>
      </c>
      <c r="S360" s="2772">
        <v>-6</v>
      </c>
      <c r="T360" s="846">
        <v>1.115</v>
      </c>
      <c r="U360" s="1151">
        <v>563550</v>
      </c>
      <c r="X360" s="1134">
        <v>102.5</v>
      </c>
      <c r="Y360" s="1110">
        <v>182941</v>
      </c>
      <c r="Z360" s="1115">
        <v>369718</v>
      </c>
      <c r="AB360" s="1134">
        <v>105.7</v>
      </c>
      <c r="AC360" s="1104">
        <v>20131.400000000001</v>
      </c>
      <c r="AD360" s="1115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2772">
        <v>-2.2999999999999998</v>
      </c>
      <c r="J361" s="846">
        <v>1.1180000000000001</v>
      </c>
      <c r="K361" s="1151">
        <v>587721</v>
      </c>
      <c r="M361" s="847">
        <v>117.9</v>
      </c>
      <c r="N361" s="859">
        <v>3455.7</v>
      </c>
      <c r="O361" s="843">
        <v>395.68</v>
      </c>
      <c r="P361" s="843">
        <v>123.4</v>
      </c>
      <c r="Q361" s="19">
        <v>1130672.8999999999</v>
      </c>
      <c r="R361" s="845">
        <v>1.43</v>
      </c>
      <c r="S361" s="2772">
        <v>-2.2999999999999998</v>
      </c>
      <c r="T361" s="846">
        <v>1.087</v>
      </c>
      <c r="U361" s="1151">
        <v>558303</v>
      </c>
      <c r="X361" s="1134">
        <v>102.5</v>
      </c>
      <c r="Y361" s="1110">
        <v>182724</v>
      </c>
      <c r="Z361" s="1115">
        <v>352051</v>
      </c>
      <c r="AB361" s="1134">
        <v>105.9</v>
      </c>
      <c r="AC361" s="1104">
        <v>19690.3</v>
      </c>
      <c r="AD361" s="1115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2772">
        <v>-4.2</v>
      </c>
      <c r="J362" s="846">
        <v>1.0649999999999999</v>
      </c>
      <c r="K362" s="1151">
        <v>532486</v>
      </c>
      <c r="M362" s="847">
        <v>115.9</v>
      </c>
      <c r="N362" s="859">
        <v>3532.9</v>
      </c>
      <c r="O362" s="843">
        <v>402.74</v>
      </c>
      <c r="P362" s="843">
        <v>120.9</v>
      </c>
      <c r="Q362" s="19">
        <v>1128315.7</v>
      </c>
      <c r="R362" s="845">
        <v>1.46</v>
      </c>
      <c r="S362" s="2772">
        <v>-4.2</v>
      </c>
      <c r="T362" s="846">
        <v>1.105</v>
      </c>
      <c r="U362" s="1151">
        <v>535773</v>
      </c>
      <c r="X362" s="1134">
        <v>104.9</v>
      </c>
      <c r="Y362" s="1110">
        <v>210308</v>
      </c>
      <c r="Z362" s="1115">
        <v>375984</v>
      </c>
      <c r="AB362" s="1134">
        <v>106.9</v>
      </c>
      <c r="AC362" s="1104">
        <v>19001.400000000001</v>
      </c>
      <c r="AD362" s="1115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2772">
        <v>-3.1</v>
      </c>
      <c r="J363" s="846">
        <v>1.042</v>
      </c>
      <c r="K363" s="1151">
        <v>562735</v>
      </c>
      <c r="M363" s="847">
        <v>115.3</v>
      </c>
      <c r="N363" s="859">
        <v>3529.34</v>
      </c>
      <c r="O363" s="843">
        <v>402.28</v>
      </c>
      <c r="P363" s="843">
        <v>117.6</v>
      </c>
      <c r="Q363" s="19">
        <v>1134079.5</v>
      </c>
      <c r="R363" s="845">
        <v>1.46</v>
      </c>
      <c r="S363" s="2772">
        <v>-3.1</v>
      </c>
      <c r="T363" s="846">
        <v>1.1279999999999999</v>
      </c>
      <c r="U363" s="1151">
        <v>584579</v>
      </c>
      <c r="X363" s="1134">
        <v>100</v>
      </c>
      <c r="Y363" s="1110">
        <v>175490</v>
      </c>
      <c r="Z363" s="1115">
        <v>364869</v>
      </c>
      <c r="AB363" s="1134">
        <v>104</v>
      </c>
      <c r="AC363" s="1104">
        <v>19406.8</v>
      </c>
      <c r="AD363" s="1115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2772">
        <v>-2.2000000000000002</v>
      </c>
      <c r="J364" s="846">
        <v>1.1060000000000001</v>
      </c>
      <c r="K364" s="1151">
        <v>482074</v>
      </c>
      <c r="M364" s="847">
        <v>116.7</v>
      </c>
      <c r="N364" s="859">
        <v>3316.55</v>
      </c>
      <c r="O364" s="843">
        <v>362.69</v>
      </c>
      <c r="P364" s="843">
        <v>123.9</v>
      </c>
      <c r="Q364" s="19">
        <v>1109372.8999999999</v>
      </c>
      <c r="R364" s="845">
        <v>1.47</v>
      </c>
      <c r="S364" s="2772">
        <v>-2.2000000000000002</v>
      </c>
      <c r="T364" s="846">
        <v>1.0860000000000001</v>
      </c>
      <c r="U364" s="1151">
        <v>493007</v>
      </c>
      <c r="X364" s="1134">
        <v>104.1</v>
      </c>
      <c r="Y364" s="1110">
        <v>161321</v>
      </c>
      <c r="Z364" s="1115">
        <v>305369</v>
      </c>
      <c r="AB364" s="1134">
        <v>105.3</v>
      </c>
      <c r="AC364" s="1104">
        <v>18876.900000000001</v>
      </c>
      <c r="AD364" s="1115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2772">
        <v>-2.9</v>
      </c>
      <c r="J365" s="879">
        <v>1.159</v>
      </c>
      <c r="K365" s="1151">
        <v>573616</v>
      </c>
      <c r="M365" s="847">
        <v>120.6</v>
      </c>
      <c r="N365" s="859">
        <v>3439.82</v>
      </c>
      <c r="O365" s="843">
        <v>412.55</v>
      </c>
      <c r="P365" s="843">
        <v>128.4</v>
      </c>
      <c r="Q365" s="19">
        <v>1134007.8999999999</v>
      </c>
      <c r="R365" s="845">
        <v>1.47</v>
      </c>
      <c r="S365" s="2772">
        <v>-2.9</v>
      </c>
      <c r="T365" s="879">
        <v>1.1419999999999999</v>
      </c>
      <c r="U365" s="1151">
        <v>552141</v>
      </c>
      <c r="X365" s="1134">
        <v>109.8</v>
      </c>
      <c r="Y365" s="1110">
        <v>192171</v>
      </c>
      <c r="Z365" s="1115">
        <v>381969</v>
      </c>
      <c r="AB365" s="1134">
        <v>106</v>
      </c>
      <c r="AC365" s="1104">
        <v>20038.8</v>
      </c>
      <c r="AD365" s="1115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2772">
        <v>-4.5999999999999996</v>
      </c>
      <c r="J366" s="846">
        <v>1.0960000000000001</v>
      </c>
      <c r="K366" s="1151">
        <v>543911</v>
      </c>
      <c r="M366" s="847">
        <v>115.4</v>
      </c>
      <c r="N366" s="859">
        <v>3478.03</v>
      </c>
      <c r="O366" s="843">
        <v>407.69</v>
      </c>
      <c r="P366" s="843">
        <v>117.2</v>
      </c>
      <c r="Q366" s="19">
        <v>1143168.8999999999</v>
      </c>
      <c r="R366" s="845">
        <v>1.46</v>
      </c>
      <c r="S366" s="2772">
        <v>-4.5999999999999996</v>
      </c>
      <c r="T366" s="846">
        <v>1.093</v>
      </c>
      <c r="U366" s="1151">
        <v>544080</v>
      </c>
      <c r="X366" s="1134">
        <v>107.4</v>
      </c>
      <c r="Y366" s="1110">
        <v>202726</v>
      </c>
      <c r="Z366" s="1115">
        <v>377322</v>
      </c>
      <c r="AB366" s="1134">
        <v>104.3</v>
      </c>
      <c r="AC366" s="1104">
        <v>19726</v>
      </c>
      <c r="AD366" s="1115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2773">
        <v>-2.7</v>
      </c>
      <c r="J367" s="851">
        <v>1.0620000000000001</v>
      </c>
      <c r="K367" s="1152">
        <v>557400</v>
      </c>
      <c r="M367" s="852">
        <v>113.9</v>
      </c>
      <c r="N367" s="880">
        <v>3526.55</v>
      </c>
      <c r="O367" s="848">
        <v>386.75</v>
      </c>
      <c r="P367" s="848">
        <v>114.1</v>
      </c>
      <c r="Q367" s="20">
        <v>1132884.3999999999</v>
      </c>
      <c r="R367" s="850">
        <v>1.47</v>
      </c>
      <c r="S367" s="2773">
        <v>-2.7</v>
      </c>
      <c r="T367" s="851">
        <v>1.018</v>
      </c>
      <c r="U367" s="1152">
        <v>518881</v>
      </c>
      <c r="X367" s="1134">
        <v>112.3</v>
      </c>
      <c r="Y367" s="1110">
        <v>284931</v>
      </c>
      <c r="Z367" s="1115">
        <v>334464</v>
      </c>
      <c r="AB367" s="1134">
        <v>106.9</v>
      </c>
      <c r="AC367" s="1104">
        <v>19526.599999999999</v>
      </c>
      <c r="AD367" s="1115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2772">
        <v>-4.8</v>
      </c>
      <c r="J368" s="846">
        <v>0.97899999999999998</v>
      </c>
      <c r="K368" s="1151">
        <v>439203</v>
      </c>
      <c r="M368" s="847">
        <v>110.3</v>
      </c>
      <c r="N368" s="859">
        <v>3602.07</v>
      </c>
      <c r="O368" s="843">
        <v>335.4</v>
      </c>
      <c r="P368" s="843">
        <v>108.6</v>
      </c>
      <c r="Q368" s="19">
        <v>1086703.8</v>
      </c>
      <c r="R368" s="845">
        <v>1.46</v>
      </c>
      <c r="S368" s="2772">
        <v>-4.8</v>
      </c>
      <c r="T368" s="846">
        <v>1.05</v>
      </c>
      <c r="U368" s="1151">
        <v>526593</v>
      </c>
      <c r="X368" s="1136">
        <v>95.1</v>
      </c>
      <c r="Y368" s="1112">
        <v>202742</v>
      </c>
      <c r="Z368" s="1114">
        <v>364355</v>
      </c>
      <c r="AB368" s="1136">
        <v>98.1</v>
      </c>
      <c r="AC368" s="1106">
        <v>19403.8</v>
      </c>
      <c r="AD368" s="1114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2772">
        <v>-4.9000000000000004</v>
      </c>
      <c r="J369" s="846">
        <v>1.0549999999999999</v>
      </c>
      <c r="K369" s="1151">
        <v>545246</v>
      </c>
      <c r="M369" s="847">
        <v>114.3</v>
      </c>
      <c r="N369" s="859">
        <v>3609.14</v>
      </c>
      <c r="O369" s="843">
        <v>394.88</v>
      </c>
      <c r="P369" s="843">
        <v>114.7</v>
      </c>
      <c r="Q369" s="19">
        <v>1103951.7</v>
      </c>
      <c r="R369" s="845">
        <v>1.45</v>
      </c>
      <c r="S369" s="2772">
        <v>-4.9000000000000004</v>
      </c>
      <c r="T369" s="846">
        <v>1.0409999999999999</v>
      </c>
      <c r="U369" s="1151">
        <v>561157</v>
      </c>
      <c r="X369" s="1134">
        <v>98.4</v>
      </c>
      <c r="Y369" s="1110">
        <v>165884</v>
      </c>
      <c r="Z369" s="1115">
        <v>314476</v>
      </c>
      <c r="AB369" s="1134">
        <v>99.9</v>
      </c>
      <c r="AC369" s="1104">
        <v>19552.400000000001</v>
      </c>
      <c r="AD369" s="1115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2772">
        <v>-1.2</v>
      </c>
      <c r="J370" s="846">
        <v>1.171</v>
      </c>
      <c r="K370" s="1151">
        <v>623974</v>
      </c>
      <c r="M370" s="847">
        <v>109.4</v>
      </c>
      <c r="N370" s="859">
        <v>3639.15</v>
      </c>
      <c r="O370" s="843">
        <v>347.41</v>
      </c>
      <c r="P370" s="843">
        <v>107.1</v>
      </c>
      <c r="Q370" s="19">
        <v>1101339.7</v>
      </c>
      <c r="R370" s="845">
        <v>1.45</v>
      </c>
      <c r="S370" s="2772">
        <v>-1.2</v>
      </c>
      <c r="T370" s="846">
        <v>0.99199999999999999</v>
      </c>
      <c r="U370" s="1151">
        <v>541179</v>
      </c>
      <c r="X370" s="1134">
        <v>103.3</v>
      </c>
      <c r="Y370" s="1110">
        <v>202085</v>
      </c>
      <c r="Z370" s="1115">
        <v>342372</v>
      </c>
      <c r="AB370" s="1134">
        <v>101</v>
      </c>
      <c r="AC370" s="1104">
        <v>18438.099999999999</v>
      </c>
      <c r="AD370" s="1115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2772">
        <v>-1.8</v>
      </c>
      <c r="J371" s="846">
        <v>1.004</v>
      </c>
      <c r="K371" s="1151">
        <v>527994</v>
      </c>
      <c r="M371" s="847">
        <v>110.5</v>
      </c>
      <c r="N371" s="859">
        <v>3676.95</v>
      </c>
      <c r="O371" s="843">
        <v>382.13</v>
      </c>
      <c r="P371" s="843">
        <v>108.4</v>
      </c>
      <c r="Q371" s="19">
        <v>1082443.5</v>
      </c>
      <c r="R371" s="845">
        <v>1.44</v>
      </c>
      <c r="S371" s="2772">
        <v>-1.8</v>
      </c>
      <c r="T371" s="846">
        <v>1.042</v>
      </c>
      <c r="U371" s="1151">
        <v>529015</v>
      </c>
      <c r="X371" s="1134">
        <v>103.3</v>
      </c>
      <c r="Y371" s="1110">
        <v>178776</v>
      </c>
      <c r="Z371" s="1115">
        <v>355506</v>
      </c>
      <c r="AB371" s="1134">
        <v>100.4</v>
      </c>
      <c r="AC371" s="1104">
        <v>20903.400000000001</v>
      </c>
      <c r="AD371" s="1115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2772">
        <v>-0.3</v>
      </c>
      <c r="J372" s="846">
        <v>0.98099999999999998</v>
      </c>
      <c r="K372" s="1151">
        <v>469507</v>
      </c>
      <c r="M372" s="847">
        <v>113.1</v>
      </c>
      <c r="N372" s="859">
        <v>3858.01</v>
      </c>
      <c r="O372" s="843">
        <v>403.53</v>
      </c>
      <c r="P372" s="843">
        <v>113.9</v>
      </c>
      <c r="Q372" s="19">
        <v>1117958.8999999999</v>
      </c>
      <c r="R372" s="845">
        <v>1.44</v>
      </c>
      <c r="S372" s="2772">
        <v>-0.3</v>
      </c>
      <c r="T372" s="846">
        <v>1.0720000000000001</v>
      </c>
      <c r="U372" s="1151">
        <v>503735</v>
      </c>
      <c r="X372" s="1134">
        <v>103.3</v>
      </c>
      <c r="Y372" s="1110">
        <v>179054</v>
      </c>
      <c r="Z372" s="1115">
        <v>368614</v>
      </c>
      <c r="AB372" s="1134">
        <v>106.4</v>
      </c>
      <c r="AC372" s="1104">
        <v>20396.900000000001</v>
      </c>
      <c r="AD372" s="1115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2772">
        <v>0</v>
      </c>
      <c r="J373" s="846">
        <v>1.073</v>
      </c>
      <c r="K373" s="1151">
        <v>532439</v>
      </c>
      <c r="M373" s="847">
        <v>113.6</v>
      </c>
      <c r="N373" s="859">
        <v>3539.56</v>
      </c>
      <c r="O373" s="843">
        <v>362.82</v>
      </c>
      <c r="P373" s="843">
        <v>117.5</v>
      </c>
      <c r="Q373" s="19">
        <v>1090811.2</v>
      </c>
      <c r="R373" s="845">
        <v>1.43</v>
      </c>
      <c r="S373" s="2772">
        <v>0</v>
      </c>
      <c r="T373" s="846">
        <v>1.05</v>
      </c>
      <c r="U373" s="1151">
        <v>516222</v>
      </c>
      <c r="X373" s="1134">
        <v>98.4</v>
      </c>
      <c r="Y373" s="1110">
        <v>181695</v>
      </c>
      <c r="Z373" s="1115">
        <v>308171</v>
      </c>
      <c r="AB373" s="1134">
        <v>101.6</v>
      </c>
      <c r="AC373" s="1104">
        <v>19184.8</v>
      </c>
      <c r="AD373" s="1115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2772">
        <v>-5.4</v>
      </c>
      <c r="J374" s="846">
        <v>1.1100000000000001</v>
      </c>
      <c r="K374" s="1151">
        <v>538493</v>
      </c>
      <c r="M374" s="847">
        <v>119.3</v>
      </c>
      <c r="N374" s="859">
        <v>3414.1</v>
      </c>
      <c r="O374" s="843">
        <v>484.64</v>
      </c>
      <c r="P374" s="843">
        <v>131.9</v>
      </c>
      <c r="Q374" s="19">
        <v>1101146.3999999999</v>
      </c>
      <c r="R374" s="845">
        <v>1.42</v>
      </c>
      <c r="S374" s="2772">
        <v>-5.4</v>
      </c>
      <c r="T374" s="846">
        <v>1.157</v>
      </c>
      <c r="U374" s="1151">
        <v>529022</v>
      </c>
      <c r="X374" s="1134">
        <v>96.7</v>
      </c>
      <c r="Y374" s="1110">
        <v>204630</v>
      </c>
      <c r="Z374" s="1115">
        <v>369398</v>
      </c>
      <c r="AB374" s="1134">
        <v>98.2</v>
      </c>
      <c r="AC374" s="1104">
        <v>18523.8</v>
      </c>
      <c r="AD374" s="1115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2772">
        <v>0.3</v>
      </c>
      <c r="J375" s="846">
        <v>0.93100000000000005</v>
      </c>
      <c r="K375" s="1151">
        <v>470999</v>
      </c>
      <c r="M375" s="847">
        <v>108.7</v>
      </c>
      <c r="N375" s="859">
        <v>3303.26</v>
      </c>
      <c r="O375" s="843">
        <v>334.73</v>
      </c>
      <c r="P375" s="843">
        <v>112.4</v>
      </c>
      <c r="Q375" s="19">
        <v>1113230</v>
      </c>
      <c r="R375" s="845">
        <v>1.42</v>
      </c>
      <c r="S375" s="2772">
        <v>0.3</v>
      </c>
      <c r="T375" s="846">
        <v>1.0029999999999999</v>
      </c>
      <c r="U375" s="1151">
        <v>490361</v>
      </c>
      <c r="X375" s="1134">
        <v>95.1</v>
      </c>
      <c r="Y375" s="1110">
        <v>173392</v>
      </c>
      <c r="Z375" s="1115">
        <v>331654</v>
      </c>
      <c r="AB375" s="1134">
        <v>98.6</v>
      </c>
      <c r="AC375" s="1104">
        <v>18560.900000000001</v>
      </c>
      <c r="AD375" s="1115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2772">
        <v>11.8</v>
      </c>
      <c r="J376" s="846">
        <v>1.0429999999999999</v>
      </c>
      <c r="K376" s="1151">
        <v>489807</v>
      </c>
      <c r="M376" s="847">
        <v>110.5</v>
      </c>
      <c r="N376" s="859">
        <v>3393.64</v>
      </c>
      <c r="O376" s="843">
        <v>438.75</v>
      </c>
      <c r="P376" s="843">
        <v>113</v>
      </c>
      <c r="Q376" s="19">
        <v>1097203.7</v>
      </c>
      <c r="R376" s="845">
        <v>1.41</v>
      </c>
      <c r="S376" s="2772">
        <v>11.8</v>
      </c>
      <c r="T376" s="846">
        <v>1.026</v>
      </c>
      <c r="U376" s="1151">
        <v>505286</v>
      </c>
      <c r="X376" s="1134">
        <v>93.4</v>
      </c>
      <c r="Y376" s="1110">
        <v>206398</v>
      </c>
      <c r="Z376" s="1115">
        <v>330422</v>
      </c>
      <c r="AB376" s="1134">
        <v>94.3</v>
      </c>
      <c r="AC376" s="1104">
        <v>23550</v>
      </c>
      <c r="AD376" s="1115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2772">
        <v>-8</v>
      </c>
      <c r="J377" s="846">
        <v>1.0229999999999999</v>
      </c>
      <c r="K377" s="1151">
        <v>497193</v>
      </c>
      <c r="M377" s="847">
        <v>107</v>
      </c>
      <c r="N377" s="859">
        <v>3468.35</v>
      </c>
      <c r="O377" s="843">
        <v>382.93</v>
      </c>
      <c r="P377" s="843">
        <v>108.9</v>
      </c>
      <c r="Q377" s="19">
        <v>1095351</v>
      </c>
      <c r="R377" s="845">
        <v>1.41</v>
      </c>
      <c r="S377" s="2772">
        <v>-8</v>
      </c>
      <c r="T377" s="846">
        <v>0.997</v>
      </c>
      <c r="U377" s="1151">
        <v>471823</v>
      </c>
      <c r="X377" s="1134">
        <v>98.4</v>
      </c>
      <c r="Y377" s="1110">
        <v>161426</v>
      </c>
      <c r="Z377" s="1115">
        <v>329991</v>
      </c>
      <c r="AB377" s="1134">
        <v>95.1</v>
      </c>
      <c r="AC377" s="1104">
        <v>16997.400000000001</v>
      </c>
      <c r="AD377" s="1115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2772">
        <v>-1.9</v>
      </c>
      <c r="J378" s="846">
        <v>0.995</v>
      </c>
      <c r="K378" s="1151">
        <v>479406</v>
      </c>
      <c r="M378" s="847">
        <v>105.3</v>
      </c>
      <c r="N378" s="859">
        <v>3209.85</v>
      </c>
      <c r="O378" s="843">
        <v>278.70999999999998</v>
      </c>
      <c r="P378" s="843">
        <v>104.7</v>
      </c>
      <c r="Q378" s="19">
        <v>1103064.5</v>
      </c>
      <c r="R378" s="845">
        <v>1.4</v>
      </c>
      <c r="S378" s="2772">
        <v>-1.9</v>
      </c>
      <c r="T378" s="846">
        <v>0.99299999999999999</v>
      </c>
      <c r="U378" s="1151">
        <v>477138</v>
      </c>
      <c r="X378" s="1134">
        <v>97.5</v>
      </c>
      <c r="Y378" s="1110">
        <v>187053</v>
      </c>
      <c r="Z378" s="1115">
        <v>336725</v>
      </c>
      <c r="AB378" s="1134">
        <v>94.5</v>
      </c>
      <c r="AC378" s="1104">
        <v>18423.7</v>
      </c>
      <c r="AD378" s="1115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2772">
        <v>-3.5</v>
      </c>
      <c r="J379" s="846">
        <v>1.0649999999999999</v>
      </c>
      <c r="K379" s="1151">
        <v>519634</v>
      </c>
      <c r="M379" s="847">
        <v>108.2</v>
      </c>
      <c r="N379" s="859">
        <v>3534.02</v>
      </c>
      <c r="O379" s="843">
        <v>506.24</v>
      </c>
      <c r="P379" s="843">
        <v>111.9</v>
      </c>
      <c r="Q379" s="19">
        <v>1104893.3999999999</v>
      </c>
      <c r="R379" s="845">
        <v>1.4</v>
      </c>
      <c r="S379" s="2772">
        <v>-3.5</v>
      </c>
      <c r="T379" s="846">
        <v>1.0149999999999999</v>
      </c>
      <c r="U379" s="1151">
        <v>484979</v>
      </c>
      <c r="X379" s="1134">
        <v>96.7</v>
      </c>
      <c r="Y379" s="1110">
        <v>265696</v>
      </c>
      <c r="Z379" s="1115">
        <v>328852</v>
      </c>
      <c r="AB379" s="1135">
        <v>92.1</v>
      </c>
      <c r="AC379" s="1105">
        <v>18429.5</v>
      </c>
      <c r="AD379" s="1116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2771">
        <v>-2.2000000000000002</v>
      </c>
      <c r="J380" s="856">
        <v>1.0249999999999999</v>
      </c>
      <c r="K380" s="1150">
        <v>393930</v>
      </c>
      <c r="M380" s="857">
        <v>108.7</v>
      </c>
      <c r="N380" s="877">
        <v>3119.92</v>
      </c>
      <c r="O380" s="853">
        <v>437.87</v>
      </c>
      <c r="P380" s="853">
        <v>110.4</v>
      </c>
      <c r="Q380" s="18">
        <v>1108037.3</v>
      </c>
      <c r="R380" s="855">
        <v>1.31</v>
      </c>
      <c r="S380" s="2771">
        <v>-2.2000000000000002</v>
      </c>
      <c r="T380" s="856">
        <v>1.099</v>
      </c>
      <c r="U380" s="1150">
        <v>471100</v>
      </c>
      <c r="X380" s="1136">
        <v>92.6</v>
      </c>
      <c r="Y380" s="1112">
        <v>191530</v>
      </c>
      <c r="Z380" s="1114">
        <v>351204</v>
      </c>
      <c r="AB380" s="1136">
        <v>95.8</v>
      </c>
      <c r="AC380" s="1106">
        <v>18309</v>
      </c>
      <c r="AD380" s="1114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2772">
        <v>2.8</v>
      </c>
      <c r="J381" s="846">
        <v>1.032</v>
      </c>
      <c r="K381" s="1151">
        <v>476070</v>
      </c>
      <c r="M381" s="847">
        <v>104.6</v>
      </c>
      <c r="N381" s="859">
        <v>3525.26</v>
      </c>
      <c r="O381" s="843">
        <v>253.11</v>
      </c>
      <c r="P381" s="843">
        <v>102.5</v>
      </c>
      <c r="Q381" s="19">
        <v>1098807.3</v>
      </c>
      <c r="R381" s="845">
        <v>1.25</v>
      </c>
      <c r="S381" s="2772">
        <v>2.8</v>
      </c>
      <c r="T381" s="846">
        <v>1.0249999999999999</v>
      </c>
      <c r="U381" s="1151">
        <v>479316</v>
      </c>
      <c r="X381" s="1134">
        <v>98.4</v>
      </c>
      <c r="Y381" s="1110">
        <v>154873</v>
      </c>
      <c r="Z381" s="1115">
        <v>257435</v>
      </c>
      <c r="AB381" s="1134">
        <v>98.5</v>
      </c>
      <c r="AC381" s="1104">
        <v>17732.2</v>
      </c>
      <c r="AD381" s="1115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2772">
        <v>-6.4</v>
      </c>
      <c r="J382" s="846">
        <v>1.2629999999999999</v>
      </c>
      <c r="K382" s="1151">
        <v>543150</v>
      </c>
      <c r="M382" s="847">
        <v>111.9</v>
      </c>
      <c r="N382" s="859">
        <v>3259.57</v>
      </c>
      <c r="O382" s="843">
        <v>397.12</v>
      </c>
      <c r="P382" s="843">
        <v>119.6</v>
      </c>
      <c r="Q382" s="19">
        <v>1094280.8999999999</v>
      </c>
      <c r="R382" s="845">
        <v>1.21</v>
      </c>
      <c r="S382" s="2772">
        <v>-6.4</v>
      </c>
      <c r="T382" s="846">
        <v>1.071</v>
      </c>
      <c r="U382" s="1151">
        <v>476580</v>
      </c>
      <c r="X382" s="1134">
        <v>94.3</v>
      </c>
      <c r="Y382" s="1110">
        <v>143008</v>
      </c>
      <c r="Z382" s="1115">
        <v>317198</v>
      </c>
      <c r="AB382" s="1134">
        <v>92.6</v>
      </c>
      <c r="AC382" s="1104">
        <v>12249.1</v>
      </c>
      <c r="AD382" s="1115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2772">
        <v>-18.399999999999999</v>
      </c>
      <c r="J383" s="846">
        <v>0.90800000000000003</v>
      </c>
      <c r="K383" s="1151">
        <v>461902</v>
      </c>
      <c r="M383" s="847">
        <v>92.9</v>
      </c>
      <c r="N383" s="859">
        <v>3072.92</v>
      </c>
      <c r="O383" s="843">
        <v>447.94</v>
      </c>
      <c r="P383" s="843">
        <v>85</v>
      </c>
      <c r="Q383" s="19">
        <v>1038410.9</v>
      </c>
      <c r="R383" s="845">
        <v>1.1299999999999999</v>
      </c>
      <c r="S383" s="2772">
        <v>-18.399999999999999</v>
      </c>
      <c r="T383" s="846">
        <v>0.93799999999999994</v>
      </c>
      <c r="U383" s="1151">
        <v>461220</v>
      </c>
      <c r="X383" s="1134">
        <v>80.3</v>
      </c>
      <c r="Y383" s="1110">
        <v>51663</v>
      </c>
      <c r="Z383" s="1115">
        <v>326970</v>
      </c>
      <c r="AB383" s="1134">
        <v>78.2</v>
      </c>
      <c r="AC383" s="1104">
        <v>6597.2</v>
      </c>
      <c r="AD383" s="1115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2772">
        <v>-12</v>
      </c>
      <c r="J384" s="846">
        <v>0.83699999999999997</v>
      </c>
      <c r="K384" s="1151">
        <v>365080</v>
      </c>
      <c r="M384" s="847">
        <v>92.2</v>
      </c>
      <c r="N384" s="859">
        <v>3018.2</v>
      </c>
      <c r="O384" s="843">
        <v>562.83000000000004</v>
      </c>
      <c r="P384" s="843">
        <v>89.8</v>
      </c>
      <c r="Q384" s="19">
        <v>1018177.4</v>
      </c>
      <c r="R384" s="845">
        <v>1.04</v>
      </c>
      <c r="S384" s="2772">
        <v>-12</v>
      </c>
      <c r="T384" s="846">
        <v>0.92300000000000004</v>
      </c>
      <c r="U384" s="1151">
        <v>401946</v>
      </c>
      <c r="X384" s="1134">
        <v>68</v>
      </c>
      <c r="Y384" s="1110">
        <v>73330</v>
      </c>
      <c r="Z384" s="1115">
        <v>287392</v>
      </c>
      <c r="AB384" s="1134">
        <v>70</v>
      </c>
      <c r="AC384" s="1104">
        <v>8708</v>
      </c>
      <c r="AD384" s="1115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2772">
        <v>-0.9</v>
      </c>
      <c r="J385" s="846">
        <v>0.96499999999999997</v>
      </c>
      <c r="K385" s="1151">
        <v>415368</v>
      </c>
      <c r="M385" s="847">
        <v>91.6</v>
      </c>
      <c r="N385" s="859">
        <v>3075.53</v>
      </c>
      <c r="O385" s="843">
        <v>374.24</v>
      </c>
      <c r="P385" s="843">
        <v>90.6</v>
      </c>
      <c r="Q385" s="19">
        <v>1061804.3</v>
      </c>
      <c r="R385" s="845">
        <v>1.02</v>
      </c>
      <c r="S385" s="2772">
        <v>-0.9</v>
      </c>
      <c r="T385" s="846">
        <v>0.94699999999999995</v>
      </c>
      <c r="U385" s="1151">
        <v>396314</v>
      </c>
      <c r="X385" s="1134">
        <v>71.3</v>
      </c>
      <c r="Y385" s="1110">
        <v>157873</v>
      </c>
      <c r="Z385" s="1115">
        <v>303067</v>
      </c>
      <c r="AB385" s="1134">
        <v>73.5</v>
      </c>
      <c r="AC385" s="1104">
        <v>16252.1</v>
      </c>
      <c r="AD385" s="1115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2772">
        <v>-0.9</v>
      </c>
      <c r="J386" s="846">
        <v>0.92500000000000004</v>
      </c>
      <c r="K386" s="1151">
        <v>444165</v>
      </c>
      <c r="M386" s="847">
        <v>94</v>
      </c>
      <c r="N386" s="859">
        <v>3036.9</v>
      </c>
      <c r="O386" s="843">
        <v>368.58</v>
      </c>
      <c r="P386" s="843">
        <v>90.7</v>
      </c>
      <c r="Q386" s="19">
        <v>1075941.1000000001</v>
      </c>
      <c r="R386" s="845">
        <v>0.97</v>
      </c>
      <c r="S386" s="2772">
        <v>-0.9</v>
      </c>
      <c r="T386" s="846">
        <v>0.96399999999999997</v>
      </c>
      <c r="U386" s="1151">
        <v>432042</v>
      </c>
      <c r="X386" s="1134">
        <v>80.3</v>
      </c>
      <c r="Y386" s="1110">
        <v>180458</v>
      </c>
      <c r="Z386" s="1115">
        <v>316121</v>
      </c>
      <c r="AB386" s="1134">
        <v>81.5</v>
      </c>
      <c r="AC386" s="1104">
        <v>16171.5</v>
      </c>
      <c r="AD386" s="1115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2772">
        <v>1.6</v>
      </c>
      <c r="J387" s="846">
        <v>0.91200000000000003</v>
      </c>
      <c r="K387" s="1151">
        <v>411120</v>
      </c>
      <c r="M387" s="847">
        <v>100.9</v>
      </c>
      <c r="N387" s="859">
        <v>3185.48</v>
      </c>
      <c r="O387" s="843">
        <v>326.04000000000002</v>
      </c>
      <c r="P387" s="843">
        <v>111</v>
      </c>
      <c r="Q387" s="19">
        <v>1087786</v>
      </c>
      <c r="R387" s="845">
        <v>0.93</v>
      </c>
      <c r="S387" s="2772">
        <v>1.6</v>
      </c>
      <c r="T387" s="846">
        <v>0.98099999999999998</v>
      </c>
      <c r="U387" s="1151">
        <v>438583</v>
      </c>
      <c r="X387" s="1134">
        <v>79.5</v>
      </c>
      <c r="Y387" s="1110">
        <v>162566</v>
      </c>
      <c r="Z387" s="1115">
        <v>284675</v>
      </c>
      <c r="AB387" s="1134">
        <v>82.1</v>
      </c>
      <c r="AC387" s="1104">
        <v>16790.5</v>
      </c>
      <c r="AD387" s="1115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2772">
        <v>-12.4</v>
      </c>
      <c r="J388" s="846">
        <v>0.996</v>
      </c>
      <c r="K388" s="1151">
        <v>435006</v>
      </c>
      <c r="M388" s="847">
        <v>96.9</v>
      </c>
      <c r="N388" s="859">
        <v>3139.91</v>
      </c>
      <c r="O388" s="843">
        <v>343.96</v>
      </c>
      <c r="P388" s="843">
        <v>96.1</v>
      </c>
      <c r="Q388" s="19">
        <v>1094782.2</v>
      </c>
      <c r="R388" s="845">
        <v>0.93</v>
      </c>
      <c r="S388" s="2772">
        <v>-12.4</v>
      </c>
      <c r="T388" s="846">
        <v>0.97899999999999998</v>
      </c>
      <c r="U388" s="1151">
        <v>432324</v>
      </c>
      <c r="X388" s="1134">
        <v>87.7</v>
      </c>
      <c r="Y388" s="1110">
        <v>142330</v>
      </c>
      <c r="Z388" s="1115">
        <v>299899</v>
      </c>
      <c r="AB388" s="1134">
        <v>88.4</v>
      </c>
      <c r="AC388" s="1104">
        <v>16473.400000000001</v>
      </c>
      <c r="AD388" s="1115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2772">
        <v>4.0999999999999996</v>
      </c>
      <c r="J389" s="846">
        <v>1.0469999999999999</v>
      </c>
      <c r="K389" s="1151">
        <v>494062</v>
      </c>
      <c r="M389" s="847">
        <v>100.7</v>
      </c>
      <c r="N389" s="859">
        <v>3182.67</v>
      </c>
      <c r="O389" s="843">
        <v>382.72</v>
      </c>
      <c r="P389" s="843">
        <v>99.9</v>
      </c>
      <c r="Q389" s="19">
        <v>1104117.8</v>
      </c>
      <c r="R389" s="845">
        <v>0.93</v>
      </c>
      <c r="S389" s="2772">
        <v>4.0999999999999996</v>
      </c>
      <c r="T389" s="846">
        <v>1.014</v>
      </c>
      <c r="U389" s="1151">
        <v>465316</v>
      </c>
      <c r="X389" s="1134">
        <v>83.6</v>
      </c>
      <c r="Y389" s="1110">
        <v>160400</v>
      </c>
      <c r="Z389" s="1115">
        <v>293836</v>
      </c>
      <c r="AB389" s="1134">
        <v>81</v>
      </c>
      <c r="AC389" s="1104">
        <v>16666.7</v>
      </c>
      <c r="AD389" s="1115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2772">
        <v>-2.7</v>
      </c>
      <c r="J390" s="846">
        <v>0.98499999999999999</v>
      </c>
      <c r="K390" s="1151">
        <v>442978</v>
      </c>
      <c r="M390" s="847">
        <v>100.8</v>
      </c>
      <c r="N390" s="859">
        <v>3273.97</v>
      </c>
      <c r="O390" s="843">
        <v>352.38</v>
      </c>
      <c r="P390" s="843">
        <v>98.8</v>
      </c>
      <c r="Q390" s="19">
        <v>1105373.3</v>
      </c>
      <c r="R390" s="845">
        <v>0.93</v>
      </c>
      <c r="S390" s="2772">
        <v>-2.7</v>
      </c>
      <c r="T390" s="846">
        <v>0.98599999999999999</v>
      </c>
      <c r="U390" s="1151">
        <v>454728</v>
      </c>
      <c r="X390" s="1134">
        <v>88.5</v>
      </c>
      <c r="Y390" s="1110">
        <v>167517</v>
      </c>
      <c r="Z390" s="1115">
        <v>283515</v>
      </c>
      <c r="AB390" s="1134">
        <v>85.7</v>
      </c>
      <c r="AC390" s="1104">
        <v>16487.900000000001</v>
      </c>
      <c r="AD390" s="1115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2773">
        <v>-3.5</v>
      </c>
      <c r="J391" s="882">
        <v>1.095</v>
      </c>
      <c r="K391" s="1152">
        <v>540090</v>
      </c>
      <c r="M391" s="852">
        <v>102.9</v>
      </c>
      <c r="N391" s="880">
        <v>3197.57</v>
      </c>
      <c r="O391" s="848">
        <v>430.09</v>
      </c>
      <c r="P391" s="848">
        <v>101.4</v>
      </c>
      <c r="Q391" s="20">
        <v>1090391.6000000001</v>
      </c>
      <c r="R391" s="850">
        <v>0.93</v>
      </c>
      <c r="S391" s="2773">
        <v>-3.5</v>
      </c>
      <c r="T391" s="851">
        <v>1.036</v>
      </c>
      <c r="U391" s="1152">
        <v>489417</v>
      </c>
      <c r="X391" s="1135">
        <v>89.3</v>
      </c>
      <c r="Y391" s="1111">
        <v>236065</v>
      </c>
      <c r="Z391" s="1116">
        <v>301579</v>
      </c>
      <c r="AB391" s="1135">
        <v>85.1</v>
      </c>
      <c r="AC391" s="1105">
        <v>16848.5</v>
      </c>
      <c r="AD391" s="1116">
        <v>291268</v>
      </c>
    </row>
    <row r="392" spans="1:30">
      <c r="A392" s="95" t="s">
        <v>817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2772">
        <v>-4.2</v>
      </c>
      <c r="J392" s="846">
        <v>0.97399999999999998</v>
      </c>
      <c r="K392" s="1151">
        <v>418528</v>
      </c>
      <c r="M392" s="847">
        <v>103.9</v>
      </c>
      <c r="N392" s="859">
        <v>3173.58</v>
      </c>
      <c r="O392" s="843">
        <v>384.87</v>
      </c>
      <c r="P392" s="843">
        <v>101.9</v>
      </c>
      <c r="Q392" s="19">
        <v>1100511.3999999999</v>
      </c>
      <c r="R392" s="845">
        <v>0.94</v>
      </c>
      <c r="S392" s="2772">
        <v>-4.2</v>
      </c>
      <c r="T392" s="846">
        <v>1.0449999999999999</v>
      </c>
      <c r="U392" s="1151">
        <v>514098</v>
      </c>
      <c r="X392" s="1136">
        <v>86.9</v>
      </c>
      <c r="Y392" s="1112">
        <v>143873</v>
      </c>
      <c r="Z392" s="1114">
        <v>330467</v>
      </c>
      <c r="AB392" s="1136">
        <v>89.9</v>
      </c>
      <c r="AC392" s="1106">
        <v>13753.3</v>
      </c>
      <c r="AD392" s="1114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2772">
        <v>-4.4000000000000004</v>
      </c>
      <c r="J393" s="846">
        <v>1.0529999999999999</v>
      </c>
      <c r="K393" s="1151">
        <v>464610</v>
      </c>
      <c r="M393" s="847">
        <v>103</v>
      </c>
      <c r="N393" s="859">
        <v>3336.94</v>
      </c>
      <c r="O393" s="843">
        <v>305.54000000000002</v>
      </c>
      <c r="P393" s="843">
        <v>99.9</v>
      </c>
      <c r="Q393" s="19">
        <v>1079040.5</v>
      </c>
      <c r="R393" s="845">
        <v>0.93</v>
      </c>
      <c r="S393" s="2772">
        <v>-4.4000000000000004</v>
      </c>
      <c r="T393" s="846">
        <v>1.0509999999999999</v>
      </c>
      <c r="U393" s="1151">
        <v>486586</v>
      </c>
      <c r="X393" s="1134">
        <v>88.5</v>
      </c>
      <c r="Y393" s="1110">
        <v>140147</v>
      </c>
      <c r="Z393" s="1115">
        <v>298488</v>
      </c>
      <c r="AB393" s="1134">
        <v>88.6</v>
      </c>
      <c r="AC393" s="1104">
        <v>16046.1</v>
      </c>
      <c r="AD393" s="1115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2772">
        <v>1.6</v>
      </c>
      <c r="J394" s="846">
        <v>1.2889999999999999</v>
      </c>
      <c r="K394" s="1151">
        <v>603135</v>
      </c>
      <c r="M394" s="847">
        <v>104.3</v>
      </c>
      <c r="N394" s="859">
        <v>3330.59</v>
      </c>
      <c r="O394" s="843">
        <v>384.81</v>
      </c>
      <c r="P394" s="843">
        <v>100.9</v>
      </c>
      <c r="Q394" s="19">
        <v>1096484.5</v>
      </c>
      <c r="R394" s="845">
        <v>0.94</v>
      </c>
      <c r="S394" s="2772">
        <v>1.6</v>
      </c>
      <c r="T394" s="846">
        <v>1.0920000000000001</v>
      </c>
      <c r="U394" s="1151">
        <v>517581</v>
      </c>
      <c r="X394" s="1134">
        <v>89.3</v>
      </c>
      <c r="Y394" s="1110">
        <v>171069</v>
      </c>
      <c r="Z394" s="1115">
        <v>350193</v>
      </c>
      <c r="AB394" s="1134">
        <v>87.7</v>
      </c>
      <c r="AC394" s="1104">
        <v>14652.6</v>
      </c>
      <c r="AD394" s="1115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2772">
        <v>15</v>
      </c>
      <c r="J395" s="846">
        <v>1.075</v>
      </c>
      <c r="K395" s="1151">
        <v>571833</v>
      </c>
      <c r="M395" s="847">
        <v>104.1</v>
      </c>
      <c r="N395" s="859">
        <v>3539.91</v>
      </c>
      <c r="O395" s="843">
        <v>327.52999999999997</v>
      </c>
      <c r="P395" s="843">
        <v>101.2</v>
      </c>
      <c r="Q395" s="19">
        <v>1102864.6000000001</v>
      </c>
      <c r="R395" s="845">
        <v>0.94</v>
      </c>
      <c r="S395" s="2772">
        <v>15</v>
      </c>
      <c r="T395" s="846">
        <v>1.1100000000000001</v>
      </c>
      <c r="U395" s="1151">
        <v>574863</v>
      </c>
      <c r="X395" s="1134">
        <v>89.3</v>
      </c>
      <c r="Y395" s="1110">
        <v>125827</v>
      </c>
      <c r="Z395" s="1115">
        <v>341994</v>
      </c>
      <c r="AB395" s="1134">
        <v>87</v>
      </c>
      <c r="AC395" s="1104">
        <v>16067.8</v>
      </c>
      <c r="AD395" s="1115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2772">
        <v>3</v>
      </c>
      <c r="J396" s="846">
        <v>0.97499999999999998</v>
      </c>
      <c r="K396" s="1151">
        <v>470255</v>
      </c>
      <c r="M396" s="847">
        <v>103.7</v>
      </c>
      <c r="N396" s="859">
        <v>3362.46</v>
      </c>
      <c r="O396" s="843">
        <v>475.36</v>
      </c>
      <c r="P396" s="843">
        <v>98.7</v>
      </c>
      <c r="Q396" s="19">
        <v>1080282.8999999999</v>
      </c>
      <c r="R396" s="845">
        <v>0.94</v>
      </c>
      <c r="S396" s="2772">
        <v>3</v>
      </c>
      <c r="T396" s="846">
        <v>1.083</v>
      </c>
      <c r="U396" s="1151">
        <v>524317</v>
      </c>
      <c r="X396" s="1134">
        <v>84.4</v>
      </c>
      <c r="Y396" s="1110">
        <v>90941</v>
      </c>
      <c r="Z396" s="1115">
        <v>341759</v>
      </c>
      <c r="AB396" s="1134">
        <v>86.9</v>
      </c>
      <c r="AC396" s="1104">
        <v>10799.3</v>
      </c>
      <c r="AD396" s="1115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0.96</v>
      </c>
      <c r="I397" s="2772">
        <v>-3.3</v>
      </c>
      <c r="J397" s="846">
        <v>1.1180000000000001</v>
      </c>
      <c r="K397" s="1151">
        <v>591995</v>
      </c>
      <c r="M397" s="847">
        <v>102.8</v>
      </c>
      <c r="N397" s="859">
        <v>3421.65</v>
      </c>
      <c r="O397" s="843">
        <v>372.91</v>
      </c>
      <c r="P397" s="843">
        <v>99.4</v>
      </c>
      <c r="Q397" s="19">
        <v>1096577</v>
      </c>
      <c r="R397" s="845">
        <v>0.96</v>
      </c>
      <c r="S397" s="2772">
        <v>-3.3</v>
      </c>
      <c r="T397" s="846">
        <v>1.099</v>
      </c>
      <c r="U397" s="1151">
        <v>555579</v>
      </c>
      <c r="X397" s="1134">
        <v>88.5</v>
      </c>
      <c r="Y397" s="1110">
        <v>142094</v>
      </c>
      <c r="Z397" s="1115">
        <v>376962</v>
      </c>
      <c r="AB397" s="1134">
        <v>91.2</v>
      </c>
      <c r="AC397" s="1104">
        <v>14627.8</v>
      </c>
      <c r="AD397" s="1115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2772">
        <v>0.4</v>
      </c>
      <c r="J398" s="327">
        <v>1.0449999999999999</v>
      </c>
      <c r="K398" s="1151">
        <v>539954</v>
      </c>
      <c r="M398" s="847">
        <v>103.3</v>
      </c>
      <c r="N398" s="859">
        <v>3480.71</v>
      </c>
      <c r="O398" s="843">
        <v>352.15</v>
      </c>
      <c r="P398" s="843">
        <v>99.8</v>
      </c>
      <c r="Q398" s="19">
        <v>1092629.3</v>
      </c>
      <c r="R398" s="845">
        <v>0.96</v>
      </c>
      <c r="S398" s="2772">
        <v>0.4</v>
      </c>
      <c r="T398" s="846">
        <v>1.089</v>
      </c>
      <c r="U398" s="1151">
        <v>527206</v>
      </c>
      <c r="X398" s="1134">
        <v>91</v>
      </c>
      <c r="Y398" s="1110">
        <v>178105</v>
      </c>
      <c r="Z398" s="1115">
        <v>359029</v>
      </c>
      <c r="AB398" s="1134">
        <v>92.3</v>
      </c>
      <c r="AC398" s="1104">
        <v>15960.7</v>
      </c>
      <c r="AD398" s="1115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0.93</v>
      </c>
      <c r="I399" s="2772">
        <v>-5.8</v>
      </c>
      <c r="J399" s="327">
        <v>1.03</v>
      </c>
      <c r="K399" s="1151">
        <v>525659</v>
      </c>
      <c r="M399" s="847">
        <v>101.1</v>
      </c>
      <c r="N399" s="859">
        <v>3056.16</v>
      </c>
      <c r="O399" s="843">
        <v>346.95</v>
      </c>
      <c r="P399" s="843">
        <v>94.6</v>
      </c>
      <c r="Q399" s="19">
        <v>1051400.3</v>
      </c>
      <c r="R399" s="845">
        <v>0.93</v>
      </c>
      <c r="S399" s="2772">
        <v>-5.8</v>
      </c>
      <c r="T399" s="846">
        <v>1.1080000000000001</v>
      </c>
      <c r="U399" s="1151">
        <v>557970</v>
      </c>
      <c r="X399" s="1134">
        <v>79.5</v>
      </c>
      <c r="Y399" s="1110">
        <v>129279</v>
      </c>
      <c r="Z399" s="1115">
        <v>375229</v>
      </c>
      <c r="AB399" s="1134">
        <v>82.1</v>
      </c>
      <c r="AC399" s="1104">
        <v>13352.5</v>
      </c>
      <c r="AD399" s="1115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2772">
        <v>-1.3</v>
      </c>
      <c r="J400" s="327">
        <v>1.129</v>
      </c>
      <c r="K400" s="1151">
        <v>559620</v>
      </c>
      <c r="M400" s="847">
        <v>98.5</v>
      </c>
      <c r="N400" s="859">
        <v>3683.35</v>
      </c>
      <c r="O400" s="843">
        <v>358.9</v>
      </c>
      <c r="P400" s="843">
        <v>92.6</v>
      </c>
      <c r="Q400" s="19">
        <v>1095392.2</v>
      </c>
      <c r="R400" s="845">
        <v>0.93</v>
      </c>
      <c r="S400" s="2772">
        <v>-1.3</v>
      </c>
      <c r="T400" s="846">
        <v>1.1040000000000001</v>
      </c>
      <c r="U400" s="1151">
        <v>556277</v>
      </c>
      <c r="X400" s="1134">
        <v>93.4</v>
      </c>
      <c r="Y400" s="1110">
        <v>134311</v>
      </c>
      <c r="Z400" s="1115">
        <v>398981</v>
      </c>
      <c r="AB400" s="1134">
        <v>94.2</v>
      </c>
      <c r="AC400" s="1104">
        <v>15545.3</v>
      </c>
      <c r="AD400" s="1115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2772">
        <v>1.3</v>
      </c>
      <c r="J401" s="327">
        <v>1.198</v>
      </c>
      <c r="K401" s="1151">
        <v>601322</v>
      </c>
      <c r="M401" s="847">
        <v>101.1</v>
      </c>
      <c r="N401" s="859">
        <v>3558.56</v>
      </c>
      <c r="O401" s="843">
        <v>424.15</v>
      </c>
      <c r="P401" s="843">
        <v>101.9</v>
      </c>
      <c r="Q401" s="19">
        <v>1082822.3</v>
      </c>
      <c r="R401" s="845">
        <v>0.9</v>
      </c>
      <c r="S401" s="2772">
        <v>1.3</v>
      </c>
      <c r="T401" s="846">
        <v>1.1579999999999999</v>
      </c>
      <c r="U401" s="1151">
        <v>572171</v>
      </c>
      <c r="X401" s="1134">
        <v>91</v>
      </c>
      <c r="Y401" s="1110">
        <v>162267</v>
      </c>
      <c r="Z401" s="1115">
        <v>377551</v>
      </c>
      <c r="AB401" s="1134">
        <v>88.1</v>
      </c>
      <c r="AC401" s="1104">
        <v>16860.7</v>
      </c>
      <c r="AD401" s="1115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2772">
        <v>1.9</v>
      </c>
      <c r="J402" s="327">
        <v>1.1739999999999999</v>
      </c>
      <c r="K402" s="1151">
        <v>577671</v>
      </c>
      <c r="M402" s="847">
        <v>100.8</v>
      </c>
      <c r="N402" s="859">
        <v>3484.58</v>
      </c>
      <c r="O402" s="843">
        <v>381.54</v>
      </c>
      <c r="P402" s="843">
        <v>98.1</v>
      </c>
      <c r="Q402" s="19">
        <v>1069673.3999999999</v>
      </c>
      <c r="R402" s="845">
        <v>0.91</v>
      </c>
      <c r="S402" s="2772">
        <v>1.9</v>
      </c>
      <c r="T402" s="846">
        <v>1.179</v>
      </c>
      <c r="U402" s="1151">
        <v>580258</v>
      </c>
      <c r="X402" s="1134">
        <v>88.5</v>
      </c>
      <c r="Y402" s="1110">
        <v>175981</v>
      </c>
      <c r="Z402" s="1115">
        <v>438603</v>
      </c>
      <c r="AB402" s="1134">
        <v>85.7</v>
      </c>
      <c r="AC402" s="1104">
        <v>17321</v>
      </c>
      <c r="AD402" s="1115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2772">
        <v>0.9</v>
      </c>
      <c r="J403" s="327">
        <v>1.2090000000000001</v>
      </c>
      <c r="K403" s="1151">
        <v>646362</v>
      </c>
      <c r="M403" s="847">
        <v>98.5</v>
      </c>
      <c r="N403" s="859">
        <v>3486.26</v>
      </c>
      <c r="O403" s="843">
        <v>350.37</v>
      </c>
      <c r="P403" s="843">
        <v>93.8</v>
      </c>
      <c r="Q403" s="19">
        <v>1064435.8</v>
      </c>
      <c r="R403" s="845">
        <v>0.91</v>
      </c>
      <c r="S403" s="2772">
        <v>0.9</v>
      </c>
      <c r="T403" s="846">
        <v>1.137</v>
      </c>
      <c r="U403" s="1151">
        <v>582236</v>
      </c>
      <c r="X403" s="1135">
        <v>95.9</v>
      </c>
      <c r="Y403" s="1111">
        <v>246284</v>
      </c>
      <c r="Z403" s="1116">
        <v>436812</v>
      </c>
      <c r="AB403" s="1135">
        <v>91.4</v>
      </c>
      <c r="AC403" s="1105">
        <v>17577.900000000001</v>
      </c>
      <c r="AD403" s="1116">
        <v>421878</v>
      </c>
    </row>
    <row r="404" spans="1:30">
      <c r="A404" s="98" t="s">
        <v>902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2771">
        <v>1.7</v>
      </c>
      <c r="J404" s="916">
        <v>1.0489999999999999</v>
      </c>
      <c r="K404" s="1150">
        <v>476153.38699999999</v>
      </c>
      <c r="M404" s="857">
        <v>100.1</v>
      </c>
      <c r="N404" s="877">
        <v>3517.12</v>
      </c>
      <c r="O404" s="853">
        <v>329.12</v>
      </c>
      <c r="P404" s="853">
        <v>96.8</v>
      </c>
      <c r="Q404" s="18">
        <v>1129981.2</v>
      </c>
      <c r="R404" s="855">
        <v>0.93</v>
      </c>
      <c r="S404" s="2771">
        <v>1.7</v>
      </c>
      <c r="T404" s="856">
        <v>1.127</v>
      </c>
      <c r="U404" s="1150">
        <v>595876</v>
      </c>
      <c r="X404" s="1136"/>
      <c r="Y404" s="1112"/>
      <c r="Z404" s="1114"/>
      <c r="AB404" s="1136"/>
      <c r="AC404" s="1106"/>
      <c r="AD404" s="1114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2772">
        <v>-0.8</v>
      </c>
      <c r="J405" s="327">
        <v>1.1140000000000001</v>
      </c>
      <c r="K405" s="1151">
        <v>567027.06200000003</v>
      </c>
      <c r="M405" s="847">
        <v>103.3</v>
      </c>
      <c r="N405" s="859">
        <v>3418.12</v>
      </c>
      <c r="O405" s="843">
        <v>408.14</v>
      </c>
      <c r="P405" s="843">
        <v>102.1</v>
      </c>
      <c r="Q405" s="19">
        <v>1103206.7</v>
      </c>
      <c r="R405" s="845">
        <v>0.95</v>
      </c>
      <c r="S405" s="2772">
        <v>-0.8</v>
      </c>
      <c r="T405" s="846">
        <v>1.117</v>
      </c>
      <c r="U405" s="1151">
        <v>598380</v>
      </c>
      <c r="X405" s="1134"/>
      <c r="Y405" s="1110"/>
      <c r="Z405" s="1115"/>
      <c r="AB405" s="1134"/>
      <c r="AC405" s="1104"/>
      <c r="AD405" s="1115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2772">
        <v>0.4</v>
      </c>
      <c r="J406" s="327">
        <v>1.319</v>
      </c>
      <c r="K406" s="1151">
        <v>720846.24400000006</v>
      </c>
      <c r="M406" s="847">
        <v>100.5</v>
      </c>
      <c r="N406" s="859">
        <v>3457.9</v>
      </c>
      <c r="O406" s="843">
        <v>459.33</v>
      </c>
      <c r="P406" s="843">
        <v>97</v>
      </c>
      <c r="Q406" s="19">
        <v>1115556.2</v>
      </c>
      <c r="R406" s="845">
        <v>0.96</v>
      </c>
      <c r="S406" s="2778">
        <v>0.4</v>
      </c>
      <c r="T406" s="846">
        <v>1.1140000000000001</v>
      </c>
      <c r="U406" s="1151">
        <v>619354</v>
      </c>
      <c r="X406" s="1134"/>
      <c r="Y406" s="1110"/>
      <c r="Z406" s="1115"/>
      <c r="AB406" s="1134"/>
      <c r="AC406" s="1104"/>
      <c r="AD406" s="1115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2772">
        <v>3.4</v>
      </c>
      <c r="J407" s="327">
        <v>1.1339999999999999</v>
      </c>
      <c r="K407" s="1151">
        <v>627012.41399999999</v>
      </c>
      <c r="M407" s="847">
        <v>102.1</v>
      </c>
      <c r="N407" s="859">
        <v>3337.11</v>
      </c>
      <c r="O407" s="843">
        <v>395.05</v>
      </c>
      <c r="P407" s="843">
        <v>98.6</v>
      </c>
      <c r="Q407" s="19">
        <v>1102954.8999999999</v>
      </c>
      <c r="R407" s="845">
        <v>0.98</v>
      </c>
      <c r="S407" s="2778">
        <v>3.4</v>
      </c>
      <c r="T407" s="846">
        <v>1.175</v>
      </c>
      <c r="U407" s="1151">
        <v>629319</v>
      </c>
      <c r="X407" s="1134"/>
      <c r="Y407" s="1110"/>
      <c r="Z407" s="1115"/>
      <c r="AB407" s="1134"/>
      <c r="AC407" s="1104"/>
      <c r="AD407" s="1115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1</v>
      </c>
      <c r="I408" s="2772">
        <v>8.9</v>
      </c>
      <c r="J408" s="327">
        <v>1.036</v>
      </c>
      <c r="K408" s="1151">
        <v>619192.054</v>
      </c>
      <c r="M408" s="847">
        <v>99.5</v>
      </c>
      <c r="N408" s="859">
        <v>3479.05</v>
      </c>
      <c r="O408" s="843">
        <v>348.84</v>
      </c>
      <c r="P408" s="843">
        <v>94.3</v>
      </c>
      <c r="Q408" s="19">
        <v>1105045.5</v>
      </c>
      <c r="R408" s="845">
        <v>1</v>
      </c>
      <c r="S408" s="2778">
        <v>8.9</v>
      </c>
      <c r="T408" s="846">
        <v>1.155</v>
      </c>
      <c r="U408" s="1151">
        <v>691062</v>
      </c>
      <c r="X408" s="1134"/>
      <c r="Y408" s="1110"/>
      <c r="Z408" s="1115"/>
      <c r="AB408" s="1134"/>
      <c r="AC408" s="1104"/>
      <c r="AD408" s="1115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1.03</v>
      </c>
      <c r="I409" s="2772">
        <v>-0.1</v>
      </c>
      <c r="J409" s="327">
        <v>1.1879999999999999</v>
      </c>
      <c r="K409" s="1151">
        <v>712590.43900000001</v>
      </c>
      <c r="M409" s="847">
        <v>101.9</v>
      </c>
      <c r="N409" s="859">
        <v>3461.56</v>
      </c>
      <c r="O409" s="843">
        <v>386.74</v>
      </c>
      <c r="P409" s="843">
        <v>96.1</v>
      </c>
      <c r="Q409" s="19">
        <v>1106908.8999999999</v>
      </c>
      <c r="R409" s="845">
        <v>1.03</v>
      </c>
      <c r="S409" s="2778">
        <v>-0.1</v>
      </c>
      <c r="T409" s="846">
        <v>1.163</v>
      </c>
      <c r="U409" s="1151">
        <v>670470</v>
      </c>
      <c r="X409" s="1134"/>
      <c r="Y409" s="1110"/>
      <c r="Z409" s="1115"/>
      <c r="AB409" s="1134"/>
      <c r="AC409" s="1104"/>
      <c r="AD409" s="1115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2772">
        <v>0.6</v>
      </c>
      <c r="J410" s="327">
        <v>1.143</v>
      </c>
      <c r="K410" s="1151">
        <v>664569.65399999998</v>
      </c>
      <c r="M410" s="847">
        <v>102.6</v>
      </c>
      <c r="N410" s="859">
        <v>3520.64</v>
      </c>
      <c r="O410" s="843">
        <v>344.57</v>
      </c>
      <c r="P410" s="843">
        <v>103.3</v>
      </c>
      <c r="Q410" s="19">
        <v>1098130.6000000001</v>
      </c>
      <c r="R410" s="845">
        <v>1.03</v>
      </c>
      <c r="S410" s="2778">
        <v>0.6</v>
      </c>
      <c r="T410" s="846">
        <v>1.1919999999999999</v>
      </c>
      <c r="U410" s="1151">
        <v>655950</v>
      </c>
      <c r="X410" s="1134"/>
      <c r="Y410" s="1110"/>
      <c r="Z410" s="1115"/>
      <c r="AB410" s="1134"/>
      <c r="AC410" s="1104"/>
      <c r="AD410" s="1115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1.04</v>
      </c>
      <c r="I411" s="2772">
        <v>0.3</v>
      </c>
      <c r="J411" s="327">
        <v>1.107</v>
      </c>
      <c r="K411" s="1151">
        <v>672129.25199999998</v>
      </c>
      <c r="M411" s="847">
        <v>102.9</v>
      </c>
      <c r="N411" s="859">
        <v>3553.78</v>
      </c>
      <c r="O411" s="843">
        <v>384.27</v>
      </c>
      <c r="P411" s="843">
        <v>103.9</v>
      </c>
      <c r="Q411" s="1398">
        <v>1102721.2</v>
      </c>
      <c r="R411" s="845">
        <v>1.04</v>
      </c>
      <c r="S411" s="2778">
        <v>0.3</v>
      </c>
      <c r="T411" s="846">
        <v>1.1930000000000001</v>
      </c>
      <c r="U411" s="1151">
        <v>693317</v>
      </c>
      <c r="X411" s="1134"/>
      <c r="Y411" s="1110"/>
      <c r="Z411" s="1115"/>
      <c r="AB411" s="1134"/>
      <c r="AC411" s="1104"/>
      <c r="AD411" s="1115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2772">
        <v>1.7</v>
      </c>
      <c r="J412" s="327">
        <v>1.2350000000000001</v>
      </c>
      <c r="K412" s="1151">
        <v>694891.076</v>
      </c>
      <c r="M412" s="847">
        <v>104.9</v>
      </c>
      <c r="N412" s="859">
        <v>3291.95</v>
      </c>
      <c r="O412" s="843">
        <v>394.24</v>
      </c>
      <c r="P412" s="843">
        <v>106.5</v>
      </c>
      <c r="Q412" s="1398">
        <v>1091354.8</v>
      </c>
      <c r="R412" s="845">
        <v>1.05</v>
      </c>
      <c r="S412" s="2779">
        <v>1.7</v>
      </c>
      <c r="T412" s="846">
        <v>1.204</v>
      </c>
      <c r="U412" s="1151">
        <v>686738</v>
      </c>
      <c r="X412" s="1134"/>
      <c r="Y412" s="1110"/>
      <c r="Z412" s="1115"/>
      <c r="AB412" s="1134"/>
      <c r="AC412" s="1104"/>
      <c r="AD412" s="1115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1.05</v>
      </c>
      <c r="I413" s="2772">
        <v>2.4</v>
      </c>
      <c r="J413" s="327">
        <v>1.2010000000000001</v>
      </c>
      <c r="K413" s="1151">
        <v>742625.23900000006</v>
      </c>
      <c r="M413" s="847">
        <v>103.3</v>
      </c>
      <c r="N413" s="859">
        <v>3428.33</v>
      </c>
      <c r="O413" s="843">
        <v>330.59</v>
      </c>
      <c r="P413" s="843">
        <v>103.6</v>
      </c>
      <c r="Q413" s="1398">
        <v>1095028.3</v>
      </c>
      <c r="R413" s="845">
        <v>1.05</v>
      </c>
      <c r="S413" s="2779">
        <v>2.4</v>
      </c>
      <c r="T413" s="846">
        <v>1.1619999999999999</v>
      </c>
      <c r="U413" s="1151">
        <v>717604</v>
      </c>
      <c r="X413" s="1134"/>
      <c r="Y413" s="1110"/>
      <c r="Z413" s="1115"/>
      <c r="AB413" s="1134"/>
      <c r="AC413" s="1104"/>
      <c r="AD413" s="1115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2772">
        <v>0.1</v>
      </c>
      <c r="J414" s="327">
        <v>1.1890000000000001</v>
      </c>
      <c r="K414" s="1151">
        <v>738226.44700000004</v>
      </c>
      <c r="M414" s="847">
        <v>103.6</v>
      </c>
      <c r="N414" s="859">
        <v>3490.79</v>
      </c>
      <c r="O414" s="843">
        <v>339.43</v>
      </c>
      <c r="P414" s="843">
        <v>105</v>
      </c>
      <c r="Q414" s="1398">
        <v>1107214.1000000001</v>
      </c>
      <c r="R414" s="845">
        <v>1.06</v>
      </c>
      <c r="S414" s="2779">
        <v>0.1</v>
      </c>
      <c r="T414" s="846">
        <v>1.1970000000000001</v>
      </c>
      <c r="U414" s="1151">
        <v>728229</v>
      </c>
      <c r="X414" s="1134"/>
      <c r="Y414" s="1110"/>
      <c r="Z414" s="1115"/>
      <c r="AB414" s="1134"/>
      <c r="AC414" s="1104"/>
      <c r="AD414" s="1115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2772">
        <v>3.6</v>
      </c>
      <c r="J415" s="327">
        <v>1.2589999999999999</v>
      </c>
      <c r="K415" s="1151">
        <v>747465.76699999999</v>
      </c>
      <c r="M415" s="847">
        <v>103.6</v>
      </c>
      <c r="N415" s="859">
        <v>3565.84</v>
      </c>
      <c r="O415" s="843">
        <v>306.33</v>
      </c>
      <c r="P415" s="843">
        <v>106.3</v>
      </c>
      <c r="Q415" s="19">
        <v>1105141</v>
      </c>
      <c r="R415" s="845">
        <v>1.06</v>
      </c>
      <c r="S415" s="2779">
        <v>3.6</v>
      </c>
      <c r="T415" s="846">
        <v>1.18</v>
      </c>
      <c r="U415" s="1151">
        <v>677300</v>
      </c>
      <c r="X415" s="1135"/>
      <c r="Y415" s="1111"/>
      <c r="Z415" s="1116"/>
      <c r="AB415" s="1135"/>
      <c r="AC415" s="1105"/>
      <c r="AD415" s="1116"/>
    </row>
    <row r="416" spans="1:30">
      <c r="A416" s="763" t="s">
        <v>1218</v>
      </c>
      <c r="B416" s="196" t="s">
        <v>3</v>
      </c>
      <c r="C416" s="853">
        <v>99</v>
      </c>
      <c r="D416" s="1639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2771">
        <v>2</v>
      </c>
      <c r="J416" s="916">
        <v>1.0569999999999999</v>
      </c>
      <c r="K416" s="1640">
        <v>532587.89500000002</v>
      </c>
      <c r="M416" s="1644">
        <v>99</v>
      </c>
      <c r="N416" s="906">
        <v>3440.77</v>
      </c>
      <c r="O416" s="853">
        <v>364.29</v>
      </c>
      <c r="P416" s="853">
        <v>96.1</v>
      </c>
      <c r="Q416" s="18">
        <v>1081620.2</v>
      </c>
      <c r="R416" s="855">
        <v>1.05</v>
      </c>
      <c r="S416" s="2780">
        <v>2</v>
      </c>
      <c r="T416" s="856">
        <v>1.135</v>
      </c>
      <c r="U416" s="1640">
        <v>670439</v>
      </c>
      <c r="X416" s="1104"/>
      <c r="Y416" s="1110"/>
      <c r="Z416" s="1110"/>
      <c r="AB416" s="1104"/>
      <c r="AC416" s="1104"/>
      <c r="AD416" s="1110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2772">
        <v>2.5</v>
      </c>
      <c r="J417" s="327">
        <v>1.1359999999999999</v>
      </c>
      <c r="K417" s="1641">
        <v>656434.91300000006</v>
      </c>
      <c r="M417" s="1645">
        <v>99.6</v>
      </c>
      <c r="N417" s="878">
        <v>3429.37</v>
      </c>
      <c r="O417" s="843">
        <v>393.68</v>
      </c>
      <c r="P417" s="843">
        <v>96.5</v>
      </c>
      <c r="Q417" s="19">
        <v>1097290.3</v>
      </c>
      <c r="R417" s="845">
        <v>1.01</v>
      </c>
      <c r="S417" s="2779">
        <v>2.5</v>
      </c>
      <c r="T417" s="846">
        <v>1.143</v>
      </c>
      <c r="U417" s="1641">
        <v>695796</v>
      </c>
      <c r="X417" s="1104"/>
      <c r="Y417" s="1110"/>
      <c r="Z417" s="1110"/>
      <c r="AB417" s="1104"/>
      <c r="AC417" s="1104"/>
      <c r="AD417" s="1110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2772">
        <v>2.7</v>
      </c>
      <c r="J418" s="327">
        <v>1.373</v>
      </c>
      <c r="K418" s="1641">
        <v>772936.495</v>
      </c>
      <c r="M418" s="1645">
        <v>100.7</v>
      </c>
      <c r="N418" s="878">
        <v>3425.76</v>
      </c>
      <c r="O418" s="843">
        <v>311.67</v>
      </c>
      <c r="P418" s="843">
        <v>101.9</v>
      </c>
      <c r="Q418" s="19">
        <v>1075339.3999999999</v>
      </c>
      <c r="R418" s="845">
        <v>1.01</v>
      </c>
      <c r="S418" s="2779">
        <v>2.7</v>
      </c>
      <c r="T418" s="846">
        <v>1.1579999999999999</v>
      </c>
      <c r="U418" s="1641">
        <v>664251</v>
      </c>
      <c r="X418" s="1104"/>
      <c r="Y418" s="1110"/>
      <c r="Z418" s="1110"/>
      <c r="AB418" s="1104"/>
      <c r="AC418" s="1104"/>
      <c r="AD418" s="1110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2772">
        <v>3.4</v>
      </c>
      <c r="J419" s="327">
        <v>1.0900000000000001</v>
      </c>
      <c r="K419" s="1641">
        <v>703317.17800000007</v>
      </c>
      <c r="M419" s="1645">
        <v>95.8</v>
      </c>
      <c r="N419" s="878">
        <v>2832.21</v>
      </c>
      <c r="O419" s="843">
        <v>628.58000000000004</v>
      </c>
      <c r="P419" s="843">
        <v>93.6</v>
      </c>
      <c r="Q419" s="19">
        <v>1081119.8999999999</v>
      </c>
      <c r="R419" s="845">
        <v>1.03</v>
      </c>
      <c r="S419" s="2779">
        <v>3.4</v>
      </c>
      <c r="T419" s="846">
        <v>1.1359999999999999</v>
      </c>
      <c r="U419" s="1641">
        <v>724237</v>
      </c>
      <c r="X419" s="1104"/>
      <c r="Y419" s="1110"/>
      <c r="Z419" s="1110"/>
      <c r="AB419" s="1104"/>
      <c r="AC419" s="1104"/>
      <c r="AD419" s="1110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1.03</v>
      </c>
      <c r="I420" s="2772">
        <v>3.3</v>
      </c>
      <c r="J420" s="327">
        <v>1.014</v>
      </c>
      <c r="K420" s="1641">
        <v>611169.70299999998</v>
      </c>
      <c r="M420" s="1645">
        <v>96.9</v>
      </c>
      <c r="N420" s="878">
        <v>3572.31</v>
      </c>
      <c r="O420" s="843">
        <v>354.66</v>
      </c>
      <c r="P420" s="843">
        <v>94.9</v>
      </c>
      <c r="Q420" s="19">
        <v>1080765.3</v>
      </c>
      <c r="R420" s="845">
        <v>1.03</v>
      </c>
      <c r="S420" s="2779">
        <v>3.3</v>
      </c>
      <c r="T420" s="846">
        <v>1.129</v>
      </c>
      <c r="U420" s="1641">
        <v>661898</v>
      </c>
      <c r="X420" s="1104"/>
      <c r="Y420" s="1110"/>
      <c r="Z420" s="1110"/>
      <c r="AB420" s="1104"/>
      <c r="AC420" s="1104"/>
      <c r="AD420" s="1110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2772">
        <v>3.9</v>
      </c>
      <c r="J421" s="327">
        <v>1.25</v>
      </c>
      <c r="K421" s="1641">
        <v>715542.598</v>
      </c>
      <c r="M421" s="1645">
        <v>104.9</v>
      </c>
      <c r="N421" s="878">
        <v>3523.89</v>
      </c>
      <c r="O421" s="843">
        <v>253.68</v>
      </c>
      <c r="P421" s="843">
        <v>112.3</v>
      </c>
      <c r="Q421" s="19">
        <v>1083356.7</v>
      </c>
      <c r="R421" s="845">
        <v>1.02</v>
      </c>
      <c r="S421" s="2779">
        <v>3.9</v>
      </c>
      <c r="T421" s="846">
        <v>1.2190000000000001</v>
      </c>
      <c r="U421" s="1641">
        <v>674313</v>
      </c>
      <c r="X421" s="1104"/>
      <c r="Y421" s="1110"/>
      <c r="Z421" s="1110"/>
      <c r="AB421" s="1104"/>
      <c r="AC421" s="1104"/>
      <c r="AD421" s="1110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2772">
        <v>4.3</v>
      </c>
      <c r="J422" s="327">
        <v>1.08</v>
      </c>
      <c r="K422" s="1641">
        <v>700216.10499999998</v>
      </c>
      <c r="M422" s="1645">
        <v>96.5</v>
      </c>
      <c r="N422" s="878">
        <v>3382.09</v>
      </c>
      <c r="O422" s="843">
        <v>596.66</v>
      </c>
      <c r="P422" s="843">
        <v>92.7</v>
      </c>
      <c r="Q422" s="19">
        <v>1077091.8999999999</v>
      </c>
      <c r="R422" s="845">
        <v>1.01</v>
      </c>
      <c r="S422" s="2779">
        <v>4.3</v>
      </c>
      <c r="T422" s="846">
        <v>1.1240000000000001</v>
      </c>
      <c r="U422" s="1641">
        <v>696474</v>
      </c>
      <c r="X422" s="1104"/>
      <c r="Y422" s="1110"/>
      <c r="Z422" s="1110"/>
      <c r="AB422" s="1104"/>
      <c r="AC422" s="1104"/>
      <c r="AD422" s="1110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</v>
      </c>
      <c r="I423" s="2772">
        <v>5</v>
      </c>
      <c r="J423" s="327">
        <v>1.0580000000000001</v>
      </c>
      <c r="K423" s="1641">
        <v>668940.38399999996</v>
      </c>
      <c r="M423" s="1645">
        <v>96.4</v>
      </c>
      <c r="N423" s="878">
        <v>3381.62</v>
      </c>
      <c r="O423" s="843">
        <v>394.46</v>
      </c>
      <c r="P423" s="843">
        <v>93.4</v>
      </c>
      <c r="Q423" s="19">
        <v>1074223.2</v>
      </c>
      <c r="R423" s="845">
        <v>1</v>
      </c>
      <c r="S423" s="2779">
        <v>5</v>
      </c>
      <c r="T423" s="846">
        <v>1.141</v>
      </c>
      <c r="U423" s="1641">
        <v>687086</v>
      </c>
      <c r="X423" s="1104"/>
      <c r="Y423" s="1110"/>
      <c r="Z423" s="1110"/>
      <c r="AB423" s="1104"/>
      <c r="AC423" s="1104"/>
      <c r="AD423" s="1110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2772">
        <v>4</v>
      </c>
      <c r="J424" s="327">
        <v>1.1519999999999999</v>
      </c>
      <c r="K424" s="1641">
        <v>739614.73699999996</v>
      </c>
      <c r="M424" s="1645">
        <v>95.8</v>
      </c>
      <c r="N424" s="878">
        <v>3561.88</v>
      </c>
      <c r="O424" s="843">
        <v>295.39999999999998</v>
      </c>
      <c r="P424" s="843">
        <v>92</v>
      </c>
      <c r="Q424" s="19">
        <v>1093405.2</v>
      </c>
      <c r="R424" s="845">
        <v>1.01</v>
      </c>
      <c r="S424" s="2779">
        <v>4</v>
      </c>
      <c r="T424" s="846">
        <v>1.119</v>
      </c>
      <c r="U424" s="1641">
        <v>724837</v>
      </c>
      <c r="X424" s="1104"/>
      <c r="Y424" s="1110"/>
      <c r="Z424" s="1110"/>
      <c r="AB424" s="1104"/>
      <c r="AC424" s="1104"/>
      <c r="AD424" s="1110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1.01</v>
      </c>
      <c r="I425" s="2772">
        <v>2.9</v>
      </c>
      <c r="J425" s="327">
        <v>1.127</v>
      </c>
      <c r="K425" s="1641">
        <v>710822.73400000005</v>
      </c>
      <c r="M425" s="1645">
        <v>95</v>
      </c>
      <c r="N425" s="878">
        <v>3204.32</v>
      </c>
      <c r="O425" s="843">
        <v>744.98</v>
      </c>
      <c r="P425" s="843">
        <v>91.1</v>
      </c>
      <c r="Q425" s="19">
        <v>1083612.3999999999</v>
      </c>
      <c r="R425" s="845">
        <v>1.01</v>
      </c>
      <c r="S425" s="2779">
        <v>2.9</v>
      </c>
      <c r="T425" s="846">
        <v>1.0920000000000001</v>
      </c>
      <c r="U425" s="1641">
        <v>690344</v>
      </c>
      <c r="X425" s="1104"/>
      <c r="Y425" s="1110"/>
      <c r="Z425" s="1110"/>
      <c r="AB425" s="1104"/>
      <c r="AC425" s="1104"/>
      <c r="AD425" s="1110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2772">
        <v>4.0999999999999996</v>
      </c>
      <c r="J426" s="327">
        <v>1.0900000000000001</v>
      </c>
      <c r="K426" s="1641">
        <v>694921.53599999996</v>
      </c>
      <c r="M426" s="1645">
        <v>94.5</v>
      </c>
      <c r="N426" s="878">
        <v>3146.25</v>
      </c>
      <c r="O426" s="843">
        <v>334.31</v>
      </c>
      <c r="P426" s="843">
        <v>92</v>
      </c>
      <c r="Q426" s="19">
        <v>1080628</v>
      </c>
      <c r="R426" s="845">
        <v>1.02</v>
      </c>
      <c r="S426" s="2779">
        <v>4.0999999999999996</v>
      </c>
      <c r="T426" s="846">
        <v>1.099</v>
      </c>
      <c r="U426" s="1641">
        <v>686473</v>
      </c>
      <c r="X426" s="1104"/>
      <c r="Y426" s="1110"/>
      <c r="Z426" s="1110"/>
      <c r="AB426" s="1104"/>
      <c r="AC426" s="1104"/>
      <c r="AD426" s="1110"/>
    </row>
    <row r="427" spans="1:30">
      <c r="A427" s="778"/>
      <c r="B427" s="197" t="s">
        <v>14</v>
      </c>
      <c r="C427" s="848">
        <v>97.7</v>
      </c>
      <c r="D427" s="1642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2773">
        <v>1.5</v>
      </c>
      <c r="J427" s="882">
        <v>1.194</v>
      </c>
      <c r="K427" s="1643">
        <v>751409.97700000007</v>
      </c>
      <c r="M427" s="1646">
        <v>97.7</v>
      </c>
      <c r="N427" s="904">
        <v>3324.49</v>
      </c>
      <c r="O427" s="848">
        <v>277.23</v>
      </c>
      <c r="P427" s="848">
        <v>97.6</v>
      </c>
      <c r="Q427" s="20">
        <v>1087450.1000000001</v>
      </c>
      <c r="R427" s="850">
        <v>1.02</v>
      </c>
      <c r="S427" s="2781">
        <v>1.5</v>
      </c>
      <c r="T427" s="851">
        <v>1.119</v>
      </c>
      <c r="U427" s="1643">
        <v>693275</v>
      </c>
      <c r="X427" s="1104"/>
      <c r="Y427" s="1110"/>
      <c r="Z427" s="1110"/>
      <c r="AB427" s="1104"/>
      <c r="AC427" s="1104"/>
      <c r="AD427" s="1110"/>
    </row>
    <row r="428" spans="1:30">
      <c r="A428" s="763" t="s">
        <v>1421</v>
      </c>
      <c r="B428" s="701" t="s">
        <v>3</v>
      </c>
      <c r="C428" s="853">
        <v>93.5</v>
      </c>
      <c r="D428" s="2246">
        <v>3344268.2432612749</v>
      </c>
      <c r="E428" s="854">
        <v>317253</v>
      </c>
      <c r="F428" s="853">
        <v>89.6</v>
      </c>
      <c r="G428" s="854">
        <v>1060891.2450000001</v>
      </c>
      <c r="H428" s="855">
        <v>1.02</v>
      </c>
      <c r="I428" s="2775">
        <v>2.8</v>
      </c>
      <c r="J428" s="1428">
        <v>1.0640000000000001</v>
      </c>
      <c r="K428" s="2240">
        <v>551467.94400000002</v>
      </c>
      <c r="M428" s="1644">
        <v>93.5</v>
      </c>
      <c r="N428" s="906">
        <v>3500.14</v>
      </c>
      <c r="O428" s="853">
        <v>369.7</v>
      </c>
      <c r="P428" s="853">
        <v>89.6</v>
      </c>
      <c r="Q428" s="854">
        <v>1125397.3</v>
      </c>
      <c r="R428" s="855">
        <v>1.02</v>
      </c>
      <c r="S428" s="2775">
        <v>2.8</v>
      </c>
      <c r="T428" s="1428">
        <v>1.1419999999999999</v>
      </c>
      <c r="U428" s="2240">
        <v>680027</v>
      </c>
      <c r="X428" s="1104"/>
      <c r="Y428" s="1110"/>
      <c r="Z428" s="1110"/>
      <c r="AB428" s="1104"/>
      <c r="AC428" s="1104"/>
      <c r="AD428" s="1110"/>
    </row>
    <row r="429" spans="1:30">
      <c r="A429" s="764">
        <v>2024</v>
      </c>
      <c r="B429" s="700" t="s">
        <v>4</v>
      </c>
      <c r="C429" s="843">
        <v>97</v>
      </c>
      <c r="D429" s="2247">
        <v>3283870.671035443</v>
      </c>
      <c r="E429" s="844">
        <v>280780</v>
      </c>
      <c r="F429" s="843">
        <v>95.9</v>
      </c>
      <c r="G429" s="844">
        <v>1089406.692</v>
      </c>
      <c r="H429" s="845">
        <v>1.02</v>
      </c>
      <c r="I429" s="2776">
        <v>6.4</v>
      </c>
      <c r="J429" s="879">
        <v>1.2170000000000001</v>
      </c>
      <c r="K429" s="2241">
        <v>641644.82000000007</v>
      </c>
      <c r="M429" s="1645">
        <v>97</v>
      </c>
      <c r="N429" s="878">
        <v>3492.96</v>
      </c>
      <c r="O429" s="843">
        <v>291.11</v>
      </c>
      <c r="P429" s="843">
        <v>95.9</v>
      </c>
      <c r="Q429" s="844">
        <v>1112202.2</v>
      </c>
      <c r="R429" s="845">
        <v>1.02</v>
      </c>
      <c r="S429" s="2776">
        <v>6.4</v>
      </c>
      <c r="T429" s="879">
        <v>1.228</v>
      </c>
      <c r="U429" s="2241">
        <v>660558</v>
      </c>
      <c r="X429" s="1104"/>
      <c r="Y429" s="1110"/>
      <c r="Z429" s="1110"/>
      <c r="AB429" s="1104"/>
      <c r="AC429" s="1104"/>
      <c r="AD429" s="1110"/>
    </row>
    <row r="430" spans="1:30">
      <c r="A430" s="764"/>
      <c r="B430" s="700" t="s">
        <v>5</v>
      </c>
      <c r="C430" s="843">
        <v>98.4</v>
      </c>
      <c r="D430" s="2247">
        <v>3407615.4776697303</v>
      </c>
      <c r="E430" s="844">
        <v>291786</v>
      </c>
      <c r="F430" s="843">
        <v>99</v>
      </c>
      <c r="G430" s="844">
        <v>1097761.4339999999</v>
      </c>
      <c r="H430" s="845">
        <v>1.02</v>
      </c>
      <c r="I430" s="2776">
        <v>4.3</v>
      </c>
      <c r="J430" s="879">
        <v>1.377</v>
      </c>
      <c r="K430" s="2241">
        <v>768382.85600000003</v>
      </c>
      <c r="M430" s="1645">
        <v>98.4</v>
      </c>
      <c r="N430" s="878">
        <v>3501.42</v>
      </c>
      <c r="O430" s="843">
        <v>301.01</v>
      </c>
      <c r="P430" s="843">
        <v>99</v>
      </c>
      <c r="Q430" s="844">
        <v>1113958.3999999999</v>
      </c>
      <c r="R430" s="845">
        <v>1.02</v>
      </c>
      <c r="S430" s="2776">
        <v>4.3</v>
      </c>
      <c r="T430" s="879">
        <v>1.161</v>
      </c>
      <c r="U430" s="2241">
        <v>677336</v>
      </c>
      <c r="X430" s="1104"/>
      <c r="Y430" s="1110"/>
      <c r="Z430" s="1110"/>
      <c r="AB430" s="1104"/>
      <c r="AC430" s="1104"/>
      <c r="AD430" s="1110"/>
    </row>
    <row r="431" spans="1:30">
      <c r="A431" s="764"/>
      <c r="B431" s="700" t="s">
        <v>6</v>
      </c>
      <c r="C431" s="843">
        <v>92.2</v>
      </c>
      <c r="D431" s="2247">
        <v>2991711.0959280673</v>
      </c>
      <c r="E431" s="844">
        <v>439512</v>
      </c>
      <c r="F431" s="843">
        <v>89.3</v>
      </c>
      <c r="G431" s="844">
        <v>1146883.8860000002</v>
      </c>
      <c r="H431" s="845">
        <v>1.02</v>
      </c>
      <c r="I431" s="2776">
        <v>0.9</v>
      </c>
      <c r="J431" s="879">
        <v>1.08</v>
      </c>
      <c r="K431" s="2241">
        <v>666221.91300000006</v>
      </c>
      <c r="M431" s="1645">
        <v>92.2</v>
      </c>
      <c r="N431" s="878">
        <v>3059.71</v>
      </c>
      <c r="O431" s="843">
        <v>387.06</v>
      </c>
      <c r="P431" s="843">
        <v>89.3</v>
      </c>
      <c r="Q431" s="844">
        <v>1108344.7</v>
      </c>
      <c r="R431" s="845">
        <v>1.02</v>
      </c>
      <c r="S431" s="2776">
        <v>0.9</v>
      </c>
      <c r="T431" s="879">
        <v>1.1319999999999999</v>
      </c>
      <c r="U431" s="2241">
        <v>675429</v>
      </c>
      <c r="X431" s="1104"/>
      <c r="Y431" s="1110"/>
      <c r="Z431" s="1110"/>
      <c r="AB431" s="1104"/>
      <c r="AC431" s="1104"/>
      <c r="AD431" s="1110"/>
    </row>
    <row r="432" spans="1:30">
      <c r="A432" s="764"/>
      <c r="B432" s="700" t="s">
        <v>7</v>
      </c>
      <c r="C432" s="843">
        <v>96.1</v>
      </c>
      <c r="D432" s="2247">
        <v>3477422.6305598025</v>
      </c>
      <c r="E432" s="844">
        <v>223184</v>
      </c>
      <c r="F432" s="843">
        <v>90.6</v>
      </c>
      <c r="G432" s="844">
        <v>1131867.8539999998</v>
      </c>
      <c r="H432" s="845">
        <v>1</v>
      </c>
      <c r="I432" s="2776">
        <v>1.6</v>
      </c>
      <c r="J432" s="879">
        <v>1.0429999999999999</v>
      </c>
      <c r="K432" s="2241">
        <v>639484.64199999999</v>
      </c>
      <c r="M432" s="1645">
        <v>96.1</v>
      </c>
      <c r="N432" s="878">
        <v>3463.33</v>
      </c>
      <c r="O432" s="843">
        <v>264.93</v>
      </c>
      <c r="P432" s="843">
        <v>90.6</v>
      </c>
      <c r="Q432" s="844">
        <v>1144497.8999999999</v>
      </c>
      <c r="R432" s="845">
        <v>1</v>
      </c>
      <c r="S432" s="2776">
        <v>1.6</v>
      </c>
      <c r="T432" s="879">
        <v>1.157</v>
      </c>
      <c r="U432" s="2241">
        <v>685573</v>
      </c>
      <c r="X432" s="1104"/>
      <c r="Y432" s="1110"/>
      <c r="Z432" s="1110"/>
      <c r="AB432" s="1104"/>
      <c r="AC432" s="1104"/>
      <c r="AD432" s="1110"/>
    </row>
    <row r="433" spans="1:30">
      <c r="A433" s="764"/>
      <c r="B433" s="700" t="s">
        <v>8</v>
      </c>
      <c r="C433" s="843">
        <v>95.5</v>
      </c>
      <c r="D433" s="2247">
        <v>3684830.6386252129</v>
      </c>
      <c r="E433" s="844">
        <v>334827</v>
      </c>
      <c r="F433" s="843">
        <v>91.2</v>
      </c>
      <c r="G433" s="844">
        <v>1149938.4280000001</v>
      </c>
      <c r="H433" s="845">
        <v>0.99</v>
      </c>
      <c r="I433" s="2776">
        <v>5</v>
      </c>
      <c r="J433" s="879">
        <v>1.117</v>
      </c>
      <c r="K433" s="2241">
        <v>706887.31299999997</v>
      </c>
      <c r="M433" s="1645">
        <v>95.5</v>
      </c>
      <c r="N433" s="878">
        <v>3525.3</v>
      </c>
      <c r="O433" s="843">
        <v>305.92</v>
      </c>
      <c r="P433" s="843">
        <v>91.2</v>
      </c>
      <c r="Q433" s="844">
        <v>1112318.6000000001</v>
      </c>
      <c r="R433" s="845">
        <v>0.99</v>
      </c>
      <c r="S433" s="2776">
        <v>5</v>
      </c>
      <c r="T433" s="879">
        <v>1.0840000000000001</v>
      </c>
      <c r="U433" s="2241">
        <v>681915</v>
      </c>
      <c r="X433" s="1104"/>
      <c r="Y433" s="1110"/>
      <c r="Z433" s="1110"/>
      <c r="AB433" s="1104"/>
      <c r="AC433" s="1104"/>
      <c r="AD433" s="1110"/>
    </row>
    <row r="434" spans="1:30">
      <c r="A434" s="764"/>
      <c r="B434" s="700" t="s">
        <v>9</v>
      </c>
      <c r="C434" s="843">
        <v>100.1</v>
      </c>
      <c r="D434" s="2247">
        <v>3801231.6757830209</v>
      </c>
      <c r="E434" s="844">
        <v>325266</v>
      </c>
      <c r="F434" s="843">
        <v>97.7</v>
      </c>
      <c r="G434" s="844">
        <v>1156092.46</v>
      </c>
      <c r="H434" s="845">
        <v>1.01</v>
      </c>
      <c r="I434" s="2776">
        <v>0.5</v>
      </c>
      <c r="J434" s="879">
        <v>1.17</v>
      </c>
      <c r="K434" s="2241">
        <v>714937.696</v>
      </c>
      <c r="M434" s="1645">
        <v>100.1</v>
      </c>
      <c r="N434" s="878">
        <v>3559.69</v>
      </c>
      <c r="O434" s="843">
        <v>339.54</v>
      </c>
      <c r="P434" s="843">
        <v>97.7</v>
      </c>
      <c r="Q434" s="844">
        <v>1115535</v>
      </c>
      <c r="R434" s="845">
        <v>1.01</v>
      </c>
      <c r="S434" s="2776">
        <v>0.5</v>
      </c>
      <c r="T434" s="879">
        <v>1.216</v>
      </c>
      <c r="U434" s="2241">
        <v>687070</v>
      </c>
      <c r="X434" s="1104"/>
      <c r="Y434" s="1110"/>
      <c r="Z434" s="1110"/>
      <c r="AB434" s="1104"/>
      <c r="AC434" s="1104"/>
      <c r="AD434" s="1110"/>
    </row>
    <row r="435" spans="1:30">
      <c r="A435" s="764"/>
      <c r="B435" s="700" t="s">
        <v>10</v>
      </c>
      <c r="C435" s="843">
        <v>96.4</v>
      </c>
      <c r="D435" s="2247">
        <v>3496145.5493393643</v>
      </c>
      <c r="E435" s="844">
        <v>244499</v>
      </c>
      <c r="F435" s="843">
        <v>91.7</v>
      </c>
      <c r="G435" s="844">
        <v>1081961.4180000001</v>
      </c>
      <c r="H435" s="845">
        <v>1.01</v>
      </c>
      <c r="I435" s="2776">
        <v>4.7</v>
      </c>
      <c r="J435" s="879">
        <v>1.0329999999999999</v>
      </c>
      <c r="K435" s="2241">
        <v>658371.99699999997</v>
      </c>
      <c r="M435" s="1645">
        <v>96.4</v>
      </c>
      <c r="N435" s="878">
        <v>3382.54</v>
      </c>
      <c r="O435" s="843">
        <v>223.77</v>
      </c>
      <c r="P435" s="843">
        <v>91.7</v>
      </c>
      <c r="Q435" s="844">
        <v>1115012.1000000001</v>
      </c>
      <c r="R435" s="845">
        <v>1.01</v>
      </c>
      <c r="S435" s="2776">
        <v>4.7</v>
      </c>
      <c r="T435" s="879">
        <v>1.115</v>
      </c>
      <c r="U435" s="2241">
        <v>679601</v>
      </c>
      <c r="X435" s="1104"/>
      <c r="Y435" s="1110"/>
      <c r="Z435" s="1110"/>
      <c r="AB435" s="1104"/>
      <c r="AC435" s="1104"/>
      <c r="AD435" s="1110"/>
    </row>
    <row r="436" spans="1:30">
      <c r="A436" s="764"/>
      <c r="B436" s="700" t="s">
        <v>11</v>
      </c>
      <c r="C436" s="843">
        <v>97.7</v>
      </c>
      <c r="D436" s="2247">
        <v>3668686.013481006</v>
      </c>
      <c r="E436" s="844">
        <v>497845</v>
      </c>
      <c r="F436" s="843">
        <v>96.5</v>
      </c>
      <c r="G436" s="844">
        <v>1099634.8700000001</v>
      </c>
      <c r="H436" s="845">
        <v>1.01</v>
      </c>
      <c r="I436" s="2776">
        <v>0.8</v>
      </c>
      <c r="J436" s="879">
        <v>1.19</v>
      </c>
      <c r="K436" s="2241">
        <v>677303.44099999999</v>
      </c>
      <c r="M436" s="1645">
        <v>97.7</v>
      </c>
      <c r="N436" s="878">
        <v>3446.15</v>
      </c>
      <c r="O436" s="843">
        <v>495.46</v>
      </c>
      <c r="P436" s="843">
        <v>96.5</v>
      </c>
      <c r="Q436" s="844">
        <v>1111291.3999999999</v>
      </c>
      <c r="R436" s="845">
        <v>1.01</v>
      </c>
      <c r="S436" s="2776">
        <v>0.8</v>
      </c>
      <c r="T436" s="879">
        <v>1.153</v>
      </c>
      <c r="U436" s="2241">
        <v>682887</v>
      </c>
      <c r="X436" s="1104"/>
      <c r="Y436" s="1110"/>
      <c r="Z436" s="1110"/>
      <c r="AB436" s="1104"/>
      <c r="AC436" s="1104"/>
      <c r="AD436" s="1110"/>
    </row>
    <row r="437" spans="1:30">
      <c r="A437" s="764"/>
      <c r="B437" s="700" t="s">
        <v>12</v>
      </c>
      <c r="C437" s="843">
        <v>98</v>
      </c>
      <c r="D437" s="2247">
        <v>3564273.2220425708</v>
      </c>
      <c r="E437" s="844">
        <v>350234</v>
      </c>
      <c r="F437" s="843">
        <v>95</v>
      </c>
      <c r="G437" s="844">
        <v>1144828.0260000001</v>
      </c>
      <c r="H437" s="845">
        <v>1.01</v>
      </c>
      <c r="I437" s="2776">
        <v>-0.9</v>
      </c>
      <c r="J437" s="879">
        <v>1.204</v>
      </c>
      <c r="K437" s="2241">
        <v>703934.20900000003</v>
      </c>
      <c r="M437" s="1645">
        <v>98</v>
      </c>
      <c r="N437" s="878">
        <v>3395.56</v>
      </c>
      <c r="O437" s="843">
        <v>335.15</v>
      </c>
      <c r="P437" s="843">
        <v>95</v>
      </c>
      <c r="Q437" s="844">
        <v>1122307.6000000001</v>
      </c>
      <c r="R437" s="845">
        <v>1.01</v>
      </c>
      <c r="S437" s="2776">
        <v>-0.9</v>
      </c>
      <c r="T437" s="879">
        <v>1.17</v>
      </c>
      <c r="U437" s="2241">
        <v>669806</v>
      </c>
      <c r="X437" s="1104"/>
      <c r="Y437" s="1110"/>
      <c r="Z437" s="1110"/>
      <c r="AB437" s="1104"/>
      <c r="AC437" s="1104"/>
      <c r="AD437" s="1110"/>
    </row>
    <row r="438" spans="1:30">
      <c r="A438" s="764"/>
      <c r="B438" s="700" t="s">
        <v>13</v>
      </c>
      <c r="C438" s="843">
        <v>96.6</v>
      </c>
      <c r="D438" s="844">
        <v>3208213.445323389</v>
      </c>
      <c r="E438" s="844">
        <v>317625</v>
      </c>
      <c r="F438" s="843">
        <v>90.9</v>
      </c>
      <c r="G438" s="844">
        <v>1151910.395</v>
      </c>
      <c r="H438" s="845">
        <v>1</v>
      </c>
      <c r="I438" s="2776">
        <v>3.4</v>
      </c>
      <c r="J438" s="879">
        <v>1.141</v>
      </c>
      <c r="K438" s="2241">
        <v>637957.66800000006</v>
      </c>
      <c r="M438" s="1645">
        <v>96.6</v>
      </c>
      <c r="N438" s="878">
        <v>3376.08</v>
      </c>
      <c r="O438" s="843">
        <v>324.04000000000002</v>
      </c>
      <c r="P438" s="843">
        <v>90.9</v>
      </c>
      <c r="Q438" s="844">
        <v>1125401</v>
      </c>
      <c r="R438" s="845">
        <v>1</v>
      </c>
      <c r="S438" s="2776">
        <v>3.4</v>
      </c>
      <c r="T438" s="879">
        <v>1.155</v>
      </c>
      <c r="U438" s="2241">
        <v>629589</v>
      </c>
      <c r="X438" s="1104"/>
      <c r="Y438" s="1110"/>
      <c r="Z438" s="1110"/>
      <c r="AB438" s="1104"/>
      <c r="AC438" s="1104"/>
      <c r="AD438" s="1110"/>
    </row>
    <row r="439" spans="1:30">
      <c r="A439" s="778"/>
      <c r="B439" s="816" t="s">
        <v>14</v>
      </c>
      <c r="C439" s="848">
        <v>96.7</v>
      </c>
      <c r="D439" s="849">
        <v>3142565.7040523705</v>
      </c>
      <c r="E439" s="849">
        <v>372586</v>
      </c>
      <c r="F439" s="848">
        <v>91.9</v>
      </c>
      <c r="G439" s="849">
        <v>1121366.2</v>
      </c>
      <c r="H439" s="850">
        <v>0.99</v>
      </c>
      <c r="I439" s="2777">
        <v>2.2000000000000002</v>
      </c>
      <c r="J439" s="1427">
        <v>1.224</v>
      </c>
      <c r="K439" s="2248">
        <v>768089.28300000005</v>
      </c>
      <c r="M439" s="1646">
        <v>96.7</v>
      </c>
      <c r="N439" s="904">
        <v>3296.31</v>
      </c>
      <c r="O439" s="848">
        <v>376.25</v>
      </c>
      <c r="P439" s="848">
        <v>91.9</v>
      </c>
      <c r="Q439" s="849">
        <v>1122544.6000000001</v>
      </c>
      <c r="R439" s="850">
        <v>0.99</v>
      </c>
      <c r="S439" s="2777">
        <v>2.2000000000000002</v>
      </c>
      <c r="T439" s="1427">
        <v>1.147</v>
      </c>
      <c r="U439" s="2248">
        <v>717719</v>
      </c>
      <c r="X439" s="1104"/>
      <c r="Y439" s="1110"/>
      <c r="Z439" s="1110"/>
      <c r="AB439" s="1104"/>
      <c r="AC439" s="1104"/>
      <c r="AD439" s="1110"/>
    </row>
    <row r="440" spans="1:30">
      <c r="A440" s="763" t="s">
        <v>1466</v>
      </c>
      <c r="B440" s="765" t="s">
        <v>3</v>
      </c>
      <c r="C440" s="853">
        <v>99.1</v>
      </c>
      <c r="D440" s="854">
        <v>3118212.2215393786</v>
      </c>
      <c r="E440" s="854">
        <v>221771</v>
      </c>
      <c r="F440" s="853">
        <v>96.1</v>
      </c>
      <c r="G440" s="854">
        <v>1051705.575</v>
      </c>
      <c r="H440" s="855">
        <v>1</v>
      </c>
      <c r="I440" s="2775">
        <v>0.2</v>
      </c>
      <c r="J440" s="1428">
        <v>1.0960000000000001</v>
      </c>
      <c r="K440" s="2240">
        <v>558169.41</v>
      </c>
      <c r="M440" s="1644">
        <v>99.1</v>
      </c>
      <c r="N440" s="906">
        <v>3252.2</v>
      </c>
      <c r="O440" s="853">
        <v>271.95999999999998</v>
      </c>
      <c r="P440" s="853">
        <v>96.1</v>
      </c>
      <c r="Q440" s="854">
        <v>1103995.7</v>
      </c>
      <c r="R440" s="855">
        <v>1</v>
      </c>
      <c r="S440" s="2775">
        <v>0.2</v>
      </c>
      <c r="T440" s="1428">
        <v>1.1759999999999999</v>
      </c>
      <c r="U440" s="2240">
        <v>683800</v>
      </c>
      <c r="X440" s="1104"/>
      <c r="Y440" s="1110"/>
      <c r="Z440" s="1110"/>
      <c r="AB440" s="1104"/>
      <c r="AC440" s="1104"/>
      <c r="AD440" s="1110"/>
    </row>
    <row r="441" spans="1:30">
      <c r="A441" s="764">
        <v>2025</v>
      </c>
      <c r="B441" s="564" t="s">
        <v>4</v>
      </c>
      <c r="C441" s="843">
        <v>97.3</v>
      </c>
      <c r="D441" s="844">
        <v>3056114.4528683973</v>
      </c>
      <c r="E441" s="844">
        <v>315986</v>
      </c>
      <c r="F441" s="843">
        <v>91.3</v>
      </c>
      <c r="G441" s="844">
        <v>1067022.24</v>
      </c>
      <c r="H441" s="845">
        <v>0.99</v>
      </c>
      <c r="I441" s="2776">
        <v>-2.4</v>
      </c>
      <c r="J441" s="879">
        <v>1.1379999999999999</v>
      </c>
      <c r="K441" s="2241">
        <v>693205.49</v>
      </c>
      <c r="M441" s="1645">
        <v>97.3</v>
      </c>
      <c r="N441" s="878">
        <v>3344.4</v>
      </c>
      <c r="O441" s="843">
        <v>293.29000000000002</v>
      </c>
      <c r="P441" s="843">
        <v>91.3</v>
      </c>
      <c r="Q441" s="844">
        <v>1103275.1000000001</v>
      </c>
      <c r="R441" s="845">
        <v>0.99</v>
      </c>
      <c r="S441" s="2776">
        <v>-2.4</v>
      </c>
      <c r="T441" s="879">
        <v>1.147</v>
      </c>
      <c r="U441" s="2241">
        <v>729270</v>
      </c>
      <c r="X441" s="1104"/>
      <c r="Y441" s="1110"/>
      <c r="Z441" s="1110"/>
      <c r="AB441" s="1104"/>
      <c r="AC441" s="1104"/>
      <c r="AD441" s="1110"/>
    </row>
    <row r="442" spans="1:30">
      <c r="A442" s="764"/>
      <c r="B442" s="564" t="s">
        <v>5</v>
      </c>
      <c r="C442" s="843">
        <v>91.8</v>
      </c>
      <c r="D442" s="844">
        <v>2997793.7031459734</v>
      </c>
      <c r="E442" s="844">
        <v>298906</v>
      </c>
      <c r="F442" s="843">
        <v>87.5</v>
      </c>
      <c r="G442" s="844">
        <v>1062048.192</v>
      </c>
      <c r="H442" s="845">
        <v>1</v>
      </c>
      <c r="I442" s="2776">
        <v>-1.4</v>
      </c>
      <c r="J442" s="879">
        <v>1.27</v>
      </c>
      <c r="K442" s="2241">
        <v>785048.745</v>
      </c>
      <c r="M442" s="1645">
        <v>91.8</v>
      </c>
      <c r="N442" s="878">
        <v>3073.08</v>
      </c>
      <c r="O442" s="843">
        <v>295.85000000000002</v>
      </c>
      <c r="P442" s="843">
        <v>87.5</v>
      </c>
      <c r="Q442" s="844">
        <v>1083356.7</v>
      </c>
      <c r="R442" s="845">
        <v>1</v>
      </c>
      <c r="S442" s="2776">
        <v>-1.4</v>
      </c>
      <c r="T442" s="879">
        <v>1.07</v>
      </c>
      <c r="U442" s="2241">
        <v>700890</v>
      </c>
      <c r="X442" s="1104"/>
      <c r="Y442" s="1110"/>
      <c r="Z442" s="1110"/>
      <c r="AB442" s="1104"/>
      <c r="AC442" s="1104"/>
      <c r="AD442" s="1110"/>
    </row>
    <row r="443" spans="1:30">
      <c r="A443" s="764"/>
      <c r="B443" s="564" t="s">
        <v>6</v>
      </c>
      <c r="C443" s="843">
        <v>93.6</v>
      </c>
      <c r="D443" s="844">
        <v>3101449.7267875834</v>
      </c>
      <c r="E443" s="844">
        <v>346944</v>
      </c>
      <c r="F443" s="843">
        <v>87.2</v>
      </c>
      <c r="G443" s="844">
        <v>1147441.318</v>
      </c>
      <c r="H443" s="845">
        <v>1</v>
      </c>
      <c r="I443" s="2776">
        <v>-2</v>
      </c>
      <c r="J443" s="879">
        <v>1.0569999999999999</v>
      </c>
      <c r="K443" s="2241">
        <v>689651.04099999997</v>
      </c>
      <c r="M443" s="1645">
        <v>93.6</v>
      </c>
      <c r="N443" s="878">
        <v>3169.92</v>
      </c>
      <c r="O443" s="843">
        <v>303.38</v>
      </c>
      <c r="P443" s="843">
        <v>87.2</v>
      </c>
      <c r="Q443" s="844">
        <v>1109659.6000000001</v>
      </c>
      <c r="R443" s="845">
        <v>1</v>
      </c>
      <c r="S443" s="2776">
        <v>-2</v>
      </c>
      <c r="T443" s="879">
        <v>1.113</v>
      </c>
      <c r="U443" s="2241">
        <v>686397</v>
      </c>
      <c r="X443" s="1104"/>
      <c r="Y443" s="1110"/>
      <c r="Z443" s="1110"/>
      <c r="AB443" s="1104"/>
      <c r="AC443" s="1104"/>
      <c r="AD443" s="1110"/>
    </row>
    <row r="444" spans="1:30">
      <c r="A444" s="764"/>
      <c r="B444" s="564" t="s">
        <v>7</v>
      </c>
      <c r="C444" s="843">
        <v>98.8</v>
      </c>
      <c r="D444" s="844">
        <v>3462968.5737635801</v>
      </c>
      <c r="E444" s="844">
        <v>673325</v>
      </c>
      <c r="F444" s="843">
        <v>101.2</v>
      </c>
      <c r="G444" s="844">
        <v>1107304.5870000001</v>
      </c>
      <c r="H444" s="845">
        <v>1</v>
      </c>
      <c r="I444" s="2776">
        <v>-1.7</v>
      </c>
      <c r="J444" s="879">
        <v>1.0329999999999999</v>
      </c>
      <c r="K444" s="2241">
        <v>644633.42300000007</v>
      </c>
      <c r="M444" s="1645">
        <v>98.8</v>
      </c>
      <c r="N444" s="878">
        <v>3447.46</v>
      </c>
      <c r="O444" s="843">
        <v>808.54</v>
      </c>
      <c r="P444" s="843">
        <v>101.2</v>
      </c>
      <c r="Q444" s="844">
        <v>1118203.7</v>
      </c>
      <c r="R444" s="845">
        <v>1</v>
      </c>
      <c r="S444" s="2776">
        <v>-1.7</v>
      </c>
      <c r="T444" s="879">
        <v>1.1439999999999999</v>
      </c>
      <c r="U444" s="2241">
        <v>692800</v>
      </c>
      <c r="X444" s="1104"/>
      <c r="Y444" s="1110"/>
      <c r="Z444" s="1110"/>
      <c r="AB444" s="1104"/>
      <c r="AC444" s="1104"/>
      <c r="AD444" s="1110"/>
    </row>
    <row r="445" spans="1:30">
      <c r="A445" s="764"/>
      <c r="B445" s="564" t="s">
        <v>8</v>
      </c>
      <c r="C445" s="843">
        <v>103.4</v>
      </c>
      <c r="D445" s="844">
        <v>3825468.6093313233</v>
      </c>
      <c r="E445" s="844">
        <v>308353</v>
      </c>
      <c r="F445" s="843">
        <v>107.1</v>
      </c>
      <c r="G445" s="844">
        <v>1151527</v>
      </c>
      <c r="H445" s="845">
        <v>0.99</v>
      </c>
      <c r="I445" s="2776">
        <v>-3.2</v>
      </c>
      <c r="J445" s="879">
        <v>1.19</v>
      </c>
      <c r="K445" s="2241">
        <v>697723.27800000005</v>
      </c>
      <c r="M445" s="1645">
        <v>103.4</v>
      </c>
      <c r="N445" s="878">
        <v>3660.39</v>
      </c>
      <c r="O445" s="843">
        <v>284.27999999999997</v>
      </c>
      <c r="P445" s="843">
        <v>107.1</v>
      </c>
      <c r="Q445" s="844">
        <v>1114161.7</v>
      </c>
      <c r="R445" s="845">
        <v>0.99</v>
      </c>
      <c r="S445" s="2776">
        <v>-3.2</v>
      </c>
      <c r="T445" s="879">
        <v>1.1519999999999999</v>
      </c>
      <c r="U445" s="2241">
        <v>680675</v>
      </c>
      <c r="X445" s="1104"/>
      <c r="Y445" s="1110"/>
      <c r="Z445" s="1110"/>
      <c r="AB445" s="1104"/>
      <c r="AC445" s="1104"/>
      <c r="AD445" s="1110"/>
    </row>
    <row r="446" spans="1:30">
      <c r="A446" s="764"/>
      <c r="B446" s="564" t="s">
        <v>9</v>
      </c>
      <c r="C446" s="843">
        <v>102.1</v>
      </c>
      <c r="D446" s="844">
        <v>3909323.3801184185</v>
      </c>
      <c r="E446" s="844">
        <v>269370</v>
      </c>
      <c r="F446" s="843">
        <v>101.6</v>
      </c>
      <c r="G446" s="844">
        <v>1174338.298</v>
      </c>
      <c r="H446" s="845">
        <v>0.97</v>
      </c>
      <c r="I446" s="2776">
        <v>-2.9</v>
      </c>
      <c r="J446" s="879">
        <v>1.175</v>
      </c>
      <c r="K446" s="2241">
        <v>729837.30099999998</v>
      </c>
      <c r="M446" s="1645">
        <v>102.1</v>
      </c>
      <c r="N446" s="878">
        <v>3650.84</v>
      </c>
      <c r="O446" s="843">
        <v>285.14999999999998</v>
      </c>
      <c r="P446" s="843">
        <v>101.6</v>
      </c>
      <c r="Q446" s="844">
        <v>1128490.8</v>
      </c>
      <c r="R446" s="845">
        <v>0.97</v>
      </c>
      <c r="S446" s="2776">
        <v>-2.9</v>
      </c>
      <c r="T446" s="879">
        <v>1.22</v>
      </c>
      <c r="U446" s="2241">
        <v>695286</v>
      </c>
      <c r="X446" s="1104"/>
      <c r="Y446" s="1110"/>
      <c r="Z446" s="1110"/>
      <c r="AB446" s="1104"/>
      <c r="AC446" s="1104"/>
      <c r="AD446" s="1110"/>
    </row>
    <row r="447" spans="1:30">
      <c r="A447" s="764"/>
      <c r="B447" s="564" t="s">
        <v>10</v>
      </c>
      <c r="C447" s="843">
        <v>93.7</v>
      </c>
      <c r="D447" s="844">
        <v>3484620.2335462244</v>
      </c>
      <c r="E447" s="844">
        <v>295447</v>
      </c>
      <c r="F447" s="843">
        <v>90</v>
      </c>
      <c r="G447" s="844">
        <v>1074118.344</v>
      </c>
      <c r="H447" s="845">
        <v>0.95</v>
      </c>
      <c r="I447" s="2776">
        <v>-1.8</v>
      </c>
      <c r="J447" s="879">
        <v>0.97099999999999997</v>
      </c>
      <c r="K447" s="2241">
        <v>638611.89100000006</v>
      </c>
      <c r="M447" s="1645">
        <v>93.7</v>
      </c>
      <c r="N447" s="878">
        <v>3377.55</v>
      </c>
      <c r="O447" s="843">
        <v>268.41000000000003</v>
      </c>
      <c r="P447" s="843">
        <v>90</v>
      </c>
      <c r="Q447" s="844">
        <v>1118057.2</v>
      </c>
      <c r="R447" s="845">
        <v>0.95</v>
      </c>
      <c r="S447" s="2776">
        <v>-1.8</v>
      </c>
      <c r="T447" s="879">
        <v>1.0489999999999999</v>
      </c>
      <c r="U447" s="2241">
        <v>671763</v>
      </c>
      <c r="X447" s="1104"/>
      <c r="Y447" s="1110"/>
      <c r="Z447" s="1110"/>
      <c r="AB447" s="1104"/>
      <c r="AC447" s="1104"/>
      <c r="AD447" s="1110"/>
    </row>
    <row r="448" spans="1:30">
      <c r="A448" s="764"/>
      <c r="B448" s="564" t="s">
        <v>11</v>
      </c>
      <c r="C448" s="843">
        <v>95.1</v>
      </c>
      <c r="D448" s="844">
        <v>3553951.9787266739</v>
      </c>
      <c r="E448" s="844">
        <v>281037</v>
      </c>
      <c r="F448" s="843">
        <v>87.1</v>
      </c>
      <c r="G448" s="844">
        <v>1098498.3639999998</v>
      </c>
      <c r="H448" s="845">
        <v>0.95</v>
      </c>
      <c r="I448" s="2776">
        <v>-0.7</v>
      </c>
      <c r="J448" s="879">
        <v>1.145</v>
      </c>
      <c r="K448" s="2241">
        <v>686376.66899999999</v>
      </c>
      <c r="M448" s="1645">
        <v>95.1</v>
      </c>
      <c r="N448" s="878">
        <v>3352.15</v>
      </c>
      <c r="O448" s="843">
        <v>278.77</v>
      </c>
      <c r="P448" s="843">
        <v>87.1</v>
      </c>
      <c r="Q448" s="844">
        <v>1107408.2</v>
      </c>
      <c r="R448" s="845">
        <v>0.95</v>
      </c>
      <c r="S448" s="2776">
        <v>-0.7</v>
      </c>
      <c r="T448" s="879">
        <v>1.1080000000000001</v>
      </c>
      <c r="U448" s="2241">
        <v>679016</v>
      </c>
      <c r="X448" s="1104"/>
      <c r="Y448" s="1110"/>
      <c r="Z448" s="1110"/>
      <c r="AB448" s="1104"/>
      <c r="AC448" s="1104"/>
      <c r="AD448" s="1110"/>
    </row>
    <row r="449" spans="1:30">
      <c r="A449" s="764"/>
      <c r="B449" s="564" t="s">
        <v>12</v>
      </c>
      <c r="C449" s="843">
        <v>95.3</v>
      </c>
      <c r="D449" s="844">
        <v>3218845.464532495</v>
      </c>
      <c r="E449" s="844">
        <v>255718</v>
      </c>
      <c r="F449" s="843">
        <v>92.7</v>
      </c>
      <c r="G449" s="844">
        <v>1165904.202</v>
      </c>
      <c r="H449" s="845">
        <v>0.93</v>
      </c>
      <c r="I449" s="2776">
        <v>0.7</v>
      </c>
      <c r="J449" s="879">
        <v>1.1399999999999999</v>
      </c>
      <c r="K449" s="2241">
        <v>698407.03800000006</v>
      </c>
      <c r="M449" s="1645">
        <v>95.3</v>
      </c>
      <c r="N449" s="878">
        <v>3070.83</v>
      </c>
      <c r="O449" s="843">
        <v>255.06</v>
      </c>
      <c r="P449" s="843">
        <v>92.7</v>
      </c>
      <c r="Q449" s="844">
        <v>1134197.1000000001</v>
      </c>
      <c r="R449" s="845">
        <v>0.93</v>
      </c>
      <c r="S449" s="2776">
        <v>0.7</v>
      </c>
      <c r="T449" s="879">
        <v>1.109</v>
      </c>
      <c r="U449" s="2241">
        <v>666283</v>
      </c>
      <c r="X449" s="1104"/>
      <c r="Y449" s="1110"/>
      <c r="Z449" s="1110"/>
      <c r="AB449" s="1104"/>
      <c r="AC449" s="1104"/>
      <c r="AD449" s="1110"/>
    </row>
    <row r="450" spans="1:30">
      <c r="A450" s="764"/>
      <c r="B450" s="564" t="s">
        <v>13</v>
      </c>
      <c r="C450" s="843">
        <v>95.1</v>
      </c>
      <c r="D450" s="843"/>
      <c r="E450" s="844">
        <v>243217</v>
      </c>
      <c r="F450" s="843">
        <v>92.5</v>
      </c>
      <c r="G450" s="844">
        <v>1129149.825</v>
      </c>
      <c r="H450" s="845">
        <v>0.94</v>
      </c>
      <c r="I450" s="2776">
        <v>0.7</v>
      </c>
      <c r="J450" s="879">
        <v>1.0680000000000001</v>
      </c>
      <c r="K450" s="2241">
        <v>674533.88100000005</v>
      </c>
      <c r="M450" s="1645">
        <v>95.1</v>
      </c>
      <c r="N450" s="1699"/>
      <c r="O450" s="843">
        <v>244.42</v>
      </c>
      <c r="P450" s="843">
        <v>92.5</v>
      </c>
      <c r="Q450" s="844">
        <v>1113529.1000000001</v>
      </c>
      <c r="R450" s="845">
        <v>0.94</v>
      </c>
      <c r="S450" s="2776">
        <v>0.7</v>
      </c>
      <c r="T450" s="879">
        <v>1.0840000000000001</v>
      </c>
      <c r="U450" s="2241">
        <v>686046</v>
      </c>
      <c r="X450" s="1104"/>
      <c r="Y450" s="1110"/>
      <c r="Z450" s="1110"/>
      <c r="AB450" s="1104"/>
      <c r="AC450" s="1104"/>
      <c r="AD450" s="1110"/>
    </row>
    <row r="451" spans="1:30">
      <c r="A451" s="778"/>
      <c r="B451" s="1383" t="s">
        <v>14</v>
      </c>
      <c r="C451" s="848">
        <v>92.9</v>
      </c>
      <c r="D451" s="848"/>
      <c r="E451" s="849">
        <v>302620</v>
      </c>
      <c r="F451" s="848">
        <v>83.2</v>
      </c>
      <c r="G451" s="849">
        <v>1118431.497</v>
      </c>
      <c r="H451" s="850">
        <v>0.94</v>
      </c>
      <c r="I451" s="2777">
        <v>-2</v>
      </c>
      <c r="J451" s="1427">
        <v>1.1599999999999999</v>
      </c>
      <c r="K451" s="2248">
        <v>747544.42</v>
      </c>
      <c r="M451" s="1646">
        <v>92.9</v>
      </c>
      <c r="N451" s="1885"/>
      <c r="O451" s="848">
        <v>288.75</v>
      </c>
      <c r="P451" s="848">
        <v>83.2</v>
      </c>
      <c r="Q451" s="849">
        <v>1112633.6000000001</v>
      </c>
      <c r="R451" s="850">
        <v>0.94</v>
      </c>
      <c r="S451" s="2777">
        <v>-2</v>
      </c>
      <c r="T451" s="1427">
        <v>1.0880000000000001</v>
      </c>
      <c r="U451" s="2248">
        <v>679570</v>
      </c>
      <c r="X451" s="1104"/>
      <c r="Y451" s="1110"/>
      <c r="Z451" s="1110"/>
      <c r="AB451" s="1104"/>
      <c r="AC451" s="1104"/>
      <c r="AD451" s="1110"/>
    </row>
    <row r="452" spans="1:30">
      <c r="D452" s="883"/>
      <c r="E452" s="883"/>
      <c r="H452" s="884"/>
      <c r="S452" s="1145"/>
      <c r="Y452" s="883"/>
      <c r="Z452" s="883"/>
    </row>
    <row r="453" spans="1:30">
      <c r="A453" s="43" t="s">
        <v>412</v>
      </c>
      <c r="B453" s="44"/>
      <c r="C453" s="820"/>
      <c r="D453" s="820"/>
      <c r="E453" s="820" t="s">
        <v>718</v>
      </c>
      <c r="F453" s="820"/>
      <c r="H453" s="820"/>
      <c r="J453" s="820"/>
      <c r="X453" s="820"/>
      <c r="Y453" s="820" t="s">
        <v>718</v>
      </c>
      <c r="Z453" s="885" t="s">
        <v>718</v>
      </c>
    </row>
    <row r="454" spans="1:30">
      <c r="A454" s="782" t="s">
        <v>377</v>
      </c>
      <c r="B454" s="786"/>
      <c r="C454" s="912" t="s">
        <v>282</v>
      </c>
      <c r="D454" s="886" t="s">
        <v>283</v>
      </c>
      <c r="E454" s="886" t="s">
        <v>916</v>
      </c>
      <c r="F454" s="886" t="s">
        <v>284</v>
      </c>
      <c r="G454" s="1163" t="s">
        <v>917</v>
      </c>
      <c r="H454" s="886" t="s">
        <v>286</v>
      </c>
      <c r="I454" s="1163" t="s">
        <v>918</v>
      </c>
      <c r="J454" s="886" t="s">
        <v>288</v>
      </c>
      <c r="K454" s="1164" t="s">
        <v>919</v>
      </c>
      <c r="X454" s="912" t="s">
        <v>285</v>
      </c>
      <c r="Y454" s="886" t="s">
        <v>287</v>
      </c>
      <c r="Z454" s="887" t="s">
        <v>289</v>
      </c>
    </row>
    <row r="455" spans="1:30">
      <c r="A455" s="766" t="s">
        <v>354</v>
      </c>
      <c r="B455" s="47"/>
      <c r="C455" s="913" t="s">
        <v>290</v>
      </c>
      <c r="D455" s="820" t="s">
        <v>291</v>
      </c>
      <c r="E455" s="820" t="s">
        <v>920</v>
      </c>
      <c r="F455" s="820" t="s">
        <v>290</v>
      </c>
      <c r="G455" t="s">
        <v>921</v>
      </c>
      <c r="H455" s="820" t="s">
        <v>293</v>
      </c>
      <c r="I455" t="s">
        <v>294</v>
      </c>
      <c r="J455" s="820" t="s">
        <v>295</v>
      </c>
      <c r="K455" s="1117" t="s">
        <v>296</v>
      </c>
      <c r="X455" s="913" t="s">
        <v>292</v>
      </c>
      <c r="Y455" s="820" t="s">
        <v>294</v>
      </c>
      <c r="Z455" s="888" t="s">
        <v>296</v>
      </c>
    </row>
    <row r="456" spans="1:30">
      <c r="A456" s="785"/>
      <c r="B456" s="47"/>
      <c r="C456" s="913" t="s">
        <v>922</v>
      </c>
      <c r="D456" s="820"/>
      <c r="E456" s="820" t="s">
        <v>923</v>
      </c>
      <c r="F456" s="820" t="s">
        <v>297</v>
      </c>
      <c r="G456" t="s">
        <v>924</v>
      </c>
      <c r="H456" s="820" t="s">
        <v>297</v>
      </c>
      <c r="I456" t="s">
        <v>925</v>
      </c>
      <c r="J456" s="820" t="s">
        <v>299</v>
      </c>
      <c r="K456" s="1117"/>
      <c r="X456" s="913" t="s">
        <v>298</v>
      </c>
      <c r="Y456" s="820"/>
      <c r="Z456" s="888"/>
    </row>
    <row r="457" spans="1:30">
      <c r="A457" s="785"/>
      <c r="B457" s="47"/>
      <c r="C457" s="914" t="s">
        <v>300</v>
      </c>
      <c r="D457" s="820"/>
      <c r="E457" s="820"/>
      <c r="F457" s="889" t="s">
        <v>922</v>
      </c>
      <c r="G457" t="s">
        <v>922</v>
      </c>
      <c r="H457" s="820"/>
      <c r="J457" s="820"/>
      <c r="K457" s="1117" t="s">
        <v>301</v>
      </c>
      <c r="X457" s="914" t="s">
        <v>159</v>
      </c>
      <c r="Y457" s="820"/>
      <c r="Z457" s="888" t="s">
        <v>301</v>
      </c>
    </row>
    <row r="458" spans="1:30">
      <c r="A458" s="788"/>
      <c r="B458" s="49"/>
      <c r="C458" s="915" t="s">
        <v>302</v>
      </c>
      <c r="D458" s="890" t="s">
        <v>303</v>
      </c>
      <c r="E458" s="890" t="s">
        <v>304</v>
      </c>
      <c r="F458" s="890" t="s">
        <v>305</v>
      </c>
      <c r="G458" s="931" t="s">
        <v>306</v>
      </c>
      <c r="H458" s="890" t="s">
        <v>307</v>
      </c>
      <c r="I458" s="931" t="s">
        <v>308</v>
      </c>
      <c r="J458" s="890" t="s">
        <v>309</v>
      </c>
      <c r="K458" s="1119" t="s">
        <v>310</v>
      </c>
      <c r="X458" s="915" t="s">
        <v>306</v>
      </c>
      <c r="Y458" s="890" t="s">
        <v>308</v>
      </c>
      <c r="Z458" s="891" t="s">
        <v>310</v>
      </c>
    </row>
    <row r="459" spans="1:30" hidden="1">
      <c r="A459" s="763" t="s">
        <v>379</v>
      </c>
      <c r="B459" s="701"/>
      <c r="C459" s="1140">
        <f>AVERAGE(C20:C31)</f>
        <v>125.88333333333333</v>
      </c>
      <c r="D459" s="31">
        <f t="shared" ref="D459:H459" si="0">AVERAGE(D20:D31)</f>
        <v>1291115.0833333333</v>
      </c>
      <c r="E459" s="31">
        <f>SUM(E20:E31)</f>
        <v>12031970</v>
      </c>
      <c r="F459" s="97">
        <f t="shared" si="0"/>
        <v>93.25</v>
      </c>
      <c r="G459" s="1783">
        <f t="shared" ref="G459" si="1">AVERAGE(G20:G31)</f>
        <v>1028248.301</v>
      </c>
      <c r="H459" s="103">
        <f t="shared" si="0"/>
        <v>1.0916666666666666</v>
      </c>
      <c r="I459" s="1784"/>
      <c r="J459" s="104">
        <f>AVERAGE(J20:J31)</f>
        <v>1.0861666666666667</v>
      </c>
      <c r="K459" s="777">
        <f>SUM(K20:K31)</f>
        <v>5706713</v>
      </c>
      <c r="X459" s="1139">
        <f>AVERAGE(X20:X31)</f>
        <v>150.375</v>
      </c>
      <c r="Y459" s="33">
        <f>SUM(Y21:Y32)</f>
        <v>4800384</v>
      </c>
      <c r="Z459" s="776">
        <f>SUM(Z21:Z32)</f>
        <v>3199698</v>
      </c>
    </row>
    <row r="460" spans="1:30" hidden="1">
      <c r="A460" s="764" t="s">
        <v>380</v>
      </c>
      <c r="B460" s="700" t="s">
        <v>424</v>
      </c>
      <c r="C460" s="1140">
        <f>AVERAGE(C32:C43)</f>
        <v>126.44166666666666</v>
      </c>
      <c r="D460" s="31">
        <f t="shared" ref="D460:H460" si="2">AVERAGE(D32:D43)</f>
        <v>1307541.3333333333</v>
      </c>
      <c r="E460" s="31">
        <f>SUM(E32:E43)</f>
        <v>10398592</v>
      </c>
      <c r="F460" s="97">
        <f t="shared" si="2"/>
        <v>94.5</v>
      </c>
      <c r="G460" s="1783">
        <f t="shared" ref="G460" si="3">AVERAGE(G32:G43)</f>
        <v>1026875.068</v>
      </c>
      <c r="H460" s="103">
        <f t="shared" si="2"/>
        <v>1.0641666666666667</v>
      </c>
      <c r="I460" s="1785">
        <f t="shared" ref="I460" si="4">AVERAGE(I32:I43)</f>
        <v>4.5583333333333327</v>
      </c>
      <c r="J460" s="104">
        <f>AVERAGE(J32:J43)</f>
        <v>1.0580000000000001</v>
      </c>
      <c r="K460" s="777">
        <f>SUM(K32:K43)</f>
        <v>5789971</v>
      </c>
      <c r="X460" s="1140">
        <f>AVERAGE(X32:X43)</f>
        <v>142.66666666666669</v>
      </c>
      <c r="Y460" s="31">
        <f>SUM(Y33:Y44)</f>
        <v>4939673</v>
      </c>
      <c r="Z460" s="777">
        <f>SUM(Z33:Z44)</f>
        <v>3092482</v>
      </c>
    </row>
    <row r="461" spans="1:30" hidden="1">
      <c r="A461" s="764" t="s">
        <v>381</v>
      </c>
      <c r="B461" s="700"/>
      <c r="C461" s="1140">
        <f>AVERAGE(C44:C55)</f>
        <v>116.53333333333332</v>
      </c>
      <c r="D461" s="31">
        <f t="shared" ref="D461:H461" si="5">AVERAGE(D44:D55)</f>
        <v>1273495</v>
      </c>
      <c r="E461" s="31">
        <f>SUM(E44:E55)</f>
        <v>10406827</v>
      </c>
      <c r="F461" s="97">
        <f t="shared" si="5"/>
        <v>82.466666666666654</v>
      </c>
      <c r="G461" s="1783">
        <f t="shared" ref="G461" si="6">AVERAGE(G44:G55)</f>
        <v>991695.23850000009</v>
      </c>
      <c r="H461" s="103">
        <f t="shared" si="5"/>
        <v>0.78083333333333327</v>
      </c>
      <c r="I461" s="1785">
        <f t="shared" ref="I461" si="7">AVERAGE(I44:I55)</f>
        <v>-0.19166666666666662</v>
      </c>
      <c r="J461" s="104">
        <f>AVERAGE(J44:J55)</f>
        <v>0.94508333333333339</v>
      </c>
      <c r="K461" s="777">
        <f>SUM(K44:K55)</f>
        <v>5912048</v>
      </c>
      <c r="X461" s="1140">
        <f>AVERAGE(X44:X55)</f>
        <v>124.28333333333335</v>
      </c>
      <c r="Y461" s="31">
        <f>SUM(Y45:Y56)</f>
        <v>4829407</v>
      </c>
      <c r="Z461" s="777">
        <f>SUM(Z45:Z56)</f>
        <v>2913395</v>
      </c>
    </row>
    <row r="462" spans="1:30" hidden="1">
      <c r="A462" s="764" t="s">
        <v>382</v>
      </c>
      <c r="B462" s="700" t="s">
        <v>425</v>
      </c>
      <c r="C462" s="1140">
        <f>AVERAGE(C56:C67)</f>
        <v>110.13333333333333</v>
      </c>
      <c r="D462" s="31">
        <f t="shared" ref="D462:H462" si="8">AVERAGE(D56:D67)</f>
        <v>1263955.1666666667</v>
      </c>
      <c r="E462" s="31">
        <f>SUM(E56:E67)</f>
        <v>9584339</v>
      </c>
      <c r="F462" s="97">
        <f t="shared" si="8"/>
        <v>77.808333333333351</v>
      </c>
      <c r="G462" s="1783">
        <f t="shared" ref="G462" si="9">AVERAGE(G56:G67)</f>
        <v>1012182.9236666668</v>
      </c>
      <c r="H462" s="103">
        <f t="shared" si="8"/>
        <v>0.54249999999999987</v>
      </c>
      <c r="I462" s="1785">
        <f t="shared" ref="I462" si="10">AVERAGE(I56:I67)</f>
        <v>-0.11666666666666665</v>
      </c>
      <c r="J462" s="104">
        <f>AVERAGE(J56:J67)</f>
        <v>0.89525000000000021</v>
      </c>
      <c r="K462" s="777">
        <f>SUM(K56:K67)</f>
        <v>5200920</v>
      </c>
      <c r="M462" s="327" t="s">
        <v>789</v>
      </c>
      <c r="X462" s="1140">
        <f>AVERAGE(X56:X67)</f>
        <v>103.38333333333333</v>
      </c>
      <c r="Y462" s="31">
        <f>SUM(Y57:Y68)</f>
        <v>4733488</v>
      </c>
      <c r="Z462" s="777">
        <f>SUM(Z57:Z68)</f>
        <v>2624564</v>
      </c>
    </row>
    <row r="463" spans="1:30" hidden="1">
      <c r="A463" s="764" t="s">
        <v>383</v>
      </c>
      <c r="B463" s="700"/>
      <c r="C463" s="1140">
        <f>AVERAGE(C68:C79)</f>
        <v>111.40833333333335</v>
      </c>
      <c r="D463" s="31">
        <f t="shared" ref="D463:H463" si="11">AVERAGE(D68:D79)</f>
        <v>1279009</v>
      </c>
      <c r="E463" s="31">
        <f>SUM(E68:E70)</f>
        <v>2037059</v>
      </c>
      <c r="F463" s="97">
        <f t="shared" si="11"/>
        <v>79.908333333333346</v>
      </c>
      <c r="G463" s="1783">
        <f t="shared" ref="G463" si="12">AVERAGE(G68:G79)</f>
        <v>986071.17824999988</v>
      </c>
      <c r="H463" s="103">
        <f t="shared" si="11"/>
        <v>0.45250000000000007</v>
      </c>
      <c r="I463" s="1785">
        <f t="shared" ref="I463" si="13">AVERAGE(I68:I79)</f>
        <v>1.5666666666666667</v>
      </c>
      <c r="J463" s="104">
        <f>AVERAGE(J68:J79)</f>
        <v>0.89900000000000002</v>
      </c>
      <c r="K463" s="777">
        <f>SUM(K68:K70)</f>
        <v>1217398</v>
      </c>
      <c r="M463" s="327" t="s">
        <v>789</v>
      </c>
      <c r="X463" s="1140">
        <f>AVERAGE(X68:X79)</f>
        <v>99.574999999999989</v>
      </c>
      <c r="Y463" s="31">
        <f>SUM(Y69:Y80)</f>
        <v>4639056</v>
      </c>
      <c r="Z463" s="777">
        <f>SUM(Z69:Z80)</f>
        <v>2725630</v>
      </c>
    </row>
    <row r="464" spans="1:30" hidden="1">
      <c r="A464" s="764" t="s">
        <v>384</v>
      </c>
      <c r="B464" s="700"/>
      <c r="C464" s="1140">
        <f>AVERAGE(C80:C91)</f>
        <v>109.31666666666666</v>
      </c>
      <c r="D464" s="31">
        <f t="shared" ref="D464:H464" si="14">AVERAGE(D80:D91)</f>
        <v>1277848.8333333333</v>
      </c>
      <c r="E464" s="31">
        <f>SUM(E80:E91)</f>
        <v>12824833</v>
      </c>
      <c r="F464" s="97">
        <f t="shared" si="14"/>
        <v>87.691666666666663</v>
      </c>
      <c r="G464" s="1783">
        <f t="shared" ref="G464" si="15">AVERAGE(G80:G91)</f>
        <v>957594.54458333354</v>
      </c>
      <c r="H464" s="103">
        <f t="shared" si="14"/>
        <v>0.48166666666666663</v>
      </c>
      <c r="I464" s="1785">
        <f t="shared" ref="I464" si="16">AVERAGE(I80:I91)</f>
        <v>-8.3583333333333343</v>
      </c>
      <c r="J464" s="104">
        <f>AVERAGE(J80:J91)</f>
        <v>0.8783333333333333</v>
      </c>
      <c r="K464" s="777">
        <f>SUM(K80:K91)</f>
        <v>3311376</v>
      </c>
      <c r="M464" s="327" t="s">
        <v>789</v>
      </c>
      <c r="X464" s="1140">
        <f>AVERAGE(X80:X91)</f>
        <v>100.90833333333335</v>
      </c>
      <c r="Y464" s="31">
        <f>SUM(Y81:Y92)</f>
        <v>3807483</v>
      </c>
      <c r="Z464" s="777">
        <f>SUM(Z81:Z92)</f>
        <v>1878281</v>
      </c>
    </row>
    <row r="465" spans="1:26" hidden="1">
      <c r="A465" s="764" t="s">
        <v>385</v>
      </c>
      <c r="B465" s="700"/>
      <c r="C465" s="1140">
        <f>AVERAGE(C92:C103)</f>
        <v>115.825</v>
      </c>
      <c r="D465" s="31">
        <f t="shared" ref="D465:H465" si="17">AVERAGE(D92:D103)</f>
        <v>1272997.5833333333</v>
      </c>
      <c r="E465" s="31">
        <f>SUM(E92:E103)</f>
        <v>16310371</v>
      </c>
      <c r="F465" s="97">
        <f t="shared" si="17"/>
        <v>93.25</v>
      </c>
      <c r="G465" s="1783">
        <f t="shared" ref="G465" si="18">AVERAGE(G92:G103)</f>
        <v>948902.37750000006</v>
      </c>
      <c r="H465" s="103">
        <f t="shared" si="17"/>
        <v>0.60499999999999998</v>
      </c>
      <c r="I465" s="1785">
        <f t="shared" ref="I465" si="19">AVERAGE(I92:I103)</f>
        <v>8.2416666666666671</v>
      </c>
      <c r="J465" s="104">
        <f>AVERAGE(J92:J103)</f>
        <v>0.92416666666666669</v>
      </c>
      <c r="K465" s="777">
        <f>SUM(K92:K103)</f>
        <v>4533832</v>
      </c>
      <c r="X465" s="1140">
        <f>AVERAGE(X92:X103)</f>
        <v>111.19166666666666</v>
      </c>
      <c r="Y465" s="31">
        <f>SUM(Y93:Y104)</f>
        <v>4188078</v>
      </c>
      <c r="Z465" s="777">
        <f>SUM(Z93:Z104)</f>
        <v>2863335</v>
      </c>
    </row>
    <row r="466" spans="1:26" hidden="1">
      <c r="A466" s="764" t="s">
        <v>386</v>
      </c>
      <c r="B466" s="700" t="s">
        <v>424</v>
      </c>
      <c r="C466" s="1140">
        <f>AVERAGE(C104:C115)</f>
        <v>124.93333333333334</v>
      </c>
      <c r="D466" s="31">
        <f t="shared" ref="D466:H466" si="20">AVERAGE(D104:D115)</f>
        <v>1285656.75</v>
      </c>
      <c r="E466" s="31">
        <f>SUM(E104:E115)</f>
        <v>13118252</v>
      </c>
      <c r="F466" s="97">
        <f t="shared" si="20"/>
        <v>110.72499999999998</v>
      </c>
      <c r="G466" s="1783">
        <f t="shared" ref="G466" si="21">AVERAGE(G104:G115)</f>
        <v>934814.24533333315</v>
      </c>
      <c r="H466" s="103">
        <f t="shared" si="20"/>
        <v>0.57833333333333348</v>
      </c>
      <c r="I466" s="1785">
        <f t="shared" ref="I466" si="22">AVERAGE(I104:I115)</f>
        <v>5.8500000000000005</v>
      </c>
      <c r="J466" s="104">
        <f>AVERAGE(J104:J115)</f>
        <v>1.0061666666666667</v>
      </c>
      <c r="K466" s="777">
        <f>SUM(K104:K115)</f>
        <v>5172974</v>
      </c>
      <c r="X466" s="1140">
        <f>AVERAGE(X104:X115)</f>
        <v>112.91666666666669</v>
      </c>
      <c r="Y466" s="31">
        <f>SUM(Y105:Y116)</f>
        <v>4292840</v>
      </c>
      <c r="Z466" s="777">
        <f>SUM(Z105:Z116)</f>
        <v>2979866</v>
      </c>
    </row>
    <row r="467" spans="1:26" hidden="1">
      <c r="A467" s="764" t="s">
        <v>387</v>
      </c>
      <c r="B467" s="700"/>
      <c r="C467" s="1140">
        <f>AVERAGE(C116:C127)</f>
        <v>118.02500000000002</v>
      </c>
      <c r="D467" s="31">
        <f t="shared" ref="D467:H467" si="23">AVERAGE(D116:D127)</f>
        <v>1228703.75</v>
      </c>
      <c r="E467" s="31">
        <f>SUM(E116:E127)</f>
        <v>8877354</v>
      </c>
      <c r="F467" s="97">
        <f t="shared" si="23"/>
        <v>115.10000000000001</v>
      </c>
      <c r="G467" s="1783">
        <f t="shared" ref="G467" si="24">AVERAGE(G116:G127)</f>
        <v>913882.21666666667</v>
      </c>
      <c r="H467" s="103">
        <f t="shared" si="23"/>
        <v>0.39416666666666661</v>
      </c>
      <c r="I467" s="1785">
        <f t="shared" ref="I467" si="25">AVERAGE(I116:I127)</f>
        <v>0.46666666666666673</v>
      </c>
      <c r="J467" s="104">
        <f>AVERAGE(J116:J127)</f>
        <v>0.95533333333333337</v>
      </c>
      <c r="K467" s="777">
        <f>SUM(K116:K127)</f>
        <v>4984539</v>
      </c>
      <c r="X467" s="1140">
        <f>AVERAGE(X116:X127)</f>
        <v>100.60833333333333</v>
      </c>
      <c r="Y467" s="31">
        <f>SUM(Y117:Y128)</f>
        <v>4086318</v>
      </c>
      <c r="Z467" s="777">
        <f>SUM(Z117:Z128)</f>
        <v>2596650</v>
      </c>
    </row>
    <row r="468" spans="1:26" hidden="1">
      <c r="A468" s="764" t="s">
        <v>388</v>
      </c>
      <c r="B468" s="700" t="s">
        <v>425</v>
      </c>
      <c r="C468" s="1140">
        <f>AVERAGE(C128:C139)</f>
        <v>116.09166666666665</v>
      </c>
      <c r="D468" s="31">
        <f t="shared" ref="D468:H468" si="26">AVERAGE(D128:D139)</f>
        <v>3712361.5833333335</v>
      </c>
      <c r="E468" s="31">
        <f>SUM(E128:E139)</f>
        <v>8257050</v>
      </c>
      <c r="F468" s="97">
        <f t="shared" si="26"/>
        <v>112.38333333333333</v>
      </c>
      <c r="G468" s="1783">
        <f t="shared" ref="G468" si="27">AVERAGE(G128:G139)</f>
        <v>1086509.1475</v>
      </c>
      <c r="H468" s="103">
        <f t="shared" si="26"/>
        <v>0.35250000000000004</v>
      </c>
      <c r="I468" s="1785">
        <f t="shared" ref="I468" si="28">AVERAGE(I128:I139)</f>
        <v>-4.041666666666667</v>
      </c>
      <c r="J468" s="104">
        <f>AVERAGE(J128:J139)</f>
        <v>0.94416666666666671</v>
      </c>
      <c r="K468" s="777">
        <f>SUM(K128:K139)</f>
        <v>4406402</v>
      </c>
      <c r="X468" s="1140">
        <f>AVERAGE(X128:X139)</f>
        <v>98.858333333333334</v>
      </c>
      <c r="Y468" s="31">
        <f>SUM(Y129:Y140)</f>
        <v>4005898</v>
      </c>
      <c r="Z468" s="777">
        <f>SUM(Z129:Z140)</f>
        <v>2335751</v>
      </c>
    </row>
    <row r="469" spans="1:26" hidden="1">
      <c r="A469" s="764" t="s">
        <v>389</v>
      </c>
      <c r="B469" s="700" t="s">
        <v>424</v>
      </c>
      <c r="C469" s="1140">
        <f>AVERAGE(C140:C151)</f>
        <v>119.05833333333334</v>
      </c>
      <c r="D469" s="31">
        <f t="shared" ref="D469:H469" si="29">AVERAGE(D140:D151)</f>
        <v>3792531.6666666665</v>
      </c>
      <c r="E469" s="31">
        <f>SUM(E140:E151)</f>
        <v>8333467</v>
      </c>
      <c r="F469" s="97">
        <f t="shared" si="29"/>
        <v>111.80000000000001</v>
      </c>
      <c r="G469" s="1783">
        <f t="shared" ref="G469" si="30">AVERAGE(G140:G151)</f>
        <v>1110609.4522500003</v>
      </c>
      <c r="H469" s="103">
        <f t="shared" si="29"/>
        <v>0.43416666666666676</v>
      </c>
      <c r="I469" s="1785">
        <f t="shared" ref="I469" si="31">AVERAGE(I140:I151)</f>
        <v>-4.125</v>
      </c>
      <c r="J469" s="104">
        <f>AVERAGE(J140:J151)</f>
        <v>0.98483333333333345</v>
      </c>
      <c r="K469" s="777">
        <f>SUM(K140:K151)</f>
        <v>4487486</v>
      </c>
      <c r="X469" s="1140">
        <f>AVERAGE(X140:X151)</f>
        <v>98.216666666666654</v>
      </c>
      <c r="Y469" s="31">
        <f>SUM(Y141:Y152)</f>
        <v>3929680</v>
      </c>
      <c r="Z469" s="777">
        <f>SUM(Z141:Z152)</f>
        <v>2424345</v>
      </c>
    </row>
    <row r="470" spans="1:26" hidden="1">
      <c r="A470" s="763" t="s">
        <v>390</v>
      </c>
      <c r="B470" s="701" t="s">
        <v>425</v>
      </c>
      <c r="C470" s="1139">
        <f>AVERAGE(C152:C163)</f>
        <v>109.79166666666667</v>
      </c>
      <c r="D470" s="33">
        <f t="shared" ref="D470:H470" si="32">AVERAGE(D152:D163)</f>
        <v>3640370</v>
      </c>
      <c r="E470" s="33">
        <f>SUM(E152:E163)</f>
        <v>7641193</v>
      </c>
      <c r="F470" s="99">
        <f t="shared" si="32"/>
        <v>95.933333333333337</v>
      </c>
      <c r="G470" s="33">
        <f t="shared" ref="G470" si="33">AVERAGE(G152:G163)</f>
        <v>1069643.2153333332</v>
      </c>
      <c r="H470" s="105">
        <f t="shared" si="32"/>
        <v>0.45416666666666666</v>
      </c>
      <c r="I470" s="1786">
        <f t="shared" ref="I470" si="34">AVERAGE(I152:I163)</f>
        <v>-4.208333333333333</v>
      </c>
      <c r="J470" s="106">
        <f>AVERAGE(J152:J163)</f>
        <v>0.91591666666666682</v>
      </c>
      <c r="K470" s="776">
        <f>SUM(K152:K163)</f>
        <v>4350662</v>
      </c>
      <c r="X470" s="1139">
        <f>AVERAGE(X152:X163)</f>
        <v>97.683333333333337</v>
      </c>
      <c r="Y470" s="33">
        <f>SUM(Y153:Y164)</f>
        <v>3835408</v>
      </c>
      <c r="Z470" s="776">
        <f>SUM(Z153:Z164)</f>
        <v>2425057</v>
      </c>
    </row>
    <row r="471" spans="1:26" hidden="1">
      <c r="A471" s="764" t="s">
        <v>391</v>
      </c>
      <c r="B471" s="700"/>
      <c r="C471" s="1140">
        <f>AVERAGE(C164:C175)</f>
        <v>110.73333333333333</v>
      </c>
      <c r="D471" s="31">
        <f t="shared" ref="D471:H471" si="35">AVERAGE(D164:D175)</f>
        <v>3576634.0833333335</v>
      </c>
      <c r="E471" s="31">
        <f>SUM(E164:E175)</f>
        <v>6959622</v>
      </c>
      <c r="F471" s="97">
        <f t="shared" si="35"/>
        <v>94.924999999999997</v>
      </c>
      <c r="G471" s="1783">
        <f t="shared" ref="G471" si="36">AVERAGE(G164:G175)</f>
        <v>967100.89574999979</v>
      </c>
      <c r="H471" s="103">
        <f t="shared" si="35"/>
        <v>0.41833333333333345</v>
      </c>
      <c r="I471" s="1785">
        <f t="shared" ref="I471" si="37">AVERAGE(I164:I175)</f>
        <v>-4.6249999999999991</v>
      </c>
      <c r="J471" s="104">
        <f>AVERAGE(J164:J175)</f>
        <v>0.9920000000000001</v>
      </c>
      <c r="K471" s="777">
        <f>SUM(K164:K175)</f>
        <v>4657128</v>
      </c>
      <c r="X471" s="1140">
        <f>AVERAGE(X164:X175)</f>
        <v>86.274999999999991</v>
      </c>
      <c r="Y471" s="31">
        <f>SUM(Y165:Y176)</f>
        <v>3811152</v>
      </c>
      <c r="Z471" s="777">
        <f>SUM(Z165:Z176)</f>
        <v>2439469</v>
      </c>
    </row>
    <row r="472" spans="1:26" hidden="1">
      <c r="A472" s="764" t="s">
        <v>392</v>
      </c>
      <c r="B472" s="700"/>
      <c r="C472" s="1140">
        <f>AVERAGE(C176:C187)</f>
        <v>119.625</v>
      </c>
      <c r="D472" s="31">
        <f t="shared" ref="D472:H472" si="38">AVERAGE(D176:D187)</f>
        <v>3545586.4166666665</v>
      </c>
      <c r="E472" s="31">
        <f>SUM(E176:E187)</f>
        <v>6959838</v>
      </c>
      <c r="F472" s="97">
        <f t="shared" si="38"/>
        <v>108.425</v>
      </c>
      <c r="G472" s="1783">
        <f t="shared" ref="G472" si="39">AVERAGE(G176:G187)</f>
        <v>919869.68516666675</v>
      </c>
      <c r="H472" s="103">
        <f t="shared" si="38"/>
        <v>0.51750000000000007</v>
      </c>
      <c r="I472" s="1785">
        <f t="shared" ref="I472" si="40">AVERAGE(I176:I187)</f>
        <v>-3.8749999999999996</v>
      </c>
      <c r="J472" s="104">
        <f>AVERAGE(J176:J187)</f>
        <v>1.13975</v>
      </c>
      <c r="K472" s="777">
        <f>SUM(K176:K187)</f>
        <v>4731385</v>
      </c>
      <c r="X472" s="1140">
        <f>AVERAGE(X176:X187)</f>
        <v>90.341666666666654</v>
      </c>
      <c r="Y472" s="31">
        <f>SUM(Y177:Y188)</f>
        <v>3705882</v>
      </c>
      <c r="Z472" s="777">
        <f>SUM(Z177:Z188)</f>
        <v>2388458</v>
      </c>
    </row>
    <row r="473" spans="1:26" hidden="1">
      <c r="A473" s="764" t="s">
        <v>393</v>
      </c>
      <c r="B473" s="700"/>
      <c r="C473" s="1140">
        <f>AVERAGE(C188:C199)</f>
        <v>123.78333333333332</v>
      </c>
      <c r="D473" s="31">
        <f t="shared" ref="D473:H473" si="41">AVERAGE(D188:D199)</f>
        <v>3650300.5833333335</v>
      </c>
      <c r="E473" s="31">
        <f>SUM(E188:E199)</f>
        <v>7876438</v>
      </c>
      <c r="F473" s="97">
        <f t="shared" si="41"/>
        <v>116.32499999999999</v>
      </c>
      <c r="G473" s="1783">
        <f t="shared" ref="G473" si="42">AVERAGE(G188:G199)</f>
        <v>1025501.6138333334</v>
      </c>
      <c r="H473" s="103">
        <f t="shared" si="41"/>
        <v>0.68833333333333335</v>
      </c>
      <c r="I473" s="1785">
        <f t="shared" ref="I473" si="43">AVERAGE(I188:I199)</f>
        <v>-2.5416666666666665</v>
      </c>
      <c r="J473" s="104">
        <f>AVERAGE(J188:J199)</f>
        <v>1.1237499999999998</v>
      </c>
      <c r="K473" s="777">
        <f>SUM(K188:K199)</f>
        <v>5402118</v>
      </c>
      <c r="X473" s="1140">
        <f>AVERAGE(X188:X199)</f>
        <v>97.308333333333323</v>
      </c>
      <c r="Y473" s="31">
        <f>SUM(Y189:Y200)</f>
        <v>3571676</v>
      </c>
      <c r="Z473" s="777">
        <f>SUM(Z189:Z200)</f>
        <v>2618428</v>
      </c>
    </row>
    <row r="474" spans="1:26">
      <c r="A474" s="764" t="s">
        <v>394</v>
      </c>
      <c r="B474" s="700"/>
      <c r="C474" s="1140">
        <f>AVERAGE(C200:C211)</f>
        <v>126.61666666666669</v>
      </c>
      <c r="D474" s="31">
        <f t="shared" ref="D474:H474" si="44">AVERAGE(D200:D211)</f>
        <v>3656376.6666666665</v>
      </c>
      <c r="E474" s="31">
        <f>SUM(E200:E211)</f>
        <v>7629299</v>
      </c>
      <c r="F474" s="97">
        <f t="shared" si="44"/>
        <v>127.11666666666667</v>
      </c>
      <c r="G474" s="1783">
        <f t="shared" ref="G474" si="45">AVERAGE(G200:G211)</f>
        <v>1023977.5619166667</v>
      </c>
      <c r="H474" s="103">
        <f t="shared" si="44"/>
        <v>0.8341666666666665</v>
      </c>
      <c r="I474" s="1785">
        <f t="shared" ref="I474" si="46">AVERAGE(I200:I211)</f>
        <v>-2.5833333333333335</v>
      </c>
      <c r="J474" s="104">
        <f>AVERAGE(J200:J211)</f>
        <v>1.16825</v>
      </c>
      <c r="K474" s="777">
        <f>SUM(K200:K211)</f>
        <v>5782834</v>
      </c>
      <c r="X474" s="1140">
        <f>AVERAGE(X200:X211)</f>
        <v>101.21666666666668</v>
      </c>
      <c r="Y474" s="31">
        <f>SUM(Y201:Y212)</f>
        <v>3506178</v>
      </c>
      <c r="Z474" s="777">
        <f>SUM(Z201:Z212)</f>
        <v>2947324</v>
      </c>
    </row>
    <row r="475" spans="1:26">
      <c r="A475" s="764" t="s">
        <v>395</v>
      </c>
      <c r="B475" s="700"/>
      <c r="C475" s="1140">
        <f>AVERAGE(C212:C223)</f>
        <v>138.05833333333331</v>
      </c>
      <c r="D475" s="31">
        <f t="shared" ref="D475:H475" si="47">AVERAGE(D212:D223)</f>
        <v>3786668</v>
      </c>
      <c r="E475" s="31">
        <f>SUM(E212:E223)</f>
        <v>8149081</v>
      </c>
      <c r="F475" s="97">
        <f t="shared" si="47"/>
        <v>149.30833333333331</v>
      </c>
      <c r="G475" s="1783">
        <f t="shared" ref="G475" si="48">AVERAGE(G212:G223)</f>
        <v>1028883.0442500002</v>
      </c>
      <c r="H475" s="103">
        <f t="shared" si="47"/>
        <v>0.93833333333333313</v>
      </c>
      <c r="I475" s="1785">
        <f t="shared" ref="I475" si="49">AVERAGE(I212:I223)</f>
        <v>-0.94999999999999984</v>
      </c>
      <c r="J475" s="104">
        <f>AVERAGE(J212:J223)</f>
        <v>1.3180833333333333</v>
      </c>
      <c r="K475" s="777">
        <f>SUM(K212:K223)</f>
        <v>6409114</v>
      </c>
      <c r="X475" s="1140">
        <f>AVERAGE(X212:X223)</f>
        <v>104.99166666666663</v>
      </c>
      <c r="Y475" s="31">
        <f>SUM(Y213:Y224)</f>
        <v>3472166</v>
      </c>
      <c r="Z475" s="777">
        <f>SUM(Z213:Z224)</f>
        <v>3282684</v>
      </c>
    </row>
    <row r="476" spans="1:26">
      <c r="A476" s="764" t="s">
        <v>396</v>
      </c>
      <c r="B476" s="700" t="s">
        <v>424</v>
      </c>
      <c r="C476" s="1140">
        <f>AVERAGE(C224:C235)</f>
        <v>137.27500000000001</v>
      </c>
      <c r="D476" s="31">
        <f t="shared" ref="D476:H476" si="50">AVERAGE(D224:D235)</f>
        <v>3860475.75</v>
      </c>
      <c r="E476" s="31">
        <f>SUM(E224:E235)</f>
        <v>7345286</v>
      </c>
      <c r="F476" s="97">
        <f t="shared" si="50"/>
        <v>147.35833333333332</v>
      </c>
      <c r="G476" s="1783">
        <f t="shared" ref="G476" si="51">AVERAGE(G224:G235)</f>
        <v>1040253.3859166669</v>
      </c>
      <c r="H476" s="103">
        <f t="shared" si="50"/>
        <v>0.94166666666666676</v>
      </c>
      <c r="I476" s="1785">
        <f t="shared" ref="I476" si="52">AVERAGE(I224:I235)</f>
        <v>1.8083333333333336</v>
      </c>
      <c r="J476" s="104">
        <f>AVERAGE(J224:J235)</f>
        <v>1.2791666666666668</v>
      </c>
      <c r="K476" s="777">
        <f>SUM(K224:K235)</f>
        <v>6988706</v>
      </c>
      <c r="X476" s="1140">
        <f>AVERAGE(X224:X235)</f>
        <v>109.375</v>
      </c>
      <c r="Y476" s="31">
        <f>SUM(Y225:Y236)</f>
        <v>3263115</v>
      </c>
      <c r="Z476" s="777">
        <f>SUM(Z225:Z236)</f>
        <v>3651619</v>
      </c>
    </row>
    <row r="477" spans="1:26">
      <c r="A477" s="764" t="s">
        <v>397</v>
      </c>
      <c r="B477" s="700"/>
      <c r="C477" s="1140">
        <f>AVERAGE(C236:C247)</f>
        <v>126.99166666666667</v>
      </c>
      <c r="D477" s="31">
        <f t="shared" ref="D477:H477" si="53">AVERAGE(D236:D247)</f>
        <v>3940679.0833333335</v>
      </c>
      <c r="E477" s="31">
        <f>SUM(E236:E247)</f>
        <v>6706975</v>
      </c>
      <c r="F477" s="97">
        <f t="shared" si="53"/>
        <v>127.7</v>
      </c>
      <c r="G477" s="1783">
        <f t="shared" ref="G477" si="54">AVERAGE(G236:G247)</f>
        <v>1036981.3789166667</v>
      </c>
      <c r="H477" s="103">
        <f t="shared" si="53"/>
        <v>0.77916666666666667</v>
      </c>
      <c r="I477" s="1785">
        <f t="shared" ref="I477" si="55">AVERAGE(I236:I247)</f>
        <v>-0.44166666666666649</v>
      </c>
      <c r="J477" s="104">
        <f>AVERAGE(J236:J247)</f>
        <v>1.2615833333333333</v>
      </c>
      <c r="K477" s="777">
        <f>SUM(K236:K247)</f>
        <v>6918936</v>
      </c>
      <c r="X477" s="1140">
        <f>AVERAGE(X236:X247)</f>
        <v>109.03333333333335</v>
      </c>
      <c r="Y477" s="31">
        <f>SUM(Y237:Y248)</f>
        <v>3126600</v>
      </c>
      <c r="Z477" s="777">
        <f>SUM(Z237:Z248)</f>
        <v>3908638</v>
      </c>
    </row>
    <row r="478" spans="1:26">
      <c r="A478" s="764" t="s">
        <v>398</v>
      </c>
      <c r="B478" s="700" t="s">
        <v>425</v>
      </c>
      <c r="C478" s="1140">
        <f>AVERAGE(C248:C259)</f>
        <v>104.06666666666665</v>
      </c>
      <c r="D478" s="31">
        <f t="shared" ref="D478:H478" si="56">AVERAGE(D248:D259)</f>
        <v>3443980.9166666665</v>
      </c>
      <c r="E478" s="31">
        <f>SUM(E248:E259)</f>
        <v>4559452</v>
      </c>
      <c r="F478" s="97">
        <f t="shared" si="56"/>
        <v>99.958333333333329</v>
      </c>
      <c r="G478" s="1783">
        <f t="shared" ref="G478" si="57">AVERAGE(G248:G259)</f>
        <v>1048383.1500833334</v>
      </c>
      <c r="H478" s="103">
        <f t="shared" si="56"/>
        <v>0.47000000000000003</v>
      </c>
      <c r="I478" s="1785">
        <f t="shared" ref="I478" si="58">AVERAGE(I248:I259)</f>
        <v>-4.0666666666666673</v>
      </c>
      <c r="J478" s="104">
        <f>AVERAGE(J248:J259)</f>
        <v>1.0499166666666666</v>
      </c>
      <c r="K478" s="777">
        <f>SUM(K248:K259)</f>
        <v>4832087</v>
      </c>
      <c r="X478" s="1140">
        <f>AVERAGE(X248:X259)</f>
        <v>93.533333333333346</v>
      </c>
      <c r="Y478" s="31">
        <f>SUM(Y249:Y260)</f>
        <v>2992082</v>
      </c>
      <c r="Z478" s="777">
        <f>SUM(Z249:Z260)</f>
        <v>2739493</v>
      </c>
    </row>
    <row r="479" spans="1:26">
      <c r="A479" s="778" t="s">
        <v>399</v>
      </c>
      <c r="B479" s="816"/>
      <c r="C479" s="1167">
        <f>AVERAGE(C260:C271)</f>
        <v>116.06666666666668</v>
      </c>
      <c r="D479" s="1168">
        <f t="shared" ref="D479:H479" si="59">AVERAGE(D260:D271)</f>
        <v>3886937.0833333335</v>
      </c>
      <c r="E479" s="1168">
        <f>SUM(E260:E271)</f>
        <v>4834563</v>
      </c>
      <c r="F479" s="817">
        <f t="shared" si="59"/>
        <v>114.71666666666668</v>
      </c>
      <c r="G479" s="1168">
        <f t="shared" ref="G479" si="60">AVERAGE(G260:G271)</f>
        <v>1076570.4206666667</v>
      </c>
      <c r="H479" s="1169">
        <f t="shared" si="59"/>
        <v>0.49499999999999994</v>
      </c>
      <c r="I479" s="1787">
        <f t="shared" ref="I479" si="61">AVERAGE(I260:I271)</f>
        <v>-2.2000000000000006</v>
      </c>
      <c r="J479" s="893">
        <f>AVERAGE(J260:J271)</f>
        <v>1.181</v>
      </c>
      <c r="K479" s="1170">
        <f>SUM(K260:K271)</f>
        <v>5843303</v>
      </c>
      <c r="X479" s="1140">
        <f>AVERAGE(X260:X271)</f>
        <v>99.02500000000002</v>
      </c>
      <c r="Y479" s="31">
        <f>SUM(Y261:Y272)</f>
        <v>2965869</v>
      </c>
      <c r="Z479" s="777">
        <f>SUM(Z261:Z272)</f>
        <v>3081719</v>
      </c>
    </row>
    <row r="480" spans="1:26">
      <c r="A480" s="764" t="s">
        <v>400</v>
      </c>
      <c r="B480" s="700" t="s">
        <v>424</v>
      </c>
      <c r="C480" s="1140">
        <f>AVERAGE(C272:C283)</f>
        <v>122.10000000000002</v>
      </c>
      <c r="D480" s="31">
        <f t="shared" ref="D480:H480" si="62">AVERAGE(D272:D283)</f>
        <v>3935270.5</v>
      </c>
      <c r="E480" s="31">
        <f>SUM(E272:E283)</f>
        <v>4950404</v>
      </c>
      <c r="F480" s="97">
        <f t="shared" si="62"/>
        <v>126.04166666666667</v>
      </c>
      <c r="G480" s="1783">
        <f t="shared" ref="G480" si="63">AVERAGE(G272:G283)</f>
        <v>1088115.4820833334</v>
      </c>
      <c r="H480" s="103">
        <f t="shared" si="62"/>
        <v>0.59499999999999997</v>
      </c>
      <c r="I480" s="1785">
        <f t="shared" ref="I480" si="64">AVERAGE(I272:I283)</f>
        <v>-1.7916666666666667</v>
      </c>
      <c r="J480" s="104">
        <f>AVERAGE(J272:J283)</f>
        <v>1.2267500000000002</v>
      </c>
      <c r="K480" s="777">
        <f>SUM(K272:K283)</f>
        <v>6132418</v>
      </c>
      <c r="X480" s="1139">
        <f>AVERAGE(X272:X283)</f>
        <v>97.533333333333317</v>
      </c>
      <c r="Y480" s="33">
        <f>SUM(Y273:Y284)</f>
        <v>2915291</v>
      </c>
      <c r="Z480" s="776">
        <f>SUM(Z273:Z284)</f>
        <v>3562742</v>
      </c>
    </row>
    <row r="481" spans="1:26">
      <c r="A481" s="764" t="s">
        <v>401</v>
      </c>
      <c r="B481" s="700"/>
      <c r="C481" s="1140">
        <f>AVERAGE(C284:C295)</f>
        <v>115.65000000000002</v>
      </c>
      <c r="D481" s="31">
        <f t="shared" ref="D481:H481" si="65">AVERAGE(D284:D295)</f>
        <v>3736374.5</v>
      </c>
      <c r="E481" s="31">
        <f>SUM(E284:E295)</f>
        <v>5253596</v>
      </c>
      <c r="F481" s="97">
        <f t="shared" si="65"/>
        <v>118.65833333333332</v>
      </c>
      <c r="G481" s="1783">
        <f t="shared" ref="G481" si="66">AVERAGE(G284:G295)</f>
        <v>1133199.1916666667</v>
      </c>
      <c r="H481" s="103">
        <f t="shared" si="65"/>
        <v>0.67833333333333312</v>
      </c>
      <c r="I481" s="1785">
        <f t="shared" ref="I481" si="67">AVERAGE(I284:I295)</f>
        <v>-1.6583333333333332</v>
      </c>
      <c r="J481" s="104">
        <f>AVERAGE(J284:J295)</f>
        <v>1.1472499999999999</v>
      </c>
      <c r="K481" s="777">
        <f>SUM(K284:K295)</f>
        <v>5728351</v>
      </c>
      <c r="X481" s="1140">
        <f>AVERAGE(X284:X295)</f>
        <v>93.966666666666654</v>
      </c>
      <c r="Y481" s="31">
        <f>SUM(Y285:Y296)</f>
        <v>2861390</v>
      </c>
      <c r="Z481" s="777">
        <f>SUM(Z285:Z296)</f>
        <v>3464583</v>
      </c>
    </row>
    <row r="482" spans="1:26">
      <c r="A482" s="764" t="s">
        <v>402</v>
      </c>
      <c r="B482" s="700" t="s">
        <v>425</v>
      </c>
      <c r="C482" s="1140">
        <f>AVERAGE(C296:C307)</f>
        <v>112.33333333333333</v>
      </c>
      <c r="D482" s="31">
        <f t="shared" ref="D482:H482" si="68">AVERAGE(D296:D307)</f>
        <v>3638469.75</v>
      </c>
      <c r="E482" s="31">
        <f>SUM(E296:E307)</f>
        <v>5282416</v>
      </c>
      <c r="F482" s="97">
        <f t="shared" si="68"/>
        <v>110.375</v>
      </c>
      <c r="G482" s="1783">
        <f t="shared" ref="G482" si="69">AVERAGE(G296:G307)</f>
        <v>1116942.0360000003</v>
      </c>
      <c r="H482" s="103">
        <f t="shared" si="68"/>
        <v>0.75583333333333336</v>
      </c>
      <c r="I482" s="1785">
        <f t="shared" ref="I482" si="70">AVERAGE(I296:I307)</f>
        <v>-0.75833333333333341</v>
      </c>
      <c r="J482" s="104">
        <f>AVERAGE(J296:J307)</f>
        <v>1.113</v>
      </c>
      <c r="K482" s="777">
        <f>SUM(K296:K307)</f>
        <v>5924226</v>
      </c>
      <c r="X482" s="1140">
        <f>AVERAGE(X296:X307)</f>
        <v>96.475000000000009</v>
      </c>
      <c r="Y482" s="31">
        <f>SUM(Y297:Y308)</f>
        <v>2832011</v>
      </c>
      <c r="Z482" s="777">
        <f>SUM(Z297:Z308)</f>
        <v>3987460</v>
      </c>
    </row>
    <row r="483" spans="1:26">
      <c r="A483" s="764" t="s">
        <v>403</v>
      </c>
      <c r="B483" s="700"/>
      <c r="C483" s="1140">
        <f>AVERAGE(C308:C319)</f>
        <v>113.58333333333333</v>
      </c>
      <c r="D483" s="31">
        <f t="shared" ref="D483:H483" si="71">AVERAGE(D308:D319)</f>
        <v>3581176.1666666665</v>
      </c>
      <c r="E483" s="31">
        <f>SUM(E308:E319)</f>
        <v>5383301</v>
      </c>
      <c r="F483" s="97">
        <f t="shared" si="71"/>
        <v>114.38333333333334</v>
      </c>
      <c r="G483" s="1783">
        <f t="shared" ref="G483" si="72">AVERAGE(G308:G319)</f>
        <v>1119436.9991666668</v>
      </c>
      <c r="H483" s="103">
        <f t="shared" si="71"/>
        <v>0.88583333333333325</v>
      </c>
      <c r="I483" s="1785">
        <f t="shared" ref="I483" si="73">AVERAGE(I308:I319)</f>
        <v>0.52500000000000013</v>
      </c>
      <c r="J483" s="104">
        <f>AVERAGE(J308:J319)</f>
        <v>1.1514166666666668</v>
      </c>
      <c r="K483" s="777">
        <f>SUM(K308:K319)</f>
        <v>6171309</v>
      </c>
      <c r="X483" s="1140">
        <f>AVERAGE(X308:X319)</f>
        <v>102.27499999999999</v>
      </c>
      <c r="Y483" s="31">
        <f>SUM(Y309:Y320)</f>
        <v>2808662</v>
      </c>
      <c r="Z483" s="777">
        <f>SUM(Z309:Z320)</f>
        <v>4231194</v>
      </c>
    </row>
    <row r="484" spans="1:26">
      <c r="A484" s="764" t="s">
        <v>404</v>
      </c>
      <c r="B484" s="700"/>
      <c r="C484" s="1140">
        <f>AVERAGE(C320:C331)</f>
        <v>112.24166666666667</v>
      </c>
      <c r="D484" s="31">
        <f t="shared" ref="D484:H484" si="74">AVERAGE(D320:D331)</f>
        <v>3420036.6666666665</v>
      </c>
      <c r="E484" s="31">
        <f>SUM(E320:E331)</f>
        <v>4872257</v>
      </c>
      <c r="F484" s="97">
        <f t="shared" si="74"/>
        <v>111.62500000000001</v>
      </c>
      <c r="G484" s="1783">
        <f t="shared" ref="G484" si="75">AVERAGE(G320:G331)</f>
        <v>1098499.1291666667</v>
      </c>
      <c r="H484" s="103">
        <f t="shared" si="74"/>
        <v>0.98583333333333323</v>
      </c>
      <c r="I484" s="1785">
        <f t="shared" ref="I484" si="76">AVERAGE(I320:I331)</f>
        <v>0.61638570412680649</v>
      </c>
      <c r="J484" s="104">
        <f>AVERAGE(J320:J331)</f>
        <v>1.1236666666666666</v>
      </c>
      <c r="K484" s="777">
        <f>SUM(K320:K331)</f>
        <v>6220371</v>
      </c>
      <c r="X484" s="1140">
        <f>AVERAGE(X320:X331)</f>
        <v>100.00833333333333</v>
      </c>
      <c r="Y484" s="31">
        <f>SUM(Y321:Y332)</f>
        <v>2770061</v>
      </c>
      <c r="Z484" s="777">
        <f>SUM(Z321:Z332)</f>
        <v>4058091</v>
      </c>
    </row>
    <row r="485" spans="1:26">
      <c r="A485" s="764" t="s">
        <v>465</v>
      </c>
      <c r="B485" s="700"/>
      <c r="C485" s="1141">
        <f>AVERAGE(C332:C343)</f>
        <v>111.31666666666666</v>
      </c>
      <c r="D485" s="31">
        <f t="shared" ref="D485:H485" si="77">AVERAGE(D332:D343)</f>
        <v>3494967.3344518975</v>
      </c>
      <c r="E485" s="31">
        <f>SUM(E332:E343)</f>
        <v>5203666</v>
      </c>
      <c r="F485" s="32">
        <f t="shared" si="77"/>
        <v>110.25833333333333</v>
      </c>
      <c r="G485" s="31">
        <f t="shared" ref="G485" si="78">AVERAGE(G332:G343)</f>
        <v>1098327.0233333332</v>
      </c>
      <c r="H485" s="808">
        <f t="shared" si="77"/>
        <v>1.1316666666666666</v>
      </c>
      <c r="I485" s="1788">
        <f t="shared" ref="I485" si="79">AVERAGE(I332:I343)</f>
        <v>-1.4971097443643069</v>
      </c>
      <c r="J485" s="809">
        <f>AVERAGE(J332:J343)</f>
        <v>1.0684166666666666</v>
      </c>
      <c r="K485" s="777">
        <f>SUM(K332:K343)</f>
        <v>5655748</v>
      </c>
      <c r="X485" s="1141">
        <f>AVERAGE(X332:X343)</f>
        <v>96.316666666666663</v>
      </c>
      <c r="Y485" s="31">
        <f>SUM(Y333:Y344)</f>
        <v>2673913</v>
      </c>
      <c r="Z485" s="777">
        <f>SUM(Z333:Z344)</f>
        <v>3564689</v>
      </c>
    </row>
    <row r="486" spans="1:26">
      <c r="A486" s="779" t="s">
        <v>467</v>
      </c>
      <c r="B486" s="1165" t="s">
        <v>271</v>
      </c>
      <c r="C486" s="1140">
        <f>AVERAGE(C344:C355)</f>
        <v>114.11666666666666</v>
      </c>
      <c r="D486" s="974">
        <f>AVERAGE(D344:D355)</f>
        <v>3571259.5960399653</v>
      </c>
      <c r="E486" s="31">
        <f>SUM(E344:E355)</f>
        <v>4968261</v>
      </c>
      <c r="F486" s="97">
        <f>AVERAGE(F344:F355)</f>
        <v>115.35833333333335</v>
      </c>
      <c r="G486" s="1783">
        <f>AVERAGE(G344:G355)</f>
        <v>1093173.93025</v>
      </c>
      <c r="H486" s="103">
        <f>AVERAGE(H344:H355)</f>
        <v>1.2833333333333334</v>
      </c>
      <c r="I486" s="1785">
        <f>AVERAGE(I344:I355)</f>
        <v>-1.9750000000000005</v>
      </c>
      <c r="J486" s="104">
        <f>AVERAGE(J344:J355)</f>
        <v>1.0928333333333333</v>
      </c>
      <c r="K486" s="777">
        <f>SUM(K344:K355)</f>
        <v>6239690</v>
      </c>
      <c r="X486" s="1140">
        <f>AVERAGE(X344:X355)</f>
        <v>94.391666666666652</v>
      </c>
      <c r="Y486" s="31">
        <f>SUM(Y344:Y355)</f>
        <v>2607696</v>
      </c>
      <c r="Z486" s="777">
        <f>SUM(Z344:Z355)</f>
        <v>4006727</v>
      </c>
    </row>
    <row r="487" spans="1:26">
      <c r="A487" s="779" t="s">
        <v>747</v>
      </c>
      <c r="B487" s="1165" t="s">
        <v>271</v>
      </c>
      <c r="C487" s="1140">
        <f>AVERAGE(C356:C367)</f>
        <v>117.34166666666665</v>
      </c>
      <c r="D487" s="974">
        <f>AVERAGE(D356:D367)</f>
        <v>3453003.4878608421</v>
      </c>
      <c r="E487" s="31">
        <f>SUM(E356:E367)</f>
        <v>5128508</v>
      </c>
      <c r="F487" s="97">
        <f>AVERAGE(F356:F367)</f>
        <v>122.64999999999999</v>
      </c>
      <c r="G487" s="1783">
        <f>AVERAGE(G356:G367)</f>
        <v>1129601.9590833331</v>
      </c>
      <c r="H487" s="103">
        <f>AVERAGE(H356:H367)</f>
        <v>1.43</v>
      </c>
      <c r="I487" s="1785">
        <f>AVERAGE(I356:I367)</f>
        <v>-3</v>
      </c>
      <c r="J487" s="104">
        <f>AVERAGE(J356:J367)</f>
        <v>1.0960833333333333</v>
      </c>
      <c r="K487" s="777">
        <f>SUM(K356:K367)</f>
        <v>6483136</v>
      </c>
      <c r="X487" s="1140">
        <f>AVERAGE(X356:X367)</f>
        <v>104.99166666666667</v>
      </c>
      <c r="Y487" s="31">
        <f>SUM(Y356:Y367)</f>
        <v>2401081</v>
      </c>
      <c r="Z487" s="777">
        <f>SUM(Z356:Z367)</f>
        <v>4250263</v>
      </c>
    </row>
    <row r="488" spans="1:26">
      <c r="A488" s="779" t="s">
        <v>782</v>
      </c>
      <c r="B488" s="46" t="s">
        <v>269</v>
      </c>
      <c r="C488" s="1140">
        <f>AVERAGE(C368:C379)</f>
        <v>110.85000000000001</v>
      </c>
      <c r="D488" s="974">
        <f>AVERAGE(D368:D379)</f>
        <v>3518340.0810184008</v>
      </c>
      <c r="E488" s="983">
        <f>SUM(E368:E379)</f>
        <v>4652924</v>
      </c>
      <c r="F488" s="97">
        <f>AVERAGE(F368:F379)</f>
        <v>112.75000000000001</v>
      </c>
      <c r="G488" s="1783">
        <f>AVERAGE(G368:G379)</f>
        <v>1099458.1426666668</v>
      </c>
      <c r="H488" s="103">
        <f>AVERAGE(H368:H379)</f>
        <v>1.4275</v>
      </c>
      <c r="I488" s="1785">
        <f>AVERAGE(I368:I379)</f>
        <v>-1.6416666666666664</v>
      </c>
      <c r="J488" s="104">
        <f>AVERAGE(J368:J379)</f>
        <v>1.0358333333333332</v>
      </c>
      <c r="K488" s="984">
        <f>SUM(K368:K379)</f>
        <v>6133895</v>
      </c>
      <c r="X488" s="1140">
        <f>AVERAGE(X368:X379)</f>
        <v>98.300000000000011</v>
      </c>
      <c r="Y488" s="983">
        <f>SUM(Y368:Y379)</f>
        <v>2308831</v>
      </c>
      <c r="Z488" s="984">
        <f>SUM(Z368:Z379)</f>
        <v>4080536</v>
      </c>
    </row>
    <row r="489" spans="1:26">
      <c r="A489" s="1876" t="s">
        <v>794</v>
      </c>
      <c r="B489" s="1877" t="s">
        <v>270</v>
      </c>
      <c r="C489" s="99">
        <f>AVERAGE(C380:C391)</f>
        <v>99.841666666666683</v>
      </c>
      <c r="D489" s="33">
        <f>AVERAGE(D380:D391)</f>
        <v>3178037.5842424058</v>
      </c>
      <c r="E489" s="33">
        <f>SUM(E380:E391)</f>
        <v>4633021</v>
      </c>
      <c r="F489" s="99">
        <f t="shared" ref="F489:J489" si="80">AVERAGE(F380:F391)</f>
        <v>99.65000000000002</v>
      </c>
      <c r="G489" s="33">
        <f t="shared" ref="G489" si="81">AVERAGE(G380:G391)</f>
        <v>1082349.5443333334</v>
      </c>
      <c r="H489" s="1878">
        <f t="shared" si="80"/>
        <v>1.0483333333333333</v>
      </c>
      <c r="I489" s="1879">
        <f t="shared" ref="I489" si="82">AVERAGE(I380:I391)</f>
        <v>-4.2416666666666663</v>
      </c>
      <c r="J489" s="106">
        <f t="shared" si="80"/>
        <v>0.99916666666666665</v>
      </c>
      <c r="K489" s="776">
        <f>SUM(K380:K391)</f>
        <v>5422921</v>
      </c>
      <c r="X489" s="987">
        <f>AVERAGE(X380:X391)</f>
        <v>84.483333333333334</v>
      </c>
      <c r="Y489" s="985">
        <f>AVERAGE(Y380:Y391)</f>
        <v>151801.08333333334</v>
      </c>
      <c r="Z489" s="986">
        <f>AVERAGE(Z380:Z391)</f>
        <v>301907.58333333331</v>
      </c>
    </row>
    <row r="490" spans="1:26">
      <c r="A490" s="779" t="s">
        <v>857</v>
      </c>
      <c r="B490" s="1875"/>
      <c r="C490" s="97">
        <f>AVERAGE(C392:C403)</f>
        <v>102.09166666666665</v>
      </c>
      <c r="D490" s="31">
        <f>AVERAGE(D392:D403)</f>
        <v>3410038.3310608682</v>
      </c>
      <c r="E490" s="31">
        <f>SUM(E392:E403)</f>
        <v>4453134</v>
      </c>
      <c r="F490" s="97">
        <f t="shared" ref="F490:J490" si="83">AVERAGE(F392:F403)</f>
        <v>98.566666666666663</v>
      </c>
      <c r="G490" s="31">
        <f t="shared" ref="G490" si="84">AVERAGE(G392:G403)</f>
        <v>1084780.6182500001</v>
      </c>
      <c r="H490" s="808">
        <f t="shared" si="83"/>
        <v>0.9325</v>
      </c>
      <c r="I490" s="1788">
        <f t="shared" ref="I490" si="85">AVERAGE(I392:I403)</f>
        <v>0.42499999999999982</v>
      </c>
      <c r="J490" s="104">
        <f t="shared" si="83"/>
        <v>1.1057499999999998</v>
      </c>
      <c r="K490" s="777">
        <f>SUM(K392:K403)</f>
        <v>6570944</v>
      </c>
      <c r="X490" s="987">
        <f>AVERAGE(X392:X403)</f>
        <v>88.850000000000009</v>
      </c>
      <c r="Y490" s="985">
        <f>AVERAGE(Y392:Y403)</f>
        <v>153348.16666666666</v>
      </c>
      <c r="Z490" s="986">
        <f>AVERAGE(Z392:Z403)</f>
        <v>368839</v>
      </c>
    </row>
    <row r="491" spans="1:26">
      <c r="A491" s="779" t="s">
        <v>1224</v>
      </c>
      <c r="B491" s="1875"/>
      <c r="C491" s="97">
        <f>AVERAGE(C404:C415)</f>
        <v>102.35833333333331</v>
      </c>
      <c r="D491" s="31">
        <f>AVERAGE(D404:D415)</f>
        <v>3457221.8778454117</v>
      </c>
      <c r="E491" s="31">
        <f>SUM(E404:E415)</f>
        <v>4467181</v>
      </c>
      <c r="F491" s="97">
        <f>AVERAGE(F404:F415)</f>
        <v>101.12499999999999</v>
      </c>
      <c r="G491" s="31">
        <f>AVERAGE(G404:G415)</f>
        <v>1104855.316166667</v>
      </c>
      <c r="H491" s="808">
        <f>AVERAGE(H404:H415)</f>
        <v>1.0116666666666669</v>
      </c>
      <c r="I491" s="1788">
        <f>AVERAGE(I404:I415)</f>
        <v>1.8500000000000003</v>
      </c>
      <c r="J491" s="104">
        <f>AVERAGE(J404:J415)</f>
        <v>1.1644999999999999</v>
      </c>
      <c r="K491" s="777">
        <f>SUM(K404:K415)</f>
        <v>7982729.0350000001</v>
      </c>
      <c r="X491" s="1690"/>
      <c r="Y491" s="1690"/>
      <c r="Z491" s="1690"/>
    </row>
    <row r="492" spans="1:26">
      <c r="A492" s="811" t="s">
        <v>1223</v>
      </c>
      <c r="B492" s="792"/>
      <c r="C492" s="817">
        <f>AVERAGE(C416:C427)</f>
        <v>97.733333333333334</v>
      </c>
      <c r="D492" s="1168">
        <f>AVERAGE(D416:D427)</f>
        <v>3351438.4206860308</v>
      </c>
      <c r="E492" s="1168">
        <f>SUM(E416:E427)</f>
        <v>5005021</v>
      </c>
      <c r="F492" s="817">
        <f>AVERAGE(F416:F427)</f>
        <v>96.174999999999997</v>
      </c>
      <c r="G492" s="1168">
        <f>AVERAGE(G416:G427)</f>
        <v>1082275.4194166667</v>
      </c>
      <c r="H492" s="1880">
        <f>AVERAGE(H416:H427)</f>
        <v>1.0183333333333333</v>
      </c>
      <c r="I492" s="1881">
        <f>AVERAGE(I416:I427)</f>
        <v>3.3000000000000003</v>
      </c>
      <c r="J492" s="893">
        <f>AVERAGE(J416:J427)</f>
        <v>1.1350833333333332</v>
      </c>
      <c r="K492" s="1170">
        <f>SUM(K416:K427)</f>
        <v>8257914.2549999999</v>
      </c>
      <c r="X492" s="1690"/>
      <c r="Y492" s="1690"/>
      <c r="Z492" s="1690"/>
    </row>
    <row r="493" spans="1:26">
      <c r="A493" s="2605" t="s">
        <v>1432</v>
      </c>
      <c r="B493" s="2606"/>
      <c r="C493" s="817">
        <f>AVERAGE(C428:C439)</f>
        <v>96.516666666666666</v>
      </c>
      <c r="D493" s="1168">
        <f>AVERAGE(D428:D439)</f>
        <v>3422569.530591771</v>
      </c>
      <c r="E493" s="1168">
        <f>SUM(E428:E439)</f>
        <v>3995397</v>
      </c>
      <c r="F493" s="817">
        <f>AVERAGE(F428:F439)</f>
        <v>93.27500000000002</v>
      </c>
      <c r="G493" s="1168">
        <f>AVERAGE(G428:G439)</f>
        <v>1119378.5756666667</v>
      </c>
      <c r="H493" s="1880">
        <f>AVERAGE(H428:H439)</f>
        <v>1.0083333333333333</v>
      </c>
      <c r="I493" s="1881">
        <f>AVERAGE(I428:I439)</f>
        <v>2.6416666666666666</v>
      </c>
      <c r="J493" s="893">
        <f>AVERAGE(J428:J439)</f>
        <v>1.155</v>
      </c>
      <c r="K493" s="1170">
        <f>SUM(K428:K439)</f>
        <v>8134683.7819999997</v>
      </c>
      <c r="X493" s="1690"/>
      <c r="Y493" s="1690"/>
      <c r="Z493" s="1690"/>
    </row>
    <row r="494" spans="1:26">
      <c r="A494" s="819"/>
      <c r="B494" s="46"/>
      <c r="C494" s="97"/>
      <c r="D494" s="31"/>
      <c r="E494" s="31"/>
      <c r="F494" s="97"/>
      <c r="G494" s="38"/>
      <c r="H494" s="808"/>
      <c r="I494" s="38"/>
      <c r="J494" s="104"/>
      <c r="K494" s="31"/>
      <c r="X494" s="1690"/>
      <c r="Y494" s="1690"/>
      <c r="Z494" s="1690"/>
    </row>
    <row r="495" spans="1:26">
      <c r="A495" s="1046"/>
      <c r="C495" s="1046"/>
      <c r="D495" s="24"/>
      <c r="E495" s="565" t="s">
        <v>720</v>
      </c>
      <c r="F495" s="565"/>
      <c r="H495" s="565"/>
      <c r="J495" s="820"/>
      <c r="X495" s="565"/>
      <c r="Y495" s="565" t="s">
        <v>720</v>
      </c>
      <c r="Z495" s="565" t="s">
        <v>720</v>
      </c>
    </row>
    <row r="496" spans="1:26">
      <c r="A496" s="763" t="s">
        <v>715</v>
      </c>
      <c r="B496" s="765"/>
      <c r="C496" s="99" t="s">
        <v>719</v>
      </c>
      <c r="D496" s="33">
        <f>SUM(D323:D334)</f>
        <v>40520505</v>
      </c>
      <c r="E496" s="33">
        <f>SUM(E323:E334)</f>
        <v>5077588</v>
      </c>
      <c r="F496" s="33"/>
      <c r="G496" s="1163"/>
      <c r="H496" s="33"/>
      <c r="I496" s="1163"/>
      <c r="J496" s="886"/>
      <c r="K496" s="776">
        <f>SUM(K323:K334)</f>
        <v>6096356</v>
      </c>
      <c r="X496" s="1142"/>
      <c r="Y496" s="33">
        <f>SUM(Y323:Y334)</f>
        <v>2751578</v>
      </c>
      <c r="Z496" s="776">
        <f>SUM(Z323:Z334)</f>
        <v>3938415</v>
      </c>
    </row>
    <row r="497" spans="1:26">
      <c r="A497" s="764" t="s">
        <v>716</v>
      </c>
      <c r="B497" s="564"/>
      <c r="C497" s="32" t="s">
        <v>719</v>
      </c>
      <c r="D497" s="31">
        <f>SUM(D335:D346)</f>
        <v>42629319.095784932</v>
      </c>
      <c r="E497" s="31">
        <f>SUM(E335:E346)</f>
        <v>5383201</v>
      </c>
      <c r="F497" s="31"/>
      <c r="H497" s="31"/>
      <c r="J497" s="820"/>
      <c r="K497" s="777">
        <f>SUM(K335:K346)</f>
        <v>5730459</v>
      </c>
      <c r="X497" s="1143"/>
      <c r="Y497" s="31">
        <f>SUM(Y335:Y346)</f>
        <v>2662721</v>
      </c>
      <c r="Z497" s="777">
        <f>SUM(Z335:Z346)</f>
        <v>3592259</v>
      </c>
    </row>
    <row r="498" spans="1:26">
      <c r="A498" s="764" t="s">
        <v>717</v>
      </c>
      <c r="B498" s="810" t="s">
        <v>271</v>
      </c>
      <c r="C498" s="97" t="s">
        <v>719</v>
      </c>
      <c r="D498" s="28">
        <f>SUM(D347:D358)</f>
        <v>42379159.918874465</v>
      </c>
      <c r="E498" s="28">
        <f>SUM(E347:E358)</f>
        <v>5071492</v>
      </c>
      <c r="F498" s="31"/>
      <c r="H498" s="31"/>
      <c r="J498" s="820"/>
      <c r="K498" s="922">
        <f>SUM(K347:K358)</f>
        <v>6321137</v>
      </c>
      <c r="X498" s="1143"/>
      <c r="Y498" s="31">
        <f>SUM(Y347:Y358)</f>
        <v>2580078</v>
      </c>
      <c r="Z498" s="922">
        <f>SUM(Z347:Z358)</f>
        <v>4091089</v>
      </c>
    </row>
    <row r="499" spans="1:26">
      <c r="A499" s="764" t="s">
        <v>757</v>
      </c>
      <c r="B499" s="1171"/>
      <c r="C499" s="820"/>
      <c r="D499" s="1882">
        <f>SUM(D359:D370)</f>
        <v>41887825.98534061</v>
      </c>
      <c r="E499" s="1882">
        <f>SUM(E359:E370)</f>
        <v>4660018</v>
      </c>
      <c r="F499" s="820"/>
      <c r="H499" s="820"/>
      <c r="K499" s="1172">
        <f>SUM(K359:K370)</f>
        <v>6507920</v>
      </c>
      <c r="X499" s="1118"/>
      <c r="Y499" s="892">
        <f>SUM(Y359:Y370)</f>
        <v>2349305</v>
      </c>
      <c r="Z499" s="923">
        <f>SUM(Z359:Z370)</f>
        <v>4214130</v>
      </c>
    </row>
    <row r="500" spans="1:26">
      <c r="A500" s="1046" t="s">
        <v>795</v>
      </c>
      <c r="B500" s="1883"/>
      <c r="D500" s="1882">
        <f>SUM(D371:D382)</f>
        <v>41378254.844433755</v>
      </c>
      <c r="E500" s="1882">
        <f>SUM(E371:E382)</f>
        <v>4607385</v>
      </c>
      <c r="K500" s="1172">
        <f>SUM(K371:K382)</f>
        <v>5938622</v>
      </c>
      <c r="X500" s="1144"/>
      <c r="Y500" s="919">
        <f>SUM(Y371:Y382)</f>
        <v>2227531</v>
      </c>
      <c r="Z500" s="923">
        <f>SUM(Z371:Z382)</f>
        <v>3985170</v>
      </c>
    </row>
    <row r="501" spans="1:26">
      <c r="A501" s="1046" t="s">
        <v>823</v>
      </c>
      <c r="B501" s="1883"/>
      <c r="D501" s="1882">
        <f>SUM(D383:D394)</f>
        <v>37963961.745062433</v>
      </c>
      <c r="E501" s="1882">
        <f>SUM(E383:E394)</f>
        <v>4675823</v>
      </c>
      <c r="K501" s="1172">
        <f>SUM(K383:K394)</f>
        <v>5496044</v>
      </c>
      <c r="X501" s="1144"/>
      <c r="Y501" s="1011">
        <f>SUM(Y383:Y394)</f>
        <v>1787291</v>
      </c>
      <c r="Z501" s="1012">
        <f>SUM(Z383:Z394)</f>
        <v>3676202</v>
      </c>
    </row>
    <row r="502" spans="1:26">
      <c r="A502" s="1046" t="s">
        <v>1194</v>
      </c>
      <c r="B502" s="1883"/>
      <c r="D502" s="1882">
        <f>SUM(D395:D406)</f>
        <v>41426260.066222213</v>
      </c>
      <c r="E502" s="1882">
        <f>SUM(E395:E406)</f>
        <v>4600889</v>
      </c>
      <c r="K502" s="1172">
        <f>SUM(K395:K406)</f>
        <v>6848697.693</v>
      </c>
    </row>
    <row r="503" spans="1:26">
      <c r="A503" s="1166" t="s">
        <v>1226</v>
      </c>
      <c r="B503" s="807"/>
      <c r="C503" s="882"/>
      <c r="D503" s="919">
        <f>SUM(D407:D418)</f>
        <v>41393688.03420537</v>
      </c>
      <c r="E503" s="919">
        <f>SUM(E407:E418)</f>
        <v>4305478</v>
      </c>
      <c r="F503" s="882"/>
      <c r="G503" s="931"/>
      <c r="H503" s="882"/>
      <c r="I503" s="931"/>
      <c r="J503" s="882"/>
      <c r="K503" s="923">
        <f>SUM(K407:K418)</f>
        <v>8180661.6449999996</v>
      </c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03"/>
  <sheetViews>
    <sheetView workbookViewId="0">
      <pane xSplit="2" ySplit="7" topLeftCell="C439" activePane="bottomRight" state="frozen"/>
      <selection pane="topRight" activeCell="C1" sqref="C1"/>
      <selection pane="bottomLeft" activeCell="A7" sqref="A7"/>
      <selection pane="bottomRight" activeCell="A448" sqref="A448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1496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73" t="s">
        <v>1427</v>
      </c>
      <c r="D5" s="820"/>
      <c r="E5" s="2173" t="s">
        <v>1427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848</v>
      </c>
      <c r="M5" s="2175" t="s">
        <v>1427</v>
      </c>
      <c r="N5" s="820"/>
      <c r="O5" s="2173" t="s">
        <v>1427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76" t="s">
        <v>1427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76" t="s">
        <v>1427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58">
        <v>85.7</v>
      </c>
      <c r="D8" s="1159">
        <v>1586.8</v>
      </c>
      <c r="E8" s="1159">
        <v>137.4</v>
      </c>
      <c r="F8" s="1159">
        <v>93.1</v>
      </c>
      <c r="G8" s="1160">
        <v>28778</v>
      </c>
      <c r="H8" s="1159">
        <v>108.235</v>
      </c>
      <c r="I8" s="1160">
        <v>5695900</v>
      </c>
      <c r="J8" s="1161">
        <v>5.3789999999999996</v>
      </c>
      <c r="K8" s="1162">
        <v>100.586</v>
      </c>
      <c r="M8" s="837">
        <v>85.7</v>
      </c>
      <c r="N8" s="833">
        <v>1603.3</v>
      </c>
      <c r="O8" s="833">
        <v>137.4</v>
      </c>
      <c r="P8" s="833">
        <v>93.9</v>
      </c>
      <c r="Q8" s="834">
        <v>29578</v>
      </c>
      <c r="R8" s="833">
        <v>108.235</v>
      </c>
      <c r="S8" s="834">
        <v>17243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86.2</v>
      </c>
      <c r="D9" s="833">
        <v>1618.2</v>
      </c>
      <c r="E9" s="833">
        <v>139.9</v>
      </c>
      <c r="F9" s="833">
        <v>92.8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93.7</v>
      </c>
      <c r="Q9" s="834">
        <v>29292</v>
      </c>
      <c r="R9" s="833">
        <v>99.494</v>
      </c>
      <c r="S9" s="834">
        <v>18474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85</v>
      </c>
      <c r="D10" s="833">
        <v>1538.5</v>
      </c>
      <c r="E10" s="833">
        <v>145.19999999999999</v>
      </c>
      <c r="F10" s="833">
        <v>93.1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94.3</v>
      </c>
      <c r="Q10" s="834">
        <v>28821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86.2</v>
      </c>
      <c r="D11" s="833">
        <v>1597.6</v>
      </c>
      <c r="E11" s="833">
        <v>144.5</v>
      </c>
      <c r="F11" s="833">
        <v>96.3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95.3</v>
      </c>
      <c r="Q11" s="834">
        <v>28979</v>
      </c>
      <c r="R11" s="833">
        <v>101.571</v>
      </c>
      <c r="S11" s="834">
        <v>16670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87.5</v>
      </c>
      <c r="D12" s="833">
        <v>1621.9</v>
      </c>
      <c r="E12" s="833">
        <v>143</v>
      </c>
      <c r="F12" s="833">
        <v>96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95.1</v>
      </c>
      <c r="Q12" s="834">
        <v>27477</v>
      </c>
      <c r="R12" s="833">
        <v>92.343999999999994</v>
      </c>
      <c r="S12" s="834">
        <v>22663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87.7</v>
      </c>
      <c r="D13" s="833">
        <v>1657</v>
      </c>
      <c r="E13" s="833">
        <v>151.6</v>
      </c>
      <c r="F13" s="833">
        <v>96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95.2</v>
      </c>
      <c r="Q13" s="834">
        <v>28083</v>
      </c>
      <c r="R13" s="833">
        <v>105.35599999999999</v>
      </c>
      <c r="S13" s="834">
        <v>16565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89.2</v>
      </c>
      <c r="D14" s="833">
        <v>1610.9</v>
      </c>
      <c r="E14" s="833">
        <v>146.4</v>
      </c>
      <c r="F14" s="833">
        <v>95.9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95.3</v>
      </c>
      <c r="Q14" s="834">
        <v>27997</v>
      </c>
      <c r="R14" s="833">
        <v>95.430999999999997</v>
      </c>
      <c r="S14" s="834">
        <v>18215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89.3</v>
      </c>
      <c r="D15" s="833">
        <v>1592.3</v>
      </c>
      <c r="E15" s="833">
        <v>154.4</v>
      </c>
      <c r="F15" s="833">
        <v>95.6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95.4</v>
      </c>
      <c r="Q15" s="834">
        <v>27776</v>
      </c>
      <c r="R15" s="833">
        <v>91.528999999999996</v>
      </c>
      <c r="S15" s="834">
        <v>18742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88.7</v>
      </c>
      <c r="D16" s="833">
        <v>1604.2</v>
      </c>
      <c r="E16" s="833">
        <v>152.19999999999999</v>
      </c>
      <c r="F16" s="833">
        <v>95.5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95.6</v>
      </c>
      <c r="Q16" s="834">
        <v>27774</v>
      </c>
      <c r="R16" s="833">
        <v>79.031999999999996</v>
      </c>
      <c r="S16" s="834">
        <v>19376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88.3</v>
      </c>
      <c r="D17" s="833">
        <v>1705.6</v>
      </c>
      <c r="E17" s="833">
        <v>141.69999999999999</v>
      </c>
      <c r="F17" s="833">
        <v>95.6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95.7</v>
      </c>
      <c r="Q17" s="834">
        <v>27610</v>
      </c>
      <c r="R17" s="833">
        <v>95.364999999999995</v>
      </c>
      <c r="S17" s="834">
        <v>19383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89.1</v>
      </c>
      <c r="D18" s="833">
        <v>1726.5</v>
      </c>
      <c r="E18" s="833">
        <v>147.6</v>
      </c>
      <c r="F18" s="833">
        <v>95.8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95.8</v>
      </c>
      <c r="Q18" s="834">
        <v>27648</v>
      </c>
      <c r="R18" s="833">
        <v>93.933000000000007</v>
      </c>
      <c r="S18" s="834">
        <v>21265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89.5</v>
      </c>
      <c r="D19" s="838">
        <v>1714.3</v>
      </c>
      <c r="E19" s="838">
        <v>150.5</v>
      </c>
      <c r="F19" s="838">
        <v>95.8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96.1</v>
      </c>
      <c r="Q19" s="839">
        <v>27712</v>
      </c>
      <c r="R19" s="838">
        <v>108.79600000000001</v>
      </c>
      <c r="S19" s="839">
        <v>20402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89.5</v>
      </c>
      <c r="D20" s="843">
        <v>1678.9</v>
      </c>
      <c r="E20" s="843">
        <v>143.80000000000001</v>
      </c>
      <c r="F20" s="843">
        <v>95.3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96.1</v>
      </c>
      <c r="Q20" s="844">
        <v>27021</v>
      </c>
      <c r="R20" s="843">
        <v>103.246</v>
      </c>
      <c r="S20" s="844">
        <v>20981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87.2</v>
      </c>
      <c r="D21" s="843">
        <v>1713.5</v>
      </c>
      <c r="E21" s="843">
        <v>151.9</v>
      </c>
      <c r="F21" s="843">
        <v>95.1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96.1</v>
      </c>
      <c r="Q21" s="844">
        <v>26748</v>
      </c>
      <c r="R21" s="843">
        <v>107.399</v>
      </c>
      <c r="S21" s="844">
        <v>20262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89.4</v>
      </c>
      <c r="D22" s="843">
        <v>1673.2</v>
      </c>
      <c r="E22" s="843">
        <v>151.1</v>
      </c>
      <c r="F22" s="843">
        <v>94.9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96.2</v>
      </c>
      <c r="Q22" s="844">
        <v>26669</v>
      </c>
      <c r="R22" s="843">
        <v>102.809</v>
      </c>
      <c r="S22" s="844">
        <v>17781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88.6</v>
      </c>
      <c r="D23" s="843">
        <v>1764.9</v>
      </c>
      <c r="E23" s="843">
        <v>153.6</v>
      </c>
      <c r="F23" s="843">
        <v>97.3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96.2</v>
      </c>
      <c r="Q23" s="844">
        <v>26442</v>
      </c>
      <c r="R23" s="843">
        <v>96.968000000000004</v>
      </c>
      <c r="S23" s="844">
        <v>20569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88.3</v>
      </c>
      <c r="D24" s="843">
        <v>1881.8</v>
      </c>
      <c r="E24" s="843">
        <v>181.7</v>
      </c>
      <c r="F24" s="843">
        <v>96.9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95.9</v>
      </c>
      <c r="Q24" s="844">
        <v>26707</v>
      </c>
      <c r="R24" s="843">
        <v>98.978999999999999</v>
      </c>
      <c r="S24" s="844">
        <v>19400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88.3</v>
      </c>
      <c r="D25" s="843">
        <v>1850.5</v>
      </c>
      <c r="E25" s="843">
        <v>157.5</v>
      </c>
      <c r="F25" s="843">
        <v>96.9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96.1</v>
      </c>
      <c r="Q25" s="844">
        <v>26596</v>
      </c>
      <c r="R25" s="843">
        <v>91.271000000000001</v>
      </c>
      <c r="S25" s="844">
        <v>33915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87.7</v>
      </c>
      <c r="D26" s="843">
        <v>1698.5</v>
      </c>
      <c r="E26" s="843">
        <v>168</v>
      </c>
      <c r="F26" s="843">
        <v>97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96.4</v>
      </c>
      <c r="Q26" s="844">
        <v>26693</v>
      </c>
      <c r="R26" s="843">
        <v>98.444000000000003</v>
      </c>
      <c r="S26" s="844">
        <v>21232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87.8</v>
      </c>
      <c r="D27" s="843">
        <v>1796.8</v>
      </c>
      <c r="E27" s="843">
        <v>164</v>
      </c>
      <c r="F27" s="843">
        <v>96.5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96.4</v>
      </c>
      <c r="Q27" s="844">
        <v>26356</v>
      </c>
      <c r="R27" s="843">
        <v>89.209000000000003</v>
      </c>
      <c r="S27" s="844">
        <v>20149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87.6</v>
      </c>
      <c r="D28" s="843">
        <v>1744.3</v>
      </c>
      <c r="E28" s="843">
        <v>152.9</v>
      </c>
      <c r="F28" s="843">
        <v>96.2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96.3</v>
      </c>
      <c r="Q28" s="844">
        <v>26650</v>
      </c>
      <c r="R28" s="843">
        <v>99.956999999999994</v>
      </c>
      <c r="S28" s="844">
        <v>19641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87.8</v>
      </c>
      <c r="D29" s="843">
        <v>1780.4</v>
      </c>
      <c r="E29" s="843">
        <v>167.2</v>
      </c>
      <c r="F29" s="843">
        <v>96.4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96.6</v>
      </c>
      <c r="Q29" s="844">
        <v>26341</v>
      </c>
      <c r="R29" s="843">
        <v>90.436999999999998</v>
      </c>
      <c r="S29" s="844">
        <v>21372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87.6</v>
      </c>
      <c r="D30" s="843">
        <v>1718.5</v>
      </c>
      <c r="E30" s="843">
        <v>168.7</v>
      </c>
      <c r="F30" s="843">
        <v>96.3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96.4</v>
      </c>
      <c r="Q30" s="844">
        <v>26633</v>
      </c>
      <c r="R30" s="843">
        <v>86.525000000000006</v>
      </c>
      <c r="S30" s="844">
        <v>19825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87.7</v>
      </c>
      <c r="D31" s="848">
        <v>1708</v>
      </c>
      <c r="E31" s="848">
        <v>161.80000000000001</v>
      </c>
      <c r="F31" s="848">
        <v>96.3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96.6</v>
      </c>
      <c r="Q31" s="849">
        <v>26985</v>
      </c>
      <c r="R31" s="848">
        <v>104.95099999999999</v>
      </c>
      <c r="S31" s="849">
        <v>20746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88.3</v>
      </c>
      <c r="D32" s="853">
        <v>1740.7</v>
      </c>
      <c r="E32" s="853">
        <v>167.1</v>
      </c>
      <c r="F32" s="853">
        <v>96.6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97.4</v>
      </c>
      <c r="Q32" s="854">
        <v>26620</v>
      </c>
      <c r="R32" s="853">
        <v>116.289</v>
      </c>
      <c r="S32" s="854">
        <v>20497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89.8</v>
      </c>
      <c r="D33" s="843">
        <v>1774.4</v>
      </c>
      <c r="E33" s="843">
        <v>160.30000000000001</v>
      </c>
      <c r="F33" s="843">
        <v>96.9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97.9</v>
      </c>
      <c r="Q33" s="844">
        <v>26856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90.6</v>
      </c>
      <c r="D34" s="843">
        <v>1762.5</v>
      </c>
      <c r="E34" s="843">
        <v>156.1</v>
      </c>
      <c r="F34" s="843">
        <v>96.8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98.1</v>
      </c>
      <c r="Q34" s="844">
        <v>26782</v>
      </c>
      <c r="R34" s="843">
        <v>106.51900000000001</v>
      </c>
      <c r="S34" s="844">
        <v>20993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92.6</v>
      </c>
      <c r="D35" s="843">
        <v>1770.6</v>
      </c>
      <c r="E35" s="843">
        <v>157.30000000000001</v>
      </c>
      <c r="F35" s="843">
        <v>99.7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98.6</v>
      </c>
      <c r="Q35" s="844">
        <v>26380</v>
      </c>
      <c r="R35" s="843">
        <v>109.47199999999999</v>
      </c>
      <c r="S35" s="844">
        <v>21917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93.1</v>
      </c>
      <c r="D36" s="843">
        <v>1760.5</v>
      </c>
      <c r="E36" s="843">
        <v>151</v>
      </c>
      <c r="F36" s="843">
        <v>99.8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98.8</v>
      </c>
      <c r="Q36" s="844">
        <v>26544</v>
      </c>
      <c r="R36" s="843">
        <v>107.29600000000001</v>
      </c>
      <c r="S36" s="844">
        <v>21593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95</v>
      </c>
      <c r="D37" s="843">
        <v>1785.1</v>
      </c>
      <c r="E37" s="843">
        <v>148.6</v>
      </c>
      <c r="F37" s="843">
        <v>99.6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98.8</v>
      </c>
      <c r="Q37" s="844">
        <v>26602</v>
      </c>
      <c r="R37" s="843">
        <v>112.23099999999999</v>
      </c>
      <c r="S37" s="844">
        <v>26097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96.2</v>
      </c>
      <c r="D38" s="843">
        <v>1774.8</v>
      </c>
      <c r="E38" s="843">
        <v>145.19999999999999</v>
      </c>
      <c r="F38" s="843">
        <v>99.6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99</v>
      </c>
      <c r="Q38" s="844">
        <v>26692</v>
      </c>
      <c r="R38" s="843">
        <v>100.72</v>
      </c>
      <c r="S38" s="844">
        <v>20504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2572.5</v>
      </c>
      <c r="E39" s="843">
        <v>143.6</v>
      </c>
      <c r="F39" s="843">
        <v>99.4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99.3</v>
      </c>
      <c r="Q39" s="844">
        <v>26542</v>
      </c>
      <c r="R39" s="843">
        <v>126.76600000000001</v>
      </c>
      <c r="S39" s="844">
        <v>20571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98.9</v>
      </c>
      <c r="D40" s="843">
        <v>1797.9</v>
      </c>
      <c r="E40" s="843">
        <v>162.9</v>
      </c>
      <c r="F40" s="843">
        <v>99.5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99.6</v>
      </c>
      <c r="Q40" s="844">
        <v>27006</v>
      </c>
      <c r="R40" s="843">
        <v>108.639</v>
      </c>
      <c r="S40" s="844">
        <v>21591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101.4</v>
      </c>
      <c r="D41" s="843">
        <v>1787.6</v>
      </c>
      <c r="E41" s="843">
        <v>136.80000000000001</v>
      </c>
      <c r="F41" s="843">
        <v>99.4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99.6</v>
      </c>
      <c r="Q41" s="844">
        <v>26962</v>
      </c>
      <c r="R41" s="843">
        <v>132.53399999999999</v>
      </c>
      <c r="S41" s="844">
        <v>20654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101.1</v>
      </c>
      <c r="D42" s="843">
        <v>1706.6</v>
      </c>
      <c r="E42" s="843">
        <v>131.1</v>
      </c>
      <c r="F42" s="843">
        <v>99.6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99.8</v>
      </c>
      <c r="Q42" s="844">
        <v>26838</v>
      </c>
      <c r="R42" s="843">
        <v>113.13500000000001</v>
      </c>
      <c r="S42" s="844">
        <v>20518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102.1</v>
      </c>
      <c r="D43" s="848">
        <v>1696.7</v>
      </c>
      <c r="E43" s="848">
        <v>128.80000000000001</v>
      </c>
      <c r="F43" s="848">
        <v>99.6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99.9</v>
      </c>
      <c r="Q43" s="849">
        <v>27201</v>
      </c>
      <c r="R43" s="848">
        <v>100.63</v>
      </c>
      <c r="S43" s="849">
        <v>18234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100.7</v>
      </c>
      <c r="D44" s="843">
        <v>1790.5</v>
      </c>
      <c r="E44" s="843">
        <v>132.1</v>
      </c>
      <c r="F44" s="843">
        <v>99.2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100</v>
      </c>
      <c r="Q44" s="844">
        <v>27504</v>
      </c>
      <c r="R44" s="843">
        <v>89.456000000000003</v>
      </c>
      <c r="S44" s="844">
        <v>21575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100.6</v>
      </c>
      <c r="D45" s="843">
        <v>1779.3</v>
      </c>
      <c r="E45" s="843">
        <v>128.69999999999999</v>
      </c>
      <c r="F45" s="843">
        <v>98.9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99.9</v>
      </c>
      <c r="Q45" s="844">
        <v>28036</v>
      </c>
      <c r="R45" s="843">
        <v>102.065</v>
      </c>
      <c r="S45" s="844">
        <v>19173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100.1</v>
      </c>
      <c r="D46" s="843">
        <v>1752.2</v>
      </c>
      <c r="E46" s="843">
        <v>147</v>
      </c>
      <c r="F46" s="843">
        <v>98.5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99.7</v>
      </c>
      <c r="Q46" s="844">
        <v>27833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98.8</v>
      </c>
      <c r="D47" s="843">
        <v>1782.5</v>
      </c>
      <c r="E47" s="843">
        <v>121.9</v>
      </c>
      <c r="F47" s="843">
        <v>101.4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100.3</v>
      </c>
      <c r="Q47" s="844">
        <v>27830</v>
      </c>
      <c r="R47" s="843">
        <v>119.13500000000001</v>
      </c>
      <c r="S47" s="844">
        <v>19939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98.8</v>
      </c>
      <c r="D48" s="843">
        <v>1764.2</v>
      </c>
      <c r="E48" s="843">
        <v>123.5</v>
      </c>
      <c r="F48" s="843">
        <v>101.5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100.5</v>
      </c>
      <c r="Q48" s="844">
        <v>28603</v>
      </c>
      <c r="R48" s="843">
        <v>97.382000000000005</v>
      </c>
      <c r="S48" s="844">
        <v>18135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97.6</v>
      </c>
      <c r="D49" s="843">
        <v>1769.7</v>
      </c>
      <c r="E49" s="843">
        <v>126.2</v>
      </c>
      <c r="F49" s="843">
        <v>101.7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100.8</v>
      </c>
      <c r="Q49" s="844">
        <v>28627</v>
      </c>
      <c r="R49" s="843">
        <v>90.932000000000002</v>
      </c>
      <c r="S49" s="844">
        <v>17865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97.5</v>
      </c>
      <c r="D50" s="843">
        <v>1804.8</v>
      </c>
      <c r="E50" s="843">
        <v>123.8</v>
      </c>
      <c r="F50" s="843">
        <v>101.4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100.8</v>
      </c>
      <c r="Q50" s="844">
        <v>29083</v>
      </c>
      <c r="R50" s="843">
        <v>114.812</v>
      </c>
      <c r="S50" s="844">
        <v>18552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96.2</v>
      </c>
      <c r="D51" s="843">
        <v>1860.1</v>
      </c>
      <c r="E51" s="843">
        <v>123.7</v>
      </c>
      <c r="F51" s="843">
        <v>100.7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100.6</v>
      </c>
      <c r="Q51" s="844">
        <v>29895</v>
      </c>
      <c r="R51" s="843">
        <v>90.457999999999998</v>
      </c>
      <c r="S51" s="844">
        <v>17553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96.5</v>
      </c>
      <c r="D52" s="843">
        <v>1867.9</v>
      </c>
      <c r="E52" s="843">
        <v>128.69999999999999</v>
      </c>
      <c r="F52" s="843">
        <v>100.7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100.8</v>
      </c>
      <c r="Q52" s="844">
        <v>30222</v>
      </c>
      <c r="R52" s="843">
        <v>80.372</v>
      </c>
      <c r="S52" s="844">
        <v>17392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95.7</v>
      </c>
      <c r="D53" s="843">
        <v>1854.6</v>
      </c>
      <c r="E53" s="843">
        <v>125.5</v>
      </c>
      <c r="F53" s="843">
        <v>100.6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100.8</v>
      </c>
      <c r="Q53" s="844">
        <v>30479</v>
      </c>
      <c r="R53" s="843">
        <v>77.66</v>
      </c>
      <c r="S53" s="844">
        <v>16942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96.2</v>
      </c>
      <c r="D54" s="843">
        <v>1759.1</v>
      </c>
      <c r="E54" s="843">
        <v>123.1</v>
      </c>
      <c r="F54" s="843">
        <v>100.6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100.8</v>
      </c>
      <c r="Q54" s="844">
        <v>30939</v>
      </c>
      <c r="R54" s="843">
        <v>103.985</v>
      </c>
      <c r="S54" s="844">
        <v>16629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95.9</v>
      </c>
      <c r="D55" s="843">
        <v>1784.5</v>
      </c>
      <c r="E55" s="843">
        <v>126</v>
      </c>
      <c r="F55" s="843">
        <v>100.6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100.8</v>
      </c>
      <c r="Q55" s="844">
        <v>31138</v>
      </c>
      <c r="R55" s="843">
        <v>97.286000000000001</v>
      </c>
      <c r="S55" s="844">
        <v>16790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99.4</v>
      </c>
      <c r="D56" s="853">
        <v>1801.4</v>
      </c>
      <c r="E56" s="853">
        <v>128.6</v>
      </c>
      <c r="F56" s="853">
        <v>99.7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100.4</v>
      </c>
      <c r="Q56" s="854">
        <v>31896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98</v>
      </c>
      <c r="D57" s="843">
        <v>1842.2</v>
      </c>
      <c r="E57" s="843">
        <v>130.19999999999999</v>
      </c>
      <c r="F57" s="843">
        <v>99.2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100.2</v>
      </c>
      <c r="Q57" s="844">
        <v>32137</v>
      </c>
      <c r="R57" s="843">
        <v>88.093000000000004</v>
      </c>
      <c r="S57" s="844">
        <v>17780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97.3</v>
      </c>
      <c r="D58" s="843">
        <v>1838.4</v>
      </c>
      <c r="E58" s="843">
        <v>126.8</v>
      </c>
      <c r="F58" s="843">
        <v>99.3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100.5</v>
      </c>
      <c r="Q58" s="844">
        <v>32985</v>
      </c>
      <c r="R58" s="843">
        <v>98.218000000000004</v>
      </c>
      <c r="S58" s="844">
        <v>16081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95.3</v>
      </c>
      <c r="D59" s="843">
        <v>1817</v>
      </c>
      <c r="E59" s="843">
        <v>129.30000000000001</v>
      </c>
      <c r="F59" s="843">
        <v>101.7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100.6</v>
      </c>
      <c r="Q59" s="844">
        <v>32977</v>
      </c>
      <c r="R59" s="843">
        <v>88.114000000000004</v>
      </c>
      <c r="S59" s="844">
        <v>15324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93.9</v>
      </c>
      <c r="D60" s="843">
        <v>1813</v>
      </c>
      <c r="E60" s="843">
        <v>128.80000000000001</v>
      </c>
      <c r="F60" s="843">
        <v>101.6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100.6</v>
      </c>
      <c r="Q60" s="844">
        <v>33065</v>
      </c>
      <c r="R60" s="843">
        <v>110.163</v>
      </c>
      <c r="S60" s="844">
        <v>16173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92.5</v>
      </c>
      <c r="D61" s="843">
        <v>1783</v>
      </c>
      <c r="E61" s="843">
        <v>129.1</v>
      </c>
      <c r="F61" s="843">
        <v>101.3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100.4</v>
      </c>
      <c r="Q61" s="844">
        <v>33863</v>
      </c>
      <c r="R61" s="843">
        <v>111.53</v>
      </c>
      <c r="S61" s="844">
        <v>15174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93.9</v>
      </c>
      <c r="D62" s="843">
        <v>1751</v>
      </c>
      <c r="E62" s="843">
        <v>129</v>
      </c>
      <c r="F62" s="843">
        <v>100.6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100.1</v>
      </c>
      <c r="Q62" s="844">
        <v>33836</v>
      </c>
      <c r="R62" s="843">
        <v>99.304000000000002</v>
      </c>
      <c r="S62" s="844">
        <v>14878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93.9</v>
      </c>
      <c r="D63" s="843">
        <v>1821</v>
      </c>
      <c r="E63" s="843">
        <v>120.4</v>
      </c>
      <c r="F63" s="843">
        <v>99.8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99.8</v>
      </c>
      <c r="Q63" s="844">
        <v>34280</v>
      </c>
      <c r="R63" s="843">
        <v>104.05500000000001</v>
      </c>
      <c r="S63" s="844">
        <v>14655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92.7</v>
      </c>
      <c r="D64" s="843">
        <v>1820</v>
      </c>
      <c r="E64" s="843">
        <v>122.4</v>
      </c>
      <c r="F64" s="843">
        <v>99.6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99.7</v>
      </c>
      <c r="Q64" s="844">
        <v>34095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92.4</v>
      </c>
      <c r="D65" s="843">
        <v>1831</v>
      </c>
      <c r="E65" s="843">
        <v>122.2</v>
      </c>
      <c r="F65" s="843">
        <v>99.4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99.6</v>
      </c>
      <c r="Q65" s="844">
        <v>34809</v>
      </c>
      <c r="R65" s="843">
        <v>117.804</v>
      </c>
      <c r="S65" s="844">
        <v>13656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93.4</v>
      </c>
      <c r="D66" s="843">
        <v>1786</v>
      </c>
      <c r="E66" s="843">
        <v>119.5</v>
      </c>
      <c r="F66" s="843">
        <v>98.8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98.9</v>
      </c>
      <c r="Q66" s="844">
        <v>35317</v>
      </c>
      <c r="R66" s="843">
        <v>94.460999999999999</v>
      </c>
      <c r="S66" s="844">
        <v>13662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93.3</v>
      </c>
      <c r="D67" s="848">
        <v>1780</v>
      </c>
      <c r="E67" s="848">
        <v>120.4</v>
      </c>
      <c r="F67" s="848">
        <v>98.3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98.5</v>
      </c>
      <c r="Q67" s="849">
        <v>35803</v>
      </c>
      <c r="R67" s="848">
        <v>100.694</v>
      </c>
      <c r="S67" s="849">
        <v>12989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99.4</v>
      </c>
      <c r="D68" s="843">
        <v>1850</v>
      </c>
      <c r="E68" s="843">
        <v>114.1</v>
      </c>
      <c r="F68" s="843">
        <v>97.7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98.3</v>
      </c>
      <c r="Q68" s="844">
        <v>37174</v>
      </c>
      <c r="R68" s="843">
        <v>99.35</v>
      </c>
      <c r="S68" s="844">
        <v>14590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98.2</v>
      </c>
      <c r="D69" s="843">
        <v>1862</v>
      </c>
      <c r="E69" s="843">
        <v>121.5</v>
      </c>
      <c r="F69" s="843">
        <v>97.1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98</v>
      </c>
      <c r="Q69" s="844">
        <v>37494</v>
      </c>
      <c r="R69" s="843">
        <v>105.03700000000001</v>
      </c>
      <c r="S69" s="844">
        <v>12630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95.8</v>
      </c>
      <c r="D70" s="843">
        <v>1868</v>
      </c>
      <c r="E70" s="843">
        <v>122.2</v>
      </c>
      <c r="F70" s="843">
        <v>96.9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98</v>
      </c>
      <c r="Q70" s="844">
        <v>37761</v>
      </c>
      <c r="R70" s="843">
        <v>109.605</v>
      </c>
      <c r="S70" s="844">
        <v>13479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93.5</v>
      </c>
      <c r="D71" s="843">
        <v>1789</v>
      </c>
      <c r="E71" s="843">
        <v>122.5</v>
      </c>
      <c r="F71" s="843">
        <v>98.6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97.6</v>
      </c>
      <c r="Q71" s="844">
        <v>39275</v>
      </c>
      <c r="R71" s="843">
        <v>84.338999999999999</v>
      </c>
      <c r="S71" s="844">
        <v>17754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92.1</v>
      </c>
      <c r="D72" s="843">
        <v>1844</v>
      </c>
      <c r="E72" s="843">
        <v>120.6</v>
      </c>
      <c r="F72" s="843">
        <v>98.4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97.6</v>
      </c>
      <c r="Q72" s="844">
        <v>37099</v>
      </c>
      <c r="R72" s="843">
        <v>93.046000000000006</v>
      </c>
      <c r="S72" s="844">
        <v>13022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90.4</v>
      </c>
      <c r="D73" s="843">
        <v>1875</v>
      </c>
      <c r="E73" s="843">
        <v>131.80000000000001</v>
      </c>
      <c r="F73" s="843">
        <v>98.3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97.5</v>
      </c>
      <c r="Q73" s="844">
        <v>38188</v>
      </c>
      <c r="R73" s="843">
        <v>104.20099999999999</v>
      </c>
      <c r="S73" s="844">
        <v>14330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89</v>
      </c>
      <c r="D74" s="843">
        <v>1872</v>
      </c>
      <c r="E74" s="843">
        <v>121</v>
      </c>
      <c r="F74" s="843">
        <v>97.7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97.2</v>
      </c>
      <c r="Q74" s="844">
        <v>38000</v>
      </c>
      <c r="R74" s="843">
        <v>95.43</v>
      </c>
      <c r="S74" s="844">
        <v>13980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88.5</v>
      </c>
      <c r="D75" s="843">
        <v>1915</v>
      </c>
      <c r="E75" s="843">
        <v>127.5</v>
      </c>
      <c r="F75" s="843">
        <v>97.3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97.3</v>
      </c>
      <c r="Q75" s="844">
        <v>38304</v>
      </c>
      <c r="R75" s="843">
        <v>106.6</v>
      </c>
      <c r="S75" s="844">
        <v>13339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90.4</v>
      </c>
      <c r="D76" s="843">
        <v>1903</v>
      </c>
      <c r="E76" s="843">
        <v>122.9</v>
      </c>
      <c r="F76" s="843">
        <v>97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97</v>
      </c>
      <c r="Q76" s="844">
        <v>37868</v>
      </c>
      <c r="R76" s="843">
        <v>92.772999999999996</v>
      </c>
      <c r="S76" s="844">
        <v>14545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89.6</v>
      </c>
      <c r="D77" s="843">
        <v>1835</v>
      </c>
      <c r="E77" s="843">
        <v>130.80000000000001</v>
      </c>
      <c r="F77" s="843">
        <v>96.9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97</v>
      </c>
      <c r="Q77" s="844">
        <v>38304</v>
      </c>
      <c r="R77" s="843">
        <v>94.52</v>
      </c>
      <c r="S77" s="844">
        <v>14146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88.4</v>
      </c>
      <c r="D78" s="843">
        <v>1829</v>
      </c>
      <c r="E78" s="843">
        <v>132.5</v>
      </c>
      <c r="F78" s="843">
        <v>96.8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96.9</v>
      </c>
      <c r="Q78" s="844">
        <v>38272</v>
      </c>
      <c r="R78" s="843">
        <v>127.124</v>
      </c>
      <c r="S78" s="844">
        <v>13184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90.6</v>
      </c>
      <c r="D79" s="843">
        <v>1794</v>
      </c>
      <c r="E79" s="843">
        <v>125.9</v>
      </c>
      <c r="F79" s="843">
        <v>96.8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97</v>
      </c>
      <c r="Q79" s="844">
        <v>38171</v>
      </c>
      <c r="R79" s="843">
        <v>115.57299999999999</v>
      </c>
      <c r="S79" s="844">
        <v>13791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89.7</v>
      </c>
      <c r="D80" s="853">
        <v>1784</v>
      </c>
      <c r="E80" s="853">
        <v>149.5</v>
      </c>
      <c r="F80" s="853">
        <v>96.5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97</v>
      </c>
      <c r="Q80" s="854">
        <v>36763</v>
      </c>
      <c r="R80" s="853">
        <v>87.314999999999998</v>
      </c>
      <c r="S80" s="854">
        <v>12309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88</v>
      </c>
      <c r="D81" s="843">
        <v>1630</v>
      </c>
      <c r="E81" s="843">
        <v>119.1</v>
      </c>
      <c r="F81" s="843">
        <v>94.7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95.5</v>
      </c>
      <c r="Q81" s="844">
        <v>46246</v>
      </c>
      <c r="R81" s="843">
        <v>97.158000000000001</v>
      </c>
      <c r="S81" s="844">
        <v>10911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87.8</v>
      </c>
      <c r="D82" s="843">
        <v>1508</v>
      </c>
      <c r="E82" s="843">
        <v>118.5</v>
      </c>
      <c r="F82" s="843">
        <v>94.4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95.5</v>
      </c>
      <c r="Q82" s="844">
        <v>60050</v>
      </c>
      <c r="R82" s="843">
        <v>126.553</v>
      </c>
      <c r="S82" s="844">
        <v>4381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89.6</v>
      </c>
      <c r="D83" s="843">
        <v>1475</v>
      </c>
      <c r="E83" s="843">
        <v>131.80000000000001</v>
      </c>
      <c r="F83" s="843">
        <v>96.3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95.4</v>
      </c>
      <c r="Q83" s="844">
        <v>68601</v>
      </c>
      <c r="R83" s="843">
        <v>142.209</v>
      </c>
      <c r="S83" s="844">
        <v>11157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90.2</v>
      </c>
      <c r="D84" s="843">
        <v>1539</v>
      </c>
      <c r="E84" s="843">
        <v>133.6</v>
      </c>
      <c r="F84" s="843">
        <v>95.9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95.2</v>
      </c>
      <c r="Q84" s="844">
        <v>61327</v>
      </c>
      <c r="R84" s="843">
        <v>112.886</v>
      </c>
      <c r="S84" s="844">
        <v>12421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90.8</v>
      </c>
      <c r="D85" s="843">
        <v>1586</v>
      </c>
      <c r="E85" s="843">
        <v>129.69999999999999</v>
      </c>
      <c r="F85" s="843">
        <v>95.1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94.4</v>
      </c>
      <c r="Q85" s="844">
        <v>57684</v>
      </c>
      <c r="R85" s="843">
        <v>124.83</v>
      </c>
      <c r="S85" s="844">
        <v>12858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89.8</v>
      </c>
      <c r="D86" s="843">
        <v>1610.8</v>
      </c>
      <c r="E86" s="843">
        <v>133.1</v>
      </c>
      <c r="F86" s="843">
        <v>95.2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94.7</v>
      </c>
      <c r="Q86" s="844">
        <v>53397</v>
      </c>
      <c r="R86" s="843">
        <v>119.38</v>
      </c>
      <c r="S86" s="844">
        <v>13396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89.7</v>
      </c>
      <c r="D87" s="843">
        <v>1628.5</v>
      </c>
      <c r="E87" s="843">
        <v>129.69999999999999</v>
      </c>
      <c r="F87" s="843">
        <v>94.5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94.5</v>
      </c>
      <c r="Q87" s="844">
        <v>48915</v>
      </c>
      <c r="R87" s="843">
        <v>109.913</v>
      </c>
      <c r="S87" s="844">
        <v>13303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87</v>
      </c>
      <c r="D88" s="843">
        <v>1602</v>
      </c>
      <c r="E88" s="843">
        <v>115.1</v>
      </c>
      <c r="F88" s="843">
        <v>94.4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94.4</v>
      </c>
      <c r="Q88" s="844">
        <v>47950</v>
      </c>
      <c r="R88" s="843">
        <v>117.184</v>
      </c>
      <c r="S88" s="844">
        <v>11084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85.7</v>
      </c>
      <c r="D89" s="843">
        <v>1611.9</v>
      </c>
      <c r="E89" s="843">
        <v>121.9</v>
      </c>
      <c r="F89" s="843">
        <v>94.1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94.2</v>
      </c>
      <c r="Q89" s="844">
        <v>46039</v>
      </c>
      <c r="R89" s="843">
        <v>93.253</v>
      </c>
      <c r="S89" s="844">
        <v>11484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94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94.1</v>
      </c>
      <c r="Q90" s="844">
        <v>43490</v>
      </c>
      <c r="R90" s="843">
        <v>93.603999999999999</v>
      </c>
      <c r="S90" s="844">
        <v>12156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94.2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94.3</v>
      </c>
      <c r="Q91" s="849">
        <v>42439</v>
      </c>
      <c r="R91" s="848">
        <v>87.471000000000004</v>
      </c>
      <c r="S91" s="849">
        <v>11546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93.3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93.8</v>
      </c>
      <c r="Q92" s="844">
        <v>40803</v>
      </c>
      <c r="R92" s="843">
        <v>119.44199999999999</v>
      </c>
      <c r="S92" s="844">
        <v>15159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92.5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93.2</v>
      </c>
      <c r="Q93" s="844">
        <v>39995</v>
      </c>
      <c r="R93" s="843">
        <v>127.355</v>
      </c>
      <c r="S93" s="844">
        <v>16266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91.8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92.8</v>
      </c>
      <c r="Q94" s="844">
        <v>39081</v>
      </c>
      <c r="R94" s="843">
        <v>79.072000000000003</v>
      </c>
      <c r="S94" s="844">
        <v>1107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92.9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92.2</v>
      </c>
      <c r="Q95" s="844">
        <v>38986</v>
      </c>
      <c r="R95" s="843">
        <v>84.692999999999998</v>
      </c>
      <c r="S95" s="844">
        <v>15424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92.8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92.2</v>
      </c>
      <c r="Q96" s="844">
        <v>39165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93.1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92.5</v>
      </c>
      <c r="Q97" s="844">
        <v>39030</v>
      </c>
      <c r="R97" s="843">
        <v>88.561999999999998</v>
      </c>
      <c r="S97" s="844">
        <v>14619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93.2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92.8</v>
      </c>
      <c r="Q98" s="844">
        <v>39281</v>
      </c>
      <c r="R98" s="843">
        <v>91.183999999999997</v>
      </c>
      <c r="S98" s="844">
        <v>14974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92.4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92.4</v>
      </c>
      <c r="Q99" s="844">
        <v>38621</v>
      </c>
      <c r="R99" s="843">
        <v>109.35299999999999</v>
      </c>
      <c r="S99" s="844">
        <v>17927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92.2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92.2</v>
      </c>
      <c r="Q100" s="844">
        <v>39465</v>
      </c>
      <c r="R100" s="843">
        <v>91.224000000000004</v>
      </c>
      <c r="S100" s="844">
        <v>16197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92.6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92.7</v>
      </c>
      <c r="Q101" s="844">
        <v>39358</v>
      </c>
      <c r="R101" s="843">
        <v>121.919</v>
      </c>
      <c r="S101" s="844">
        <v>16920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92.6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92.6</v>
      </c>
      <c r="Q102" s="844">
        <v>39841</v>
      </c>
      <c r="R102" s="843">
        <v>100.09699999999999</v>
      </c>
      <c r="S102" s="844">
        <v>15321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92.4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92.4</v>
      </c>
      <c r="Q103" s="844">
        <v>40681</v>
      </c>
      <c r="R103" s="843">
        <v>117.57899999999999</v>
      </c>
      <c r="S103" s="844">
        <v>19100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92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92.4</v>
      </c>
      <c r="Q104" s="854">
        <v>40337</v>
      </c>
      <c r="R104" s="853">
        <v>110.98099999999999</v>
      </c>
      <c r="S104" s="854">
        <v>17689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91.7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92.4</v>
      </c>
      <c r="Q105" s="844">
        <v>40881</v>
      </c>
      <c r="R105" s="843">
        <v>102.166</v>
      </c>
      <c r="S105" s="844">
        <v>16893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91.3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92.3</v>
      </c>
      <c r="Q106" s="844">
        <v>41045</v>
      </c>
      <c r="R106" s="843">
        <v>116.133</v>
      </c>
      <c r="S106" s="844">
        <v>16008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92.7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92.1</v>
      </c>
      <c r="Q107" s="844">
        <v>40483</v>
      </c>
      <c r="R107" s="843">
        <v>100.193</v>
      </c>
      <c r="S107" s="844">
        <v>15893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92.2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91.7</v>
      </c>
      <c r="Q108" s="844">
        <v>41495</v>
      </c>
      <c r="R108" s="843">
        <v>93.617999999999995</v>
      </c>
      <c r="S108" s="844">
        <v>15640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92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91.5</v>
      </c>
      <c r="Q109" s="844">
        <v>41287</v>
      </c>
      <c r="R109" s="843">
        <v>124.43899999999999</v>
      </c>
      <c r="S109" s="844">
        <v>11541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93.4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92.9</v>
      </c>
      <c r="Q110" s="844">
        <v>41236</v>
      </c>
      <c r="R110" s="843">
        <v>89.406999999999996</v>
      </c>
      <c r="S110" s="844">
        <v>14328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93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93</v>
      </c>
      <c r="Q111" s="844">
        <v>41943</v>
      </c>
      <c r="R111" s="843">
        <v>82.209000000000003</v>
      </c>
      <c r="S111" s="844">
        <v>13786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92.5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92.5</v>
      </c>
      <c r="Q112" s="844">
        <v>42341</v>
      </c>
      <c r="R112" s="843">
        <v>101.045</v>
      </c>
      <c r="S112" s="844">
        <v>15461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92.1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92.2</v>
      </c>
      <c r="Q113" s="844">
        <v>42135</v>
      </c>
      <c r="R113" s="843">
        <v>92.822000000000003</v>
      </c>
      <c r="S113" s="844">
        <v>14489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92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92</v>
      </c>
      <c r="Q114" s="844">
        <v>43437</v>
      </c>
      <c r="R114" s="843">
        <v>113.60599999999999</v>
      </c>
      <c r="S114" s="844">
        <v>14276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92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92</v>
      </c>
      <c r="Q115" s="849">
        <v>43783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91.5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91.9</v>
      </c>
      <c r="Q116" s="844">
        <v>44690</v>
      </c>
      <c r="R116" s="843">
        <v>102.548</v>
      </c>
      <c r="S116" s="844">
        <v>13544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91.3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91.9</v>
      </c>
      <c r="Q117" s="844">
        <v>46035</v>
      </c>
      <c r="R117" s="843">
        <v>86.268000000000001</v>
      </c>
      <c r="S117" s="844">
        <v>14393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91.1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92.1</v>
      </c>
      <c r="Q118" s="844">
        <v>47409</v>
      </c>
      <c r="R118" s="843">
        <v>104.419</v>
      </c>
      <c r="S118" s="844">
        <v>13306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92.5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92</v>
      </c>
      <c r="Q119" s="844">
        <v>47484</v>
      </c>
      <c r="R119" s="843">
        <v>107.886</v>
      </c>
      <c r="S119" s="844">
        <v>13961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92.4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92</v>
      </c>
      <c r="Q120" s="844">
        <v>48791</v>
      </c>
      <c r="R120" s="843">
        <v>108.938</v>
      </c>
      <c r="S120" s="844">
        <v>12645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92.4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91.9</v>
      </c>
      <c r="Q121" s="844">
        <v>49219</v>
      </c>
      <c r="R121" s="843">
        <v>73.033000000000001</v>
      </c>
      <c r="S121" s="844">
        <v>13552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92.2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91.7</v>
      </c>
      <c r="Q122" s="844">
        <v>49733</v>
      </c>
      <c r="R122" s="843">
        <v>99.203000000000003</v>
      </c>
      <c r="S122" s="844">
        <v>12466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91.5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91.5</v>
      </c>
      <c r="Q123" s="844">
        <v>50915</v>
      </c>
      <c r="R123" s="843">
        <v>104.18899999999999</v>
      </c>
      <c r="S123" s="844">
        <v>12535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91.6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91.6</v>
      </c>
      <c r="Q124" s="844">
        <v>50758</v>
      </c>
      <c r="R124" s="843">
        <v>91.168999999999997</v>
      </c>
      <c r="S124" s="844">
        <v>12573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91.3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91.3</v>
      </c>
      <c r="Q125" s="844">
        <v>50936</v>
      </c>
      <c r="R125" s="843">
        <v>106.45</v>
      </c>
      <c r="S125" s="844">
        <v>10855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91.3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91.2</v>
      </c>
      <c r="Q126" s="844">
        <v>51358</v>
      </c>
      <c r="R126" s="843">
        <v>88.058999999999997</v>
      </c>
      <c r="S126" s="844">
        <v>12412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90.9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90.8</v>
      </c>
      <c r="Q127" s="844">
        <v>51181</v>
      </c>
      <c r="R127" s="843">
        <v>91.72</v>
      </c>
      <c r="S127" s="844">
        <v>11043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89.7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90.1</v>
      </c>
      <c r="Q128" s="854">
        <v>52213</v>
      </c>
      <c r="R128" s="853">
        <v>96.363</v>
      </c>
      <c r="S128" s="854">
        <v>11012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89.2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89.7</v>
      </c>
      <c r="Q129" s="844">
        <v>51592</v>
      </c>
      <c r="R129" s="843">
        <v>99.244</v>
      </c>
      <c r="S129" s="844">
        <v>9700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89.7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90.6</v>
      </c>
      <c r="Q130" s="844">
        <v>51525</v>
      </c>
      <c r="R130" s="843">
        <v>100.02200000000001</v>
      </c>
      <c r="S130" s="844">
        <v>6849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91.4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91</v>
      </c>
      <c r="Q131" s="844">
        <v>52252</v>
      </c>
      <c r="R131" s="843">
        <v>106.94199999999999</v>
      </c>
      <c r="S131" s="844">
        <v>10802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92.1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91.8</v>
      </c>
      <c r="Q132" s="844">
        <v>49529</v>
      </c>
      <c r="R132" s="843">
        <v>106.063</v>
      </c>
      <c r="S132" s="844">
        <v>11204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92.5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92.1</v>
      </c>
      <c r="Q133" s="844">
        <v>51678</v>
      </c>
      <c r="R133" s="843">
        <v>101.158</v>
      </c>
      <c r="S133" s="844">
        <v>14331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92.2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91.7</v>
      </c>
      <c r="Q134" s="844">
        <v>51424</v>
      </c>
      <c r="R134" s="843">
        <v>108.42</v>
      </c>
      <c r="S134" s="844">
        <v>10664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91.9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91.8</v>
      </c>
      <c r="Q135" s="844">
        <v>51482</v>
      </c>
      <c r="R135" s="843">
        <v>102.628</v>
      </c>
      <c r="S135" s="844">
        <v>10661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92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92</v>
      </c>
      <c r="Q136" s="844">
        <v>51187</v>
      </c>
      <c r="R136" s="843">
        <v>103.887</v>
      </c>
      <c r="S136" s="844">
        <v>10155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92.1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92.1</v>
      </c>
      <c r="Q137" s="844">
        <v>51951</v>
      </c>
      <c r="R137" s="843">
        <v>85.572000000000003</v>
      </c>
      <c r="S137" s="844">
        <v>10717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91.6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91.5</v>
      </c>
      <c r="Q138" s="844">
        <v>54172</v>
      </c>
      <c r="R138" s="843">
        <v>96.655000000000001</v>
      </c>
      <c r="S138" s="844">
        <v>10564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92.6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92.5</v>
      </c>
      <c r="Q139" s="849">
        <v>51929</v>
      </c>
      <c r="R139" s="848">
        <v>90.524000000000001</v>
      </c>
      <c r="S139" s="849">
        <v>11350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89.3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89.7</v>
      </c>
      <c r="Q140" s="844">
        <v>52503</v>
      </c>
      <c r="R140" s="843">
        <v>88.587999999999994</v>
      </c>
      <c r="S140" s="844">
        <v>10580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89.8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90.2</v>
      </c>
      <c r="Q141" s="844">
        <v>52049</v>
      </c>
      <c r="R141" s="843">
        <v>113.59399999999999</v>
      </c>
      <c r="S141" s="844">
        <v>13838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90.2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91.1</v>
      </c>
      <c r="Q142" s="844">
        <v>51174</v>
      </c>
      <c r="R142" s="843">
        <v>101.621</v>
      </c>
      <c r="S142" s="844">
        <v>11034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89.8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89.5</v>
      </c>
      <c r="Q143" s="844">
        <v>52028</v>
      </c>
      <c r="R143" s="843">
        <v>83.843000000000004</v>
      </c>
      <c r="S143" s="844">
        <v>9765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89.7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89.5</v>
      </c>
      <c r="Q144" s="844">
        <v>50110</v>
      </c>
      <c r="R144" s="843">
        <v>93.754000000000005</v>
      </c>
      <c r="S144" s="844">
        <v>9780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89.7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89.3</v>
      </c>
      <c r="Q145" s="844">
        <v>50869</v>
      </c>
      <c r="R145" s="843">
        <v>95.77</v>
      </c>
      <c r="S145" s="844">
        <v>10495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89.9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89.4</v>
      </c>
      <c r="Q146" s="844">
        <v>50989</v>
      </c>
      <c r="R146" s="843">
        <v>83.146000000000001</v>
      </c>
      <c r="S146" s="844">
        <v>10657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89.5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89.4</v>
      </c>
      <c r="Q147" s="844">
        <v>50239</v>
      </c>
      <c r="R147" s="843">
        <v>94.399000000000001</v>
      </c>
      <c r="S147" s="844">
        <v>10345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88.8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88.8</v>
      </c>
      <c r="Q148" s="844">
        <v>50038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89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89</v>
      </c>
      <c r="Q149" s="844">
        <v>50653</v>
      </c>
      <c r="R149" s="843">
        <v>108.185</v>
      </c>
      <c r="S149" s="844">
        <v>10235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89.2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89.1</v>
      </c>
      <c r="Q150" s="844">
        <v>50578</v>
      </c>
      <c r="R150" s="843">
        <v>97.885000000000005</v>
      </c>
      <c r="S150" s="844">
        <v>10087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89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88.9</v>
      </c>
      <c r="Q151" s="844">
        <v>52398</v>
      </c>
      <c r="R151" s="843">
        <v>110.146</v>
      </c>
      <c r="S151" s="844">
        <v>10126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88.5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88.8</v>
      </c>
      <c r="Q152" s="854">
        <v>50577</v>
      </c>
      <c r="R152" s="853">
        <v>109.414</v>
      </c>
      <c r="S152" s="854">
        <v>10909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88.1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88.4</v>
      </c>
      <c r="Q153" s="844">
        <v>51493</v>
      </c>
      <c r="R153" s="843">
        <v>97.894000000000005</v>
      </c>
      <c r="S153" s="844">
        <v>10258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87.4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88.3</v>
      </c>
      <c r="Q154" s="844">
        <v>52310</v>
      </c>
      <c r="R154" s="843">
        <v>81.122</v>
      </c>
      <c r="S154" s="844">
        <v>8162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87.9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87.6</v>
      </c>
      <c r="Q155" s="844">
        <v>53305</v>
      </c>
      <c r="R155" s="843">
        <v>97.674000000000007</v>
      </c>
      <c r="S155" s="844">
        <v>10700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87.5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87.3</v>
      </c>
      <c r="Q156" s="844">
        <v>52912</v>
      </c>
      <c r="R156" s="843">
        <v>92.653000000000006</v>
      </c>
      <c r="S156" s="844">
        <v>11322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87.6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87.3</v>
      </c>
      <c r="Q157" s="844">
        <v>51680</v>
      </c>
      <c r="R157" s="843">
        <v>98.277000000000001</v>
      </c>
      <c r="S157" s="844">
        <v>10315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87.5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87</v>
      </c>
      <c r="Q158" s="844">
        <v>51630</v>
      </c>
      <c r="R158" s="843">
        <v>121.578</v>
      </c>
      <c r="S158" s="844">
        <v>10128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87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86.9</v>
      </c>
      <c r="Q159" s="844">
        <v>51124</v>
      </c>
      <c r="R159" s="843">
        <v>93.674999999999997</v>
      </c>
      <c r="S159" s="844">
        <v>8813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86.8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86.8</v>
      </c>
      <c r="Q160" s="844">
        <v>51952</v>
      </c>
      <c r="R160" s="843">
        <v>113.345</v>
      </c>
      <c r="S160" s="844">
        <v>9961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86.8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86.9</v>
      </c>
      <c r="Q161" s="844">
        <v>52195</v>
      </c>
      <c r="R161" s="843">
        <v>95.397000000000006</v>
      </c>
      <c r="S161" s="844">
        <v>10195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86.5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86.4</v>
      </c>
      <c r="Q162" s="844">
        <v>52978</v>
      </c>
      <c r="R162" s="843">
        <v>98.866</v>
      </c>
      <c r="S162" s="844">
        <v>9677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86.5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86.5</v>
      </c>
      <c r="Q163" s="849">
        <v>53920</v>
      </c>
      <c r="R163" s="848">
        <v>86.531999999999996</v>
      </c>
      <c r="S163" s="849">
        <v>9244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86.3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86.6</v>
      </c>
      <c r="Q164" s="844">
        <v>52692</v>
      </c>
      <c r="R164" s="843">
        <v>91.840999999999994</v>
      </c>
      <c r="S164" s="844">
        <v>9421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86.2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86.5</v>
      </c>
      <c r="Q165" s="844">
        <v>52337</v>
      </c>
      <c r="R165" s="843">
        <v>90.424999999999997</v>
      </c>
      <c r="S165" s="844">
        <v>8802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85.4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86.2</v>
      </c>
      <c r="Q166" s="844">
        <v>50656</v>
      </c>
      <c r="R166" s="843">
        <v>84.691999999999993</v>
      </c>
      <c r="S166" s="844">
        <v>7923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86.6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86.4</v>
      </c>
      <c r="Q167" s="844">
        <v>50436</v>
      </c>
      <c r="R167" s="843">
        <v>90.62</v>
      </c>
      <c r="S167" s="844">
        <v>8901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86.5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86.3</v>
      </c>
      <c r="Q168" s="844">
        <v>51419</v>
      </c>
      <c r="R168" s="843">
        <v>92.325999999999993</v>
      </c>
      <c r="S168" s="844">
        <v>7735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86.5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86.3</v>
      </c>
      <c r="Q169" s="844">
        <v>50878</v>
      </c>
      <c r="R169" s="843">
        <v>93.498000000000005</v>
      </c>
      <c r="S169" s="844">
        <v>9148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86.7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86.3</v>
      </c>
      <c r="Q170" s="844">
        <v>50729</v>
      </c>
      <c r="R170" s="843">
        <v>94.944999999999993</v>
      </c>
      <c r="S170" s="844">
        <v>8928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86.1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86</v>
      </c>
      <c r="Q171" s="844">
        <v>50095</v>
      </c>
      <c r="R171" s="843">
        <v>93.17</v>
      </c>
      <c r="S171" s="844">
        <v>9312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86.1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86.1</v>
      </c>
      <c r="Q172" s="844">
        <v>49997</v>
      </c>
      <c r="R172" s="843">
        <v>82.254000000000005</v>
      </c>
      <c r="S172" s="844">
        <v>8588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85.6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85.7</v>
      </c>
      <c r="Q173" s="844">
        <v>49744</v>
      </c>
      <c r="R173" s="843">
        <v>90.7</v>
      </c>
      <c r="S173" s="844">
        <v>8353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85.9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85.8</v>
      </c>
      <c r="Q174" s="844">
        <v>48475</v>
      </c>
      <c r="R174" s="843">
        <v>107.952</v>
      </c>
      <c r="S174" s="844">
        <v>8788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84.8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84.9</v>
      </c>
      <c r="Q175" s="844">
        <v>48187</v>
      </c>
      <c r="R175" s="843">
        <v>109.94199999999999</v>
      </c>
      <c r="S175" s="844">
        <v>9941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85.2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85.4</v>
      </c>
      <c r="Q176" s="854">
        <v>47588</v>
      </c>
      <c r="R176" s="853">
        <v>102.92100000000001</v>
      </c>
      <c r="S176" s="854">
        <v>7683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85.1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85.4</v>
      </c>
      <c r="Q177" s="844">
        <v>46612</v>
      </c>
      <c r="R177" s="843">
        <v>97</v>
      </c>
      <c r="S177" s="844">
        <v>8446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84.3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85.1</v>
      </c>
      <c r="Q178" s="844">
        <v>46967</v>
      </c>
      <c r="R178" s="843">
        <v>111.81399999999999</v>
      </c>
      <c r="S178" s="844">
        <v>9736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85.3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85</v>
      </c>
      <c r="Q179" s="844">
        <v>45339</v>
      </c>
      <c r="R179" s="843">
        <v>110.10899999999999</v>
      </c>
      <c r="S179" s="844">
        <v>9215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85.2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84.9</v>
      </c>
      <c r="Q180" s="844">
        <v>44513</v>
      </c>
      <c r="R180" s="843">
        <v>116.89400000000001</v>
      </c>
      <c r="S180" s="844">
        <v>8527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84.3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84.1</v>
      </c>
      <c r="Q181" s="844">
        <v>43493</v>
      </c>
      <c r="R181" s="843">
        <v>113.05200000000001</v>
      </c>
      <c r="S181" s="844">
        <v>4662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84.9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84.5</v>
      </c>
      <c r="Q182" s="844">
        <v>42375</v>
      </c>
      <c r="R182" s="843">
        <v>88.156999999999996</v>
      </c>
      <c r="S182" s="844">
        <v>11155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83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82.9</v>
      </c>
      <c r="Q183" s="844">
        <v>41453</v>
      </c>
      <c r="R183" s="843">
        <v>109.824</v>
      </c>
      <c r="S183" s="844">
        <v>6987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82.8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82.8</v>
      </c>
      <c r="Q184" s="844">
        <v>40831</v>
      </c>
      <c r="R184" s="843">
        <v>94.405000000000001</v>
      </c>
      <c r="S184" s="844">
        <v>8862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82.8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82.9</v>
      </c>
      <c r="Q185" s="844">
        <v>39538</v>
      </c>
      <c r="R185" s="843">
        <v>96.825999999999993</v>
      </c>
      <c r="S185" s="844">
        <v>9371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81.099999999999994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81</v>
      </c>
      <c r="Q186" s="844">
        <v>38304</v>
      </c>
      <c r="R186" s="843">
        <v>88.373000000000005</v>
      </c>
      <c r="S186" s="844">
        <v>9062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80.5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80.599999999999994</v>
      </c>
      <c r="Q187" s="849">
        <v>37405</v>
      </c>
      <c r="R187" s="848">
        <v>86.447999999999993</v>
      </c>
      <c r="S187" s="849">
        <v>9392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84.4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84.6</v>
      </c>
      <c r="Q188" s="844">
        <v>36518</v>
      </c>
      <c r="R188" s="843">
        <v>106.65900000000001</v>
      </c>
      <c r="S188" s="844">
        <v>10195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84.3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84.6</v>
      </c>
      <c r="Q189" s="844">
        <v>36035</v>
      </c>
      <c r="R189" s="843">
        <v>115.84399999999999</v>
      </c>
      <c r="S189" s="844">
        <v>10306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84.8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85.5</v>
      </c>
      <c r="Q190" s="844">
        <v>35295</v>
      </c>
      <c r="R190" s="843">
        <v>106.41800000000001</v>
      </c>
      <c r="S190" s="844">
        <v>5582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84.2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83.9</v>
      </c>
      <c r="Q191" s="844">
        <v>35771</v>
      </c>
      <c r="R191" s="843">
        <v>98.933999999999997</v>
      </c>
      <c r="S191" s="844">
        <v>10170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84.3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83.9</v>
      </c>
      <c r="Q192" s="844">
        <v>32567</v>
      </c>
      <c r="R192" s="843">
        <v>79.822000000000003</v>
      </c>
      <c r="S192" s="844">
        <v>10521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83.7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83.5</v>
      </c>
      <c r="Q193" s="844">
        <v>34252</v>
      </c>
      <c r="R193" s="843">
        <v>74.338999999999999</v>
      </c>
      <c r="S193" s="844">
        <v>6299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84.1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83.8</v>
      </c>
      <c r="Q194" s="844">
        <v>33814</v>
      </c>
      <c r="R194" s="843">
        <v>92.867000000000004</v>
      </c>
      <c r="S194" s="844">
        <v>10552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83.7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83.5</v>
      </c>
      <c r="Q195" s="844">
        <v>33509</v>
      </c>
      <c r="R195" s="843">
        <v>80.134</v>
      </c>
      <c r="S195" s="844">
        <v>10823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82.8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82.8</v>
      </c>
      <c r="Q196" s="844">
        <v>33103</v>
      </c>
      <c r="R196" s="843">
        <v>99.534999999999997</v>
      </c>
      <c r="S196" s="844">
        <v>11406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83.1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83.1</v>
      </c>
      <c r="Q197" s="844">
        <v>32146</v>
      </c>
      <c r="R197" s="843">
        <v>86.899000000000001</v>
      </c>
      <c r="S197" s="844">
        <v>11882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83.5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83.4</v>
      </c>
      <c r="Q198" s="844">
        <v>31615</v>
      </c>
      <c r="R198" s="843">
        <v>88.694999999999993</v>
      </c>
      <c r="S198" s="844">
        <v>11173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83.7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83.9</v>
      </c>
      <c r="Q199" s="844">
        <v>31026</v>
      </c>
      <c r="R199" s="843">
        <v>86.295000000000002</v>
      </c>
      <c r="S199" s="844">
        <v>12101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82.9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83.1</v>
      </c>
      <c r="Q200" s="854">
        <v>30566</v>
      </c>
      <c r="R200" s="853">
        <v>77.281999999999996</v>
      </c>
      <c r="S200" s="854">
        <v>11354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83.2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83.6</v>
      </c>
      <c r="Q201" s="844">
        <v>29972</v>
      </c>
      <c r="R201" s="843">
        <v>77.622</v>
      </c>
      <c r="S201" s="844">
        <v>11845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83.3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84</v>
      </c>
      <c r="Q202" s="844">
        <v>30303</v>
      </c>
      <c r="R202" s="843">
        <v>77.599000000000004</v>
      </c>
      <c r="S202" s="844">
        <v>10091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84.2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83.9</v>
      </c>
      <c r="Q203" s="844">
        <v>30269</v>
      </c>
      <c r="R203" s="843">
        <v>85.3</v>
      </c>
      <c r="S203" s="844">
        <v>11495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86.7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86.3</v>
      </c>
      <c r="Q204" s="844">
        <v>29509</v>
      </c>
      <c r="R204" s="843">
        <v>97.025000000000006</v>
      </c>
      <c r="S204" s="844">
        <v>12664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83.9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83.6</v>
      </c>
      <c r="Q205" s="844">
        <v>29893</v>
      </c>
      <c r="R205" s="843">
        <v>111.911</v>
      </c>
      <c r="S205" s="844">
        <v>12199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83.8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83.5</v>
      </c>
      <c r="Q206" s="844">
        <v>29726</v>
      </c>
      <c r="R206" s="843">
        <v>88.728999999999999</v>
      </c>
      <c r="S206" s="844">
        <v>11979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84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83.7</v>
      </c>
      <c r="Q207" s="844">
        <v>29526</v>
      </c>
      <c r="R207" s="843">
        <v>114.917</v>
      </c>
      <c r="S207" s="844">
        <v>12708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84.4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84.4</v>
      </c>
      <c r="Q208" s="844">
        <v>28933</v>
      </c>
      <c r="R208" s="843">
        <v>92.759</v>
      </c>
      <c r="S208" s="844">
        <v>10049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83.9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84</v>
      </c>
      <c r="Q209" s="844">
        <v>28927</v>
      </c>
      <c r="R209" s="843">
        <v>119.40900000000001</v>
      </c>
      <c r="S209" s="844">
        <v>11879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83.9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83.9</v>
      </c>
      <c r="Q210" s="844">
        <v>28473</v>
      </c>
      <c r="R210" s="843">
        <v>104.17700000000001</v>
      </c>
      <c r="S210" s="844">
        <v>13253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83.7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84</v>
      </c>
      <c r="Q211" s="849">
        <v>28561</v>
      </c>
      <c r="R211" s="848">
        <v>108.012</v>
      </c>
      <c r="S211" s="849">
        <v>12798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83.6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83.8</v>
      </c>
      <c r="Q212" s="844">
        <v>28738</v>
      </c>
      <c r="R212" s="843">
        <v>113.137</v>
      </c>
      <c r="S212" s="844">
        <v>11568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83.1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83.5</v>
      </c>
      <c r="Q213" s="844">
        <v>28357</v>
      </c>
      <c r="R213" s="843">
        <v>87.703000000000003</v>
      </c>
      <c r="S213" s="844">
        <v>14702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83.2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83.9</v>
      </c>
      <c r="Q214" s="844">
        <v>27694</v>
      </c>
      <c r="R214" s="843">
        <v>96.66</v>
      </c>
      <c r="S214" s="844">
        <v>15472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84.2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83.9</v>
      </c>
      <c r="Q215" s="844">
        <v>27323</v>
      </c>
      <c r="R215" s="843">
        <v>113.416</v>
      </c>
      <c r="S215" s="844">
        <v>15446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84.3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83.8</v>
      </c>
      <c r="Q216" s="844">
        <v>27400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84.5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84.1</v>
      </c>
      <c r="Q217" s="844">
        <v>27087</v>
      </c>
      <c r="R217" s="843">
        <v>97.174999999999997</v>
      </c>
      <c r="S217" s="844">
        <v>16346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84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83.7</v>
      </c>
      <c r="Q218" s="844">
        <v>26877</v>
      </c>
      <c r="R218" s="843">
        <v>105.75700000000001</v>
      </c>
      <c r="S218" s="844">
        <v>14893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84.6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84.3</v>
      </c>
      <c r="Q219" s="844">
        <v>27345</v>
      </c>
      <c r="R219" s="843">
        <v>92.381</v>
      </c>
      <c r="S219" s="844">
        <v>16019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84.1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84.1</v>
      </c>
      <c r="Q220" s="844">
        <v>26922</v>
      </c>
      <c r="R220" s="843">
        <v>120.602</v>
      </c>
      <c r="S220" s="844">
        <v>14081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84.2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84.2</v>
      </c>
      <c r="Q221" s="844">
        <v>27072</v>
      </c>
      <c r="R221" s="843">
        <v>110.75</v>
      </c>
      <c r="S221" s="844">
        <v>15582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84.2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84.2</v>
      </c>
      <c r="Q222" s="844">
        <v>27198</v>
      </c>
      <c r="R222" s="843">
        <v>93.647999999999996</v>
      </c>
      <c r="S222" s="844">
        <v>15276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84.1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84.3</v>
      </c>
      <c r="Q223" s="844">
        <v>27059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84.8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85</v>
      </c>
      <c r="Q224" s="854">
        <v>26320</v>
      </c>
      <c r="R224" s="853">
        <v>88.427000000000007</v>
      </c>
      <c r="S224" s="854">
        <v>14182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84.8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85.3</v>
      </c>
      <c r="Q225" s="844">
        <v>26422</v>
      </c>
      <c r="R225" s="843">
        <v>107.985</v>
      </c>
      <c r="S225" s="844">
        <v>14844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84.6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85.4</v>
      </c>
      <c r="Q226" s="844">
        <v>26431</v>
      </c>
      <c r="R226" s="843">
        <v>102.319</v>
      </c>
      <c r="S226" s="844">
        <v>14716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86.2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85.9</v>
      </c>
      <c r="Q227" s="844">
        <v>25920</v>
      </c>
      <c r="R227" s="843">
        <v>85.94</v>
      </c>
      <c r="S227" s="844">
        <v>14581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86.8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86.3</v>
      </c>
      <c r="Q228" s="844">
        <v>26749</v>
      </c>
      <c r="R228" s="843">
        <v>110.334</v>
      </c>
      <c r="S228" s="844">
        <v>15566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87.2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86.8</v>
      </c>
      <c r="Q229" s="844">
        <v>25740</v>
      </c>
      <c r="R229" s="843">
        <v>87.396000000000001</v>
      </c>
      <c r="S229" s="844">
        <v>8640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87.4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87.1</v>
      </c>
      <c r="Q230" s="844">
        <v>25861</v>
      </c>
      <c r="R230" s="843">
        <v>96.698999999999998</v>
      </c>
      <c r="S230" s="844">
        <v>16739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87.5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87.2</v>
      </c>
      <c r="Q231" s="844">
        <v>25974</v>
      </c>
      <c r="R231" s="843">
        <v>92.97</v>
      </c>
      <c r="S231" s="844">
        <v>14997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87.5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87.4</v>
      </c>
      <c r="Q232" s="844">
        <v>26056</v>
      </c>
      <c r="R232" s="843">
        <v>79.102000000000004</v>
      </c>
      <c r="S232" s="844">
        <v>17093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87.8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87.8</v>
      </c>
      <c r="Q233" s="844">
        <v>26220</v>
      </c>
      <c r="R233" s="843">
        <v>91.033000000000001</v>
      </c>
      <c r="S233" s="844">
        <v>15802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87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87.1</v>
      </c>
      <c r="Q234" s="844">
        <v>26500</v>
      </c>
      <c r="R234" s="843">
        <v>113.803</v>
      </c>
      <c r="S234" s="844">
        <v>15861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88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88.2</v>
      </c>
      <c r="Q235" s="849">
        <v>26793</v>
      </c>
      <c r="R235" s="848">
        <v>104.039</v>
      </c>
      <c r="S235" s="849">
        <v>14359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88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88.3</v>
      </c>
      <c r="Q236" s="844">
        <v>26202</v>
      </c>
      <c r="R236" s="843">
        <v>116.182</v>
      </c>
      <c r="S236" s="844">
        <v>15012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87.8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88.3</v>
      </c>
      <c r="Q237" s="844">
        <v>25874</v>
      </c>
      <c r="R237" s="843">
        <v>116.82</v>
      </c>
      <c r="S237" s="844">
        <v>14277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88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88.9</v>
      </c>
      <c r="Q238" s="844">
        <v>25189</v>
      </c>
      <c r="R238" s="843">
        <v>143.65100000000001</v>
      </c>
      <c r="S238" s="844">
        <v>20939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89.8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89.6</v>
      </c>
      <c r="Q239" s="844">
        <v>24853</v>
      </c>
      <c r="R239" s="843">
        <v>118.633</v>
      </c>
      <c r="S239" s="844">
        <v>15535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90.1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89.6</v>
      </c>
      <c r="Q240" s="844">
        <v>25246</v>
      </c>
      <c r="R240" s="843">
        <v>102.91200000000001</v>
      </c>
      <c r="S240" s="844">
        <v>15661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90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89.5</v>
      </c>
      <c r="Q241" s="844">
        <v>25173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90.2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89.9</v>
      </c>
      <c r="Q242" s="844">
        <v>25736</v>
      </c>
      <c r="R242" s="843">
        <v>108.792</v>
      </c>
      <c r="S242" s="844">
        <v>14234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90.6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90.3</v>
      </c>
      <c r="Q243" s="844">
        <v>25551</v>
      </c>
      <c r="R243" s="843">
        <v>110.521</v>
      </c>
      <c r="S243" s="844">
        <v>13693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90.6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90.5</v>
      </c>
      <c r="Q244" s="844">
        <v>26214</v>
      </c>
      <c r="R244" s="843">
        <v>124.227</v>
      </c>
      <c r="S244" s="844">
        <v>16493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89.9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89.9</v>
      </c>
      <c r="Q245" s="844">
        <v>26148</v>
      </c>
      <c r="R245" s="843">
        <v>99.575000000000003</v>
      </c>
      <c r="S245" s="844">
        <v>14877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89.9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90</v>
      </c>
      <c r="Q246" s="844">
        <v>26206</v>
      </c>
      <c r="R246" s="843">
        <v>99.914000000000001</v>
      </c>
      <c r="S246" s="844">
        <v>15854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90.4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90.5</v>
      </c>
      <c r="Q247" s="844">
        <v>26946</v>
      </c>
      <c r="R247" s="843">
        <v>106.242</v>
      </c>
      <c r="S247" s="844">
        <v>11757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90.6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90.9</v>
      </c>
      <c r="Q248" s="854">
        <v>28000</v>
      </c>
      <c r="R248" s="853">
        <v>109.797</v>
      </c>
      <c r="S248" s="854">
        <v>12355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90.7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91.2</v>
      </c>
      <c r="Q249" s="844">
        <v>30321</v>
      </c>
      <c r="R249" s="843">
        <v>123.048</v>
      </c>
      <c r="S249" s="844">
        <v>11026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90.2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91.1</v>
      </c>
      <c r="Q250" s="844">
        <v>33841</v>
      </c>
      <c r="R250" s="843">
        <v>77.516000000000005</v>
      </c>
      <c r="S250" s="844">
        <v>11453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91.5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91.3</v>
      </c>
      <c r="Q251" s="844">
        <v>36922</v>
      </c>
      <c r="R251" s="843">
        <v>91.936000000000007</v>
      </c>
      <c r="S251" s="844">
        <v>10969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92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91.5</v>
      </c>
      <c r="Q252" s="844">
        <v>36875</v>
      </c>
      <c r="R252" s="843">
        <v>103.652</v>
      </c>
      <c r="S252" s="844">
        <v>9714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92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91.6</v>
      </c>
      <c r="Q253" s="844">
        <v>37278</v>
      </c>
      <c r="R253" s="843">
        <v>99.266000000000005</v>
      </c>
      <c r="S253" s="844">
        <v>10560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91.7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91.3</v>
      </c>
      <c r="Q254" s="844">
        <v>36561</v>
      </c>
      <c r="R254" s="843">
        <v>97.509</v>
      </c>
      <c r="S254" s="844">
        <v>15711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91.6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91.3</v>
      </c>
      <c r="Q255" s="844">
        <v>35829</v>
      </c>
      <c r="R255" s="843">
        <v>97.382999999999996</v>
      </c>
      <c r="S255" s="844">
        <v>11753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91.7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91.6</v>
      </c>
      <c r="Q256" s="844">
        <v>35263</v>
      </c>
      <c r="R256" s="843">
        <v>90.778999999999996</v>
      </c>
      <c r="S256" s="844">
        <v>10148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91.4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91.4</v>
      </c>
      <c r="Q257" s="844">
        <v>34495</v>
      </c>
      <c r="R257" s="843">
        <v>97.73</v>
      </c>
      <c r="S257" s="844">
        <v>11437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91.4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91.4</v>
      </c>
      <c r="Q258" s="844">
        <v>34288</v>
      </c>
      <c r="R258" s="843">
        <v>99.234999999999999</v>
      </c>
      <c r="S258" s="844">
        <v>10906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91.6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91.7</v>
      </c>
      <c r="Q259" s="849">
        <v>33556</v>
      </c>
      <c r="R259" s="848">
        <v>94.197000000000003</v>
      </c>
      <c r="S259" s="849">
        <v>9467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91.2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91.5</v>
      </c>
      <c r="Q260" s="844">
        <v>33157</v>
      </c>
      <c r="R260" s="843">
        <v>88.191999999999993</v>
      </c>
      <c r="S260" s="844">
        <v>10794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91.1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91.6</v>
      </c>
      <c r="Q261" s="844">
        <v>32308</v>
      </c>
      <c r="R261" s="843">
        <v>70.864000000000004</v>
      </c>
      <c r="S261" s="844">
        <v>11570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90.5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91.4</v>
      </c>
      <c r="Q262" s="844">
        <v>31867</v>
      </c>
      <c r="R262" s="843">
        <v>102.53100000000001</v>
      </c>
      <c r="S262" s="844">
        <v>10108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91.4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91.3</v>
      </c>
      <c r="Q263" s="844">
        <v>31747</v>
      </c>
      <c r="R263" s="843">
        <v>99.9</v>
      </c>
      <c r="S263" s="844">
        <v>10977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91.7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91.3</v>
      </c>
      <c r="Q264" s="844">
        <v>29808</v>
      </c>
      <c r="R264" s="843">
        <v>100.729</v>
      </c>
      <c r="S264" s="844">
        <v>10582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91.6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91.2</v>
      </c>
      <c r="Q265" s="844">
        <v>29389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91.8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91.4</v>
      </c>
      <c r="Q266" s="844">
        <v>28917</v>
      </c>
      <c r="R266" s="843">
        <v>100.119</v>
      </c>
      <c r="S266" s="844">
        <v>11319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91.7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91.4</v>
      </c>
      <c r="Q267" s="844">
        <v>28950</v>
      </c>
      <c r="R267" s="843">
        <v>97.347999999999999</v>
      </c>
      <c r="S267" s="844">
        <v>11571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91.7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91.6</v>
      </c>
      <c r="Q268" s="844">
        <v>28577</v>
      </c>
      <c r="R268" s="843">
        <v>114.38800000000001</v>
      </c>
      <c r="S268" s="844">
        <v>11564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91.9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91.9</v>
      </c>
      <c r="Q269" s="844">
        <v>28519</v>
      </c>
      <c r="R269" s="843">
        <v>108.85</v>
      </c>
      <c r="S269" s="844">
        <v>21409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92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91.9</v>
      </c>
      <c r="Q270" s="844">
        <v>28316</v>
      </c>
      <c r="R270" s="843">
        <v>98.85</v>
      </c>
      <c r="S270" s="844">
        <v>10613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91.9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91.9</v>
      </c>
      <c r="Q271" s="844">
        <v>27821</v>
      </c>
      <c r="R271" s="843">
        <v>96.614999999999995</v>
      </c>
      <c r="S271" s="844">
        <v>11869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91.8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92.1</v>
      </c>
      <c r="Q272" s="854">
        <v>27658</v>
      </c>
      <c r="R272" s="853">
        <v>101.429</v>
      </c>
      <c r="S272" s="854">
        <v>11356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91.4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91.9</v>
      </c>
      <c r="Q273" s="844">
        <v>26878</v>
      </c>
      <c r="R273" s="843">
        <v>114.771</v>
      </c>
      <c r="S273" s="844">
        <v>13768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91.2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92.1</v>
      </c>
      <c r="Q274" s="844">
        <v>26624</v>
      </c>
      <c r="R274" s="843">
        <v>96.757000000000005</v>
      </c>
      <c r="S274" s="844">
        <v>11206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92.4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92.3</v>
      </c>
      <c r="Q275" s="844">
        <v>26569</v>
      </c>
      <c r="R275" s="843">
        <v>108.621</v>
      </c>
      <c r="S275" s="844">
        <v>10997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92.7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92.4</v>
      </c>
      <c r="Q276" s="844">
        <v>25982</v>
      </c>
      <c r="R276" s="843">
        <v>92.605000000000004</v>
      </c>
      <c r="S276" s="844">
        <v>11412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92.9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92.5</v>
      </c>
      <c r="Q277" s="844">
        <v>26336</v>
      </c>
      <c r="R277" s="843">
        <v>105.583</v>
      </c>
      <c r="S277" s="844">
        <v>11326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93.2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92.7</v>
      </c>
      <c r="Q278" s="844">
        <v>25620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92.8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92.6</v>
      </c>
      <c r="Q279" s="844">
        <v>26426</v>
      </c>
      <c r="R279" s="843">
        <v>103.30800000000001</v>
      </c>
      <c r="S279" s="844">
        <v>13025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92.5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92.4</v>
      </c>
      <c r="Q280" s="844">
        <v>26396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92.2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92.2</v>
      </c>
      <c r="Q281" s="844">
        <v>26362</v>
      </c>
      <c r="R281" s="843">
        <v>91.358000000000004</v>
      </c>
      <c r="S281" s="844">
        <v>11275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92.5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92.4</v>
      </c>
      <c r="Q282" s="844">
        <v>26540</v>
      </c>
      <c r="R282" s="843">
        <v>91.594999999999999</v>
      </c>
      <c r="S282" s="844">
        <v>11687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92.5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92.4</v>
      </c>
      <c r="Q283" s="849">
        <v>26372</v>
      </c>
      <c r="R283" s="848">
        <v>105.61</v>
      </c>
      <c r="S283" s="849">
        <v>11912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92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92.3</v>
      </c>
      <c r="Q284" s="844">
        <v>25844</v>
      </c>
      <c r="R284" s="843">
        <v>122.773</v>
      </c>
      <c r="S284" s="844">
        <v>11649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91.8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92.4</v>
      </c>
      <c r="Q285" s="844">
        <v>26671</v>
      </c>
      <c r="R285" s="843">
        <v>109.82</v>
      </c>
      <c r="S285" s="844">
        <v>11885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91.3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92.2</v>
      </c>
      <c r="Q286" s="844">
        <v>26266</v>
      </c>
      <c r="R286" s="843">
        <v>96.841999999999999</v>
      </c>
      <c r="S286" s="844">
        <v>6877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92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91.9</v>
      </c>
      <c r="Q287" s="844">
        <v>26700</v>
      </c>
      <c r="R287" s="843">
        <v>82.236999999999995</v>
      </c>
      <c r="S287" s="844">
        <v>12033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92.1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91.8</v>
      </c>
      <c r="Q288" s="844">
        <v>27872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92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91.6</v>
      </c>
      <c r="Q289" s="844">
        <v>26933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92.4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91.9</v>
      </c>
      <c r="Q290" s="844">
        <v>27046</v>
      </c>
      <c r="R290" s="843">
        <v>98.626000000000005</v>
      </c>
      <c r="S290" s="844">
        <v>12609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92.1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91.9</v>
      </c>
      <c r="Q291" s="844">
        <v>26800</v>
      </c>
      <c r="R291" s="843">
        <v>95.876000000000005</v>
      </c>
      <c r="S291" s="844">
        <v>11659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92.1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91.9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91.9</v>
      </c>
      <c r="Q293" s="844">
        <v>26621</v>
      </c>
      <c r="R293" s="843">
        <v>93.361000000000004</v>
      </c>
      <c r="S293" s="844">
        <v>12157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92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91.8</v>
      </c>
      <c r="Q294" s="844">
        <v>26357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92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91.9</v>
      </c>
      <c r="Q295" s="844">
        <v>26422</v>
      </c>
      <c r="R295" s="843">
        <v>92.637</v>
      </c>
      <c r="S295" s="844">
        <v>12449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91.4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91.7</v>
      </c>
      <c r="Q296" s="854">
        <v>26427</v>
      </c>
      <c r="R296" s="853">
        <v>78.183999999999997</v>
      </c>
      <c r="S296" s="854">
        <v>12521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91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91.6</v>
      </c>
      <c r="Q297" s="844">
        <v>26307</v>
      </c>
      <c r="R297" s="843">
        <v>113.252</v>
      </c>
      <c r="S297" s="844">
        <v>12340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90.8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91.7</v>
      </c>
      <c r="Q298" s="844">
        <v>26258</v>
      </c>
      <c r="R298" s="843">
        <v>109.706</v>
      </c>
      <c r="S298" s="844">
        <v>14597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91.8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91.7</v>
      </c>
      <c r="Q299" s="844">
        <v>26006</v>
      </c>
      <c r="R299" s="843">
        <v>98.099000000000004</v>
      </c>
      <c r="S299" s="844">
        <v>12533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92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91.7</v>
      </c>
      <c r="Q300" s="844">
        <v>25908</v>
      </c>
      <c r="R300" s="843">
        <v>93.347999999999999</v>
      </c>
      <c r="S300" s="844">
        <v>12293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92.5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92.1</v>
      </c>
      <c r="Q301" s="844">
        <v>25101</v>
      </c>
      <c r="R301" s="843">
        <v>80.942999999999998</v>
      </c>
      <c r="S301" s="844">
        <v>11269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92.7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92.2</v>
      </c>
      <c r="Q302" s="844">
        <v>24815</v>
      </c>
      <c r="R302" s="843">
        <v>88.132000000000005</v>
      </c>
      <c r="S302" s="844">
        <v>12892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92.4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92.2</v>
      </c>
      <c r="Q303" s="844">
        <v>23862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92.1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92</v>
      </c>
      <c r="Q304" s="844">
        <v>23978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92.3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92.3</v>
      </c>
      <c r="Q305" s="844">
        <v>23844</v>
      </c>
      <c r="R305" s="843">
        <v>106.64700000000001</v>
      </c>
      <c r="S305" s="844">
        <v>13061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92.6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92.4</v>
      </c>
      <c r="Q306" s="844">
        <v>23432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92.6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92.5</v>
      </c>
      <c r="Q307" s="849">
        <v>23469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92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92.4</v>
      </c>
      <c r="Q308" s="844">
        <v>23338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91.8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92.4</v>
      </c>
      <c r="Q309" s="844">
        <v>22932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91.8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92.8</v>
      </c>
      <c r="Q310" s="844">
        <v>22845</v>
      </c>
      <c r="R310" s="843">
        <v>103.837</v>
      </c>
      <c r="S310" s="844">
        <v>14475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92.6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92.5</v>
      </c>
      <c r="Q311" s="844">
        <v>22520</v>
      </c>
      <c r="R311" s="843">
        <v>118.242</v>
      </c>
      <c r="S311" s="844">
        <v>12204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92.8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92.5</v>
      </c>
      <c r="Q312" s="844">
        <v>22724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92.7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92.3</v>
      </c>
      <c r="Q313" s="844">
        <v>22322</v>
      </c>
      <c r="R313" s="843">
        <v>90.167000000000002</v>
      </c>
      <c r="S313" s="844">
        <v>15765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92.8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92.3</v>
      </c>
      <c r="Q314" s="844">
        <v>22696</v>
      </c>
      <c r="R314" s="843">
        <v>106.578</v>
      </c>
      <c r="S314" s="844">
        <v>12803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92.8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92.6</v>
      </c>
      <c r="Q315" s="844">
        <v>22253</v>
      </c>
      <c r="R315" s="843">
        <v>91.006</v>
      </c>
      <c r="S315" s="844">
        <v>13864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92.6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92.6</v>
      </c>
      <c r="Q316" s="844">
        <v>22383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92.6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92.6</v>
      </c>
      <c r="Q317" s="844">
        <v>22055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93.1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92.9</v>
      </c>
      <c r="Q318" s="844">
        <v>21873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93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92.9</v>
      </c>
      <c r="Q319" s="844">
        <v>21532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92.6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93</v>
      </c>
      <c r="Q320" s="854">
        <v>21135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92.6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93.2</v>
      </c>
      <c r="Q321" s="844">
        <v>20961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91.9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92.9</v>
      </c>
      <c r="Q322" s="844">
        <v>21229</v>
      </c>
      <c r="R322" s="843">
        <v>102.821</v>
      </c>
      <c r="S322" s="844">
        <v>10240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94.1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94</v>
      </c>
      <c r="Q323" s="844">
        <v>20974</v>
      </c>
      <c r="R323" s="843">
        <v>101.98</v>
      </c>
      <c r="S323" s="844">
        <v>16685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94.3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93.9</v>
      </c>
      <c r="Q324" s="844">
        <v>20679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94.4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94</v>
      </c>
      <c r="Q325" s="844">
        <v>20962</v>
      </c>
      <c r="R325" s="843">
        <v>109.41500000000001</v>
      </c>
      <c r="S325" s="844">
        <v>15436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94.6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94.1</v>
      </c>
      <c r="Q326" s="844">
        <v>20733</v>
      </c>
      <c r="R326" s="843">
        <v>110.453</v>
      </c>
      <c r="S326" s="844">
        <v>13525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94.4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94.2</v>
      </c>
      <c r="Q327" s="844">
        <v>20556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94.5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94.5</v>
      </c>
      <c r="Q328" s="844">
        <v>20470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94.7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94.7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95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94.8</v>
      </c>
      <c r="Q330" s="844">
        <v>20490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95.2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95.2</v>
      </c>
      <c r="Q331" s="849">
        <v>19806</v>
      </c>
      <c r="R331" s="848">
        <v>103.039</v>
      </c>
      <c r="S331" s="849">
        <v>13507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94.8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95.2</v>
      </c>
      <c r="Q332" s="854">
        <v>20409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94.6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95.2</v>
      </c>
      <c r="Q333" s="844">
        <v>20046</v>
      </c>
      <c r="R333" s="843">
        <v>90.218999999999994</v>
      </c>
      <c r="S333" s="844">
        <v>15154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94.2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95.2</v>
      </c>
      <c r="Q334" s="844">
        <v>19560</v>
      </c>
      <c r="R334" s="843">
        <v>88.528999999999996</v>
      </c>
      <c r="S334" s="844">
        <v>14223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95.7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95.5</v>
      </c>
      <c r="Q335" s="844">
        <v>19498</v>
      </c>
      <c r="R335" s="843">
        <v>100.069</v>
      </c>
      <c r="S335" s="844">
        <v>15164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96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95.6</v>
      </c>
      <c r="Q336" s="844">
        <v>18123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96.3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95.8</v>
      </c>
      <c r="Q337" s="844">
        <v>19214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96.2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95.8</v>
      </c>
      <c r="Q338" s="844">
        <v>18759</v>
      </c>
      <c r="R338" s="843">
        <v>90.84</v>
      </c>
      <c r="S338" s="844">
        <v>16611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96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95.8</v>
      </c>
      <c r="Q339" s="844">
        <v>19008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95.9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95.9</v>
      </c>
      <c r="Q340" s="862">
        <v>18748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95.7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95.7</v>
      </c>
      <c r="Q341" s="844">
        <v>18442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95.7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95.5</v>
      </c>
      <c r="Q342" s="844">
        <v>18465</v>
      </c>
      <c r="R342" s="843">
        <v>111.16</v>
      </c>
      <c r="S342" s="844">
        <v>15855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95.7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95.7</v>
      </c>
      <c r="Q343" s="869">
        <v>18365</v>
      </c>
      <c r="R343" s="868">
        <v>113.514</v>
      </c>
      <c r="S343" s="869">
        <v>13249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50">
        <v>1695</v>
      </c>
      <c r="E344" s="872">
        <v>100.9</v>
      </c>
      <c r="F344" s="872">
        <v>95.8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50">
        <v>1754.9</v>
      </c>
      <c r="O344" s="872">
        <v>100.9</v>
      </c>
      <c r="P344" s="872">
        <v>96.2</v>
      </c>
      <c r="Q344" s="873">
        <v>18584</v>
      </c>
      <c r="R344" s="872">
        <v>102.01900000000001</v>
      </c>
      <c r="S344" s="873">
        <v>16794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95.5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96.1</v>
      </c>
      <c r="Q345" s="844">
        <v>18602</v>
      </c>
      <c r="R345" s="843">
        <v>94.652000000000001</v>
      </c>
      <c r="S345" s="844">
        <v>18477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95.1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96.1</v>
      </c>
      <c r="Q346" s="844">
        <v>18608</v>
      </c>
      <c r="R346" s="843">
        <v>93.549000000000007</v>
      </c>
      <c r="S346" s="844">
        <v>17584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96.5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96.4</v>
      </c>
      <c r="Q347" s="844">
        <v>18053</v>
      </c>
      <c r="R347" s="843">
        <v>87.715999999999994</v>
      </c>
      <c r="S347" s="844">
        <v>16353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96.6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96.2</v>
      </c>
      <c r="Q348" s="844">
        <v>18109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96.6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96.1</v>
      </c>
      <c r="Q349" s="844">
        <v>17857</v>
      </c>
      <c r="R349" s="843">
        <v>94.245000000000005</v>
      </c>
      <c r="S349" s="844">
        <v>13013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96.7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96.3</v>
      </c>
      <c r="Q350" s="844">
        <v>17714</v>
      </c>
      <c r="R350" s="843">
        <v>85.295000000000002</v>
      </c>
      <c r="S350" s="844">
        <v>17985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96.6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96.4</v>
      </c>
      <c r="Q351" s="844">
        <v>17770</v>
      </c>
      <c r="R351" s="843">
        <v>80.182000000000002</v>
      </c>
      <c r="S351" s="844">
        <v>18311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96.4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96.3</v>
      </c>
      <c r="Q352" s="844">
        <v>17622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96.6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96.5</v>
      </c>
      <c r="Q353" s="844">
        <v>18021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96.8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96.5</v>
      </c>
      <c r="Q354" s="844">
        <v>17902</v>
      </c>
      <c r="R354" s="843">
        <v>78.17</v>
      </c>
      <c r="S354" s="844">
        <v>16346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96.5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96.6</v>
      </c>
      <c r="Q355" s="844">
        <v>17871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96.3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96.6</v>
      </c>
      <c r="Q356" s="854">
        <v>17603</v>
      </c>
      <c r="R356" s="853">
        <v>99.903999999999996</v>
      </c>
      <c r="S356" s="854">
        <v>16183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96.5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97.1</v>
      </c>
      <c r="Q357" s="844">
        <v>17667</v>
      </c>
      <c r="R357" s="843">
        <v>146.197</v>
      </c>
      <c r="S357" s="844">
        <v>15844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96.3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97.3</v>
      </c>
      <c r="Q358" s="844">
        <v>17595</v>
      </c>
      <c r="R358" s="843">
        <v>99.123999999999995</v>
      </c>
      <c r="S358" s="844">
        <v>13744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97.1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97</v>
      </c>
      <c r="Q359" s="844">
        <v>17834</v>
      </c>
      <c r="R359" s="843">
        <v>123.714</v>
      </c>
      <c r="S359" s="844">
        <v>17130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97.6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97.2</v>
      </c>
      <c r="Q360" s="844">
        <v>18707</v>
      </c>
      <c r="R360" s="843">
        <v>95.561999999999998</v>
      </c>
      <c r="S360" s="844">
        <v>17573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97.7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97.2</v>
      </c>
      <c r="Q361" s="844">
        <v>17907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97.5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97.2</v>
      </c>
      <c r="Q362" s="844">
        <v>17875</v>
      </c>
      <c r="R362" s="843">
        <v>142.49299999999999</v>
      </c>
      <c r="S362" s="844">
        <v>17052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97.4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97.1</v>
      </c>
      <c r="Q363" s="844">
        <v>18242</v>
      </c>
      <c r="R363" s="843">
        <v>128.99100000000001</v>
      </c>
      <c r="S363" s="844">
        <v>16759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97.3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97.2</v>
      </c>
      <c r="Q364" s="844">
        <v>18373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97.4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97.3</v>
      </c>
      <c r="Q365" s="844">
        <v>18398</v>
      </c>
      <c r="R365" s="843">
        <v>127.762</v>
      </c>
      <c r="S365" s="844">
        <v>17212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97.7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97.4</v>
      </c>
      <c r="Q366" s="844">
        <v>18436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97.7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97.8</v>
      </c>
      <c r="Q367" s="844">
        <v>18235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97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97.3</v>
      </c>
      <c r="Q368" s="854">
        <v>17775</v>
      </c>
      <c r="R368" s="853">
        <v>113.117</v>
      </c>
      <c r="S368" s="854">
        <v>17612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96.9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97.5</v>
      </c>
      <c r="Q369" s="844">
        <v>17940</v>
      </c>
      <c r="R369" s="843">
        <v>69.741</v>
      </c>
      <c r="S369" s="844">
        <v>16751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96.6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97.6</v>
      </c>
      <c r="Q370" s="844">
        <v>17988</v>
      </c>
      <c r="R370" s="843">
        <v>109.274</v>
      </c>
      <c r="S370" s="844">
        <v>18562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98.1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98.1</v>
      </c>
      <c r="Q371" s="844">
        <v>18074</v>
      </c>
      <c r="R371" s="843">
        <v>82.221999999999994</v>
      </c>
      <c r="S371" s="844">
        <v>16537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98.8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98.4</v>
      </c>
      <c r="Q372" s="844">
        <v>17926</v>
      </c>
      <c r="R372" s="843">
        <v>108.482</v>
      </c>
      <c r="S372" s="844">
        <v>17254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98.9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98.4</v>
      </c>
      <c r="Q373" s="844">
        <v>18145</v>
      </c>
      <c r="R373" s="843">
        <v>121.151</v>
      </c>
      <c r="S373" s="844">
        <v>18180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99.1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98.8</v>
      </c>
      <c r="Q374" s="844">
        <v>18005</v>
      </c>
      <c r="R374" s="843">
        <v>87.084000000000003</v>
      </c>
      <c r="S374" s="844">
        <v>16167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99.1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98.8</v>
      </c>
      <c r="Q375" s="844">
        <v>17259</v>
      </c>
      <c r="R375" s="843">
        <v>99.614000000000004</v>
      </c>
      <c r="S375" s="844">
        <v>17035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99.7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99.5</v>
      </c>
      <c r="Q376" s="844">
        <v>17619</v>
      </c>
      <c r="R376" s="843">
        <v>94.313999999999993</v>
      </c>
      <c r="S376" s="844">
        <v>16865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99.5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99.4</v>
      </c>
      <c r="Q377" s="844">
        <v>17508</v>
      </c>
      <c r="R377" s="843">
        <v>90.477000000000004</v>
      </c>
      <c r="S377" s="844">
        <v>16680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99.1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98.8</v>
      </c>
      <c r="Q378" s="844">
        <v>17466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99.3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99.4</v>
      </c>
      <c r="Q379" s="849">
        <v>17638</v>
      </c>
      <c r="R379" s="848">
        <v>101.057</v>
      </c>
      <c r="S379" s="849">
        <v>18058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99.6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99.9</v>
      </c>
      <c r="Q380" s="854">
        <v>17676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99.1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99.7</v>
      </c>
      <c r="Q381" s="844">
        <v>17353</v>
      </c>
      <c r="R381" s="843">
        <v>121.16200000000001</v>
      </c>
      <c r="S381" s="844">
        <v>16918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98.3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99.3</v>
      </c>
      <c r="Q382" s="844">
        <v>17546</v>
      </c>
      <c r="R382" s="843">
        <v>103.136</v>
      </c>
      <c r="S382" s="844">
        <v>15901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99.4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99.5</v>
      </c>
      <c r="Q383" s="844">
        <v>17186</v>
      </c>
      <c r="R383" s="843">
        <v>90.429000000000002</v>
      </c>
      <c r="S383" s="844">
        <v>17011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99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98.6</v>
      </c>
      <c r="Q384" s="844">
        <v>18118</v>
      </c>
      <c r="R384" s="843">
        <v>84.025000000000006</v>
      </c>
      <c r="S384" s="844">
        <v>12860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100.7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100.2</v>
      </c>
      <c r="Q385" s="844">
        <v>20051</v>
      </c>
      <c r="R385" s="843">
        <v>99.314999999999998</v>
      </c>
      <c r="S385" s="844">
        <v>19460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100.1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99.8</v>
      </c>
      <c r="Q386" s="844">
        <v>20838</v>
      </c>
      <c r="R386" s="843">
        <v>127.416</v>
      </c>
      <c r="S386" s="844">
        <v>37051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101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100.7</v>
      </c>
      <c r="Q387" s="844">
        <v>21490</v>
      </c>
      <c r="R387" s="843">
        <v>97.352000000000004</v>
      </c>
      <c r="S387" s="844">
        <v>16774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100.7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100.5</v>
      </c>
      <c r="Q388" s="844">
        <v>22088</v>
      </c>
      <c r="R388" s="843">
        <v>95.698999999999998</v>
      </c>
      <c r="S388" s="844">
        <v>17711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100.7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100.6</v>
      </c>
      <c r="Q389" s="844">
        <v>22535</v>
      </c>
      <c r="R389" s="843">
        <v>92.623999999999995</v>
      </c>
      <c r="S389" s="844">
        <v>16821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101.1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100.8</v>
      </c>
      <c r="Q390" s="844">
        <v>21609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100.4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100.4</v>
      </c>
      <c r="Q391" s="849">
        <v>21515</v>
      </c>
      <c r="R391" s="848">
        <v>99.406999999999996</v>
      </c>
      <c r="S391" s="849">
        <v>16973</v>
      </c>
      <c r="T391" s="851">
        <v>1.125</v>
      </c>
      <c r="U391" s="901">
        <v>98.802000000000007</v>
      </c>
    </row>
    <row r="392" spans="1:21">
      <c r="A392" s="98" t="s">
        <v>818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100.4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100.7</v>
      </c>
      <c r="Q392" s="854">
        <v>21810</v>
      </c>
      <c r="R392" s="853">
        <v>95.926000000000002</v>
      </c>
      <c r="S392" s="854">
        <v>17543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99.8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100.3</v>
      </c>
      <c r="Q393" s="844">
        <v>22121</v>
      </c>
      <c r="R393" s="843">
        <v>102.91200000000001</v>
      </c>
      <c r="S393" s="844">
        <v>15859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100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101</v>
      </c>
      <c r="Q394" s="844">
        <v>22673</v>
      </c>
      <c r="R394" s="843">
        <v>104.717</v>
      </c>
      <c r="S394" s="844">
        <v>14857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100.3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100.5</v>
      </c>
      <c r="Q395" s="844">
        <v>21786</v>
      </c>
      <c r="R395" s="843">
        <v>122.57899999999999</v>
      </c>
      <c r="S395" s="844">
        <v>19775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101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100.7</v>
      </c>
      <c r="Q396" s="844">
        <v>20240</v>
      </c>
      <c r="R396" s="843">
        <v>122.788</v>
      </c>
      <c r="S396" s="844">
        <v>16409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101.1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100.7</v>
      </c>
      <c r="Q397" s="844">
        <v>20860</v>
      </c>
      <c r="R397" s="843">
        <v>102.977</v>
      </c>
      <c r="S397" s="844">
        <v>17641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100.8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100.5</v>
      </c>
      <c r="Q398" s="844">
        <v>20148</v>
      </c>
      <c r="R398" s="843">
        <v>92.534000000000006</v>
      </c>
      <c r="S398" s="844">
        <v>19148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99.1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98.8</v>
      </c>
      <c r="Q399" s="844">
        <v>19792</v>
      </c>
      <c r="R399" s="843">
        <v>95.847999999999999</v>
      </c>
      <c r="S399" s="844">
        <v>17413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99.4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99.2</v>
      </c>
      <c r="Q400" s="844">
        <v>19360</v>
      </c>
      <c r="R400" s="843">
        <v>120.884</v>
      </c>
      <c r="S400" s="844">
        <v>16577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98.5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98.4</v>
      </c>
      <c r="Q401" s="844">
        <v>19395</v>
      </c>
      <c r="R401" s="843">
        <v>113.057</v>
      </c>
      <c r="S401" s="844">
        <v>19629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98.2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97.9</v>
      </c>
      <c r="Q402" s="844">
        <v>19379</v>
      </c>
      <c r="R402" s="843">
        <v>114.271</v>
      </c>
      <c r="S402" s="844">
        <v>17042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97.9</v>
      </c>
      <c r="G403" s="849">
        <v>18884</v>
      </c>
      <c r="H403" s="848">
        <v>102.123</v>
      </c>
      <c r="I403" s="849">
        <v>4656098</v>
      </c>
      <c r="J403" s="1427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97.8</v>
      </c>
      <c r="Q403" s="849">
        <v>19403</v>
      </c>
      <c r="R403" s="848">
        <v>102.123</v>
      </c>
      <c r="S403" s="849">
        <v>19275</v>
      </c>
      <c r="T403" s="1427">
        <v>1.08</v>
      </c>
      <c r="U403" s="901">
        <v>100.60599999999999</v>
      </c>
    </row>
    <row r="404" spans="1:21">
      <c r="A404" s="98" t="s">
        <v>903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99.4</v>
      </c>
      <c r="G404" s="854">
        <v>18292</v>
      </c>
      <c r="H404" s="853">
        <v>117.736</v>
      </c>
      <c r="I404" s="854">
        <v>5088767</v>
      </c>
      <c r="J404" s="1428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99.6</v>
      </c>
      <c r="Q404" s="854">
        <v>19536</v>
      </c>
      <c r="R404" s="853">
        <v>117.736</v>
      </c>
      <c r="S404" s="854">
        <v>18516</v>
      </c>
      <c r="T404" s="1428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99.4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99.9</v>
      </c>
      <c r="Q405" s="844">
        <v>19198</v>
      </c>
      <c r="R405" s="843">
        <v>89.022999999999996</v>
      </c>
      <c r="S405" s="844">
        <v>20971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98.8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99.7</v>
      </c>
      <c r="Q406" s="844">
        <v>19055</v>
      </c>
      <c r="R406" s="843">
        <v>112.187</v>
      </c>
      <c r="S406" s="844">
        <v>23030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99.5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99.8</v>
      </c>
      <c r="Q407" s="844">
        <v>18843</v>
      </c>
      <c r="R407" s="843">
        <v>121.57299999999999</v>
      </c>
      <c r="S407" s="844">
        <v>19413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99.6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99.4</v>
      </c>
      <c r="Q408" s="844">
        <v>17603</v>
      </c>
      <c r="R408" s="843">
        <v>87.447000000000003</v>
      </c>
      <c r="S408" s="844">
        <v>18522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99.7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99.4</v>
      </c>
      <c r="Q409" s="844">
        <v>18681</v>
      </c>
      <c r="R409" s="843">
        <v>81.658000000000001</v>
      </c>
      <c r="S409" s="844">
        <v>20976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99.7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99.4</v>
      </c>
      <c r="Q410" s="844">
        <v>18592</v>
      </c>
      <c r="R410" s="843">
        <v>84.369</v>
      </c>
      <c r="S410" s="844">
        <v>38493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99.4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99.1</v>
      </c>
      <c r="Q411" s="844">
        <v>18660</v>
      </c>
      <c r="R411" s="843">
        <v>105.11799999999999</v>
      </c>
      <c r="S411" s="844">
        <v>19486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99.5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99.3</v>
      </c>
      <c r="Q412" s="844">
        <v>18485</v>
      </c>
      <c r="R412" s="843">
        <v>101.828</v>
      </c>
      <c r="S412" s="844">
        <v>20607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699">
        <v>2239</v>
      </c>
      <c r="E413" s="843">
        <v>114.8</v>
      </c>
      <c r="F413" s="843">
        <v>98.9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98.7</v>
      </c>
      <c r="Q413" s="844">
        <v>18480</v>
      </c>
      <c r="R413" s="843">
        <v>116.59099999999999</v>
      </c>
      <c r="S413" s="844">
        <v>19017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699">
        <v>2236</v>
      </c>
      <c r="E414" s="843">
        <v>111</v>
      </c>
      <c r="F414" s="843">
        <v>99.2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98.9</v>
      </c>
      <c r="Q414" s="844">
        <v>18758</v>
      </c>
      <c r="R414" s="843">
        <v>105.509</v>
      </c>
      <c r="S414" s="844">
        <v>19554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699">
        <v>2176</v>
      </c>
      <c r="E415" s="843">
        <v>118</v>
      </c>
      <c r="F415" s="843">
        <v>99.7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99.5</v>
      </c>
      <c r="Q415" s="844">
        <v>18654</v>
      </c>
      <c r="R415" s="843">
        <v>124.211</v>
      </c>
      <c r="S415" s="844">
        <v>18402</v>
      </c>
      <c r="T415" s="879">
        <v>1.0920000000000001</v>
      </c>
      <c r="U415" s="900">
        <v>103.21299999999999</v>
      </c>
    </row>
    <row r="416" spans="1:21">
      <c r="A416" s="763" t="s">
        <v>1218</v>
      </c>
      <c r="B416" s="196" t="s">
        <v>3</v>
      </c>
      <c r="C416" s="853">
        <v>99.8</v>
      </c>
      <c r="D416" s="1698">
        <v>2592</v>
      </c>
      <c r="E416" s="853">
        <v>96.3</v>
      </c>
      <c r="F416" s="853">
        <v>99.1</v>
      </c>
      <c r="G416" s="854">
        <v>17871</v>
      </c>
      <c r="H416" s="853">
        <v>104.505</v>
      </c>
      <c r="I416" s="854">
        <v>5256765</v>
      </c>
      <c r="J416" s="1428">
        <v>1.0960000000000001</v>
      </c>
      <c r="K416" s="1647">
        <v>103.9</v>
      </c>
      <c r="M416" s="1644">
        <v>99.8</v>
      </c>
      <c r="N416" s="906">
        <v>2666.3</v>
      </c>
      <c r="O416" s="853">
        <v>96.3</v>
      </c>
      <c r="P416" s="853">
        <v>99.3</v>
      </c>
      <c r="Q416" s="854">
        <v>18793</v>
      </c>
      <c r="R416" s="853">
        <v>104.505</v>
      </c>
      <c r="S416" s="854">
        <v>19159</v>
      </c>
      <c r="T416" s="1428">
        <v>1.0960000000000001</v>
      </c>
      <c r="U416" s="1647">
        <v>103.9</v>
      </c>
    </row>
    <row r="417" spans="1:21">
      <c r="A417" s="764">
        <v>2023</v>
      </c>
      <c r="B417" s="195" t="s">
        <v>4</v>
      </c>
      <c r="C417" s="843">
        <v>100.2</v>
      </c>
      <c r="D417" s="1699">
        <v>2603</v>
      </c>
      <c r="E417" s="843">
        <v>95.2</v>
      </c>
      <c r="F417" s="843">
        <v>98.8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48">
        <v>102.89400000000001</v>
      </c>
      <c r="M417" s="1645">
        <v>100.2</v>
      </c>
      <c r="N417" s="878">
        <v>2669.2</v>
      </c>
      <c r="O417" s="843">
        <v>95.2</v>
      </c>
      <c r="P417" s="843">
        <v>99.3</v>
      </c>
      <c r="Q417" s="844">
        <v>18792</v>
      </c>
      <c r="R417" s="843">
        <v>100.32599999999999</v>
      </c>
      <c r="S417" s="844">
        <v>18881</v>
      </c>
      <c r="T417" s="879">
        <v>1.099</v>
      </c>
      <c r="U417" s="1648">
        <v>102.89400000000001</v>
      </c>
    </row>
    <row r="418" spans="1:21">
      <c r="A418" s="764"/>
      <c r="B418" s="195" t="s">
        <v>5</v>
      </c>
      <c r="C418" s="843">
        <v>101.2</v>
      </c>
      <c r="D418" s="1699">
        <v>2622</v>
      </c>
      <c r="E418" s="843">
        <v>99.4</v>
      </c>
      <c r="F418" s="843">
        <v>98.1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48">
        <v>103.09099999999999</v>
      </c>
      <c r="M418" s="1645">
        <v>101.2</v>
      </c>
      <c r="N418" s="878">
        <v>2686.5</v>
      </c>
      <c r="O418" s="843">
        <v>99.4</v>
      </c>
      <c r="P418" s="843">
        <v>99</v>
      </c>
      <c r="Q418" s="844">
        <v>18996</v>
      </c>
      <c r="R418" s="843">
        <v>75.441000000000003</v>
      </c>
      <c r="S418" s="844">
        <v>19599</v>
      </c>
      <c r="T418" s="879">
        <v>1.097</v>
      </c>
      <c r="U418" s="1648">
        <v>103.09099999999999</v>
      </c>
    </row>
    <row r="419" spans="1:21">
      <c r="A419" s="764"/>
      <c r="B419" s="195" t="s">
        <v>6</v>
      </c>
      <c r="C419" s="843">
        <v>100.7</v>
      </c>
      <c r="D419" s="1699">
        <v>2123</v>
      </c>
      <c r="E419" s="843">
        <v>92.8</v>
      </c>
      <c r="F419" s="843">
        <v>98.7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48">
        <v>103.376</v>
      </c>
      <c r="M419" s="1645">
        <v>100.7</v>
      </c>
      <c r="N419" s="878">
        <v>2153.9</v>
      </c>
      <c r="O419" s="843">
        <v>92.8</v>
      </c>
      <c r="P419" s="843">
        <v>99</v>
      </c>
      <c r="Q419" s="844">
        <v>19250</v>
      </c>
      <c r="R419" s="843">
        <v>83.677000000000007</v>
      </c>
      <c r="S419" s="844">
        <v>19214</v>
      </c>
      <c r="T419" s="879">
        <v>1.0980000000000001</v>
      </c>
      <c r="U419" s="1648">
        <v>103.376</v>
      </c>
    </row>
    <row r="420" spans="1:21">
      <c r="A420" s="764"/>
      <c r="B420" s="195" t="s">
        <v>7</v>
      </c>
      <c r="C420" s="843">
        <v>100.8</v>
      </c>
      <c r="D420" s="1699">
        <v>2219</v>
      </c>
      <c r="E420" s="843">
        <v>87.9</v>
      </c>
      <c r="F420" s="843">
        <v>99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48">
        <v>103.571</v>
      </c>
      <c r="M420" s="1645">
        <v>100.8</v>
      </c>
      <c r="N420" s="878">
        <v>2163.4</v>
      </c>
      <c r="O420" s="843">
        <v>87.9</v>
      </c>
      <c r="P420" s="843">
        <v>98.8</v>
      </c>
      <c r="Q420" s="844">
        <v>19478</v>
      </c>
      <c r="R420" s="843">
        <v>120.747</v>
      </c>
      <c r="S420" s="844">
        <v>20613</v>
      </c>
      <c r="T420" s="879">
        <v>1.095</v>
      </c>
      <c r="U420" s="1648">
        <v>103.571</v>
      </c>
    </row>
    <row r="421" spans="1:21">
      <c r="A421" s="764"/>
      <c r="B421" s="195" t="s">
        <v>8</v>
      </c>
      <c r="C421" s="843">
        <v>102.1</v>
      </c>
      <c r="D421" s="1699">
        <v>2182</v>
      </c>
      <c r="E421" s="843">
        <v>119.5</v>
      </c>
      <c r="F421" s="843">
        <v>99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48">
        <v>103.373</v>
      </c>
      <c r="M421" s="1645">
        <v>102.1</v>
      </c>
      <c r="N421" s="878">
        <v>2137.4</v>
      </c>
      <c r="O421" s="843">
        <v>119.5</v>
      </c>
      <c r="P421" s="843">
        <v>98.7</v>
      </c>
      <c r="Q421" s="844">
        <v>19813</v>
      </c>
      <c r="R421" s="843">
        <v>115.077</v>
      </c>
      <c r="S421" s="844">
        <v>17643</v>
      </c>
      <c r="T421" s="879">
        <v>1.0920000000000001</v>
      </c>
      <c r="U421" s="1648">
        <v>103.373</v>
      </c>
    </row>
    <row r="422" spans="1:21">
      <c r="A422" s="764"/>
      <c r="B422" s="195" t="s">
        <v>9</v>
      </c>
      <c r="C422" s="843">
        <v>100.4</v>
      </c>
      <c r="D422" s="1699">
        <v>2207</v>
      </c>
      <c r="E422" s="843">
        <v>81.7</v>
      </c>
      <c r="F422" s="843">
        <v>99.3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48">
        <v>103.458</v>
      </c>
      <c r="M422" s="1645">
        <v>100.4</v>
      </c>
      <c r="N422" s="878">
        <v>2143.9</v>
      </c>
      <c r="O422" s="843">
        <v>81.7</v>
      </c>
      <c r="P422" s="843">
        <v>99</v>
      </c>
      <c r="Q422" s="844">
        <v>19973</v>
      </c>
      <c r="R422" s="843">
        <v>127.473</v>
      </c>
      <c r="S422" s="844">
        <v>18734</v>
      </c>
      <c r="T422" s="879">
        <v>1.0900000000000001</v>
      </c>
      <c r="U422" s="1648">
        <v>103.458</v>
      </c>
    </row>
    <row r="423" spans="1:21">
      <c r="A423" s="764"/>
      <c r="B423" s="195" t="s">
        <v>10</v>
      </c>
      <c r="C423" s="843">
        <v>100.1</v>
      </c>
      <c r="D423" s="1699">
        <v>2143</v>
      </c>
      <c r="E423" s="843">
        <v>90.1</v>
      </c>
      <c r="F423" s="843">
        <v>99.1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48">
        <v>103.554</v>
      </c>
      <c r="M423" s="1645">
        <v>100.1</v>
      </c>
      <c r="N423" s="878">
        <v>2080</v>
      </c>
      <c r="O423" s="843">
        <v>90.1</v>
      </c>
      <c r="P423" s="843">
        <v>98.9</v>
      </c>
      <c r="Q423" s="844">
        <v>20002</v>
      </c>
      <c r="R423" s="843">
        <v>111.273</v>
      </c>
      <c r="S423" s="844">
        <v>20017</v>
      </c>
      <c r="T423" s="879">
        <v>1.0920000000000001</v>
      </c>
      <c r="U423" s="1648">
        <v>103.554</v>
      </c>
    </row>
    <row r="424" spans="1:21">
      <c r="A424" s="764"/>
      <c r="B424" s="195" t="s">
        <v>11</v>
      </c>
      <c r="C424" s="843">
        <v>100.6</v>
      </c>
      <c r="D424" s="1699">
        <v>2075</v>
      </c>
      <c r="E424" s="843">
        <v>79.599999999999994</v>
      </c>
      <c r="F424" s="843">
        <v>99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48">
        <v>103.235</v>
      </c>
      <c r="M424" s="1645">
        <v>100.6</v>
      </c>
      <c r="N424" s="878">
        <v>2073.8000000000002</v>
      </c>
      <c r="O424" s="843">
        <v>79.599999999999994</v>
      </c>
      <c r="P424" s="843">
        <v>98.8</v>
      </c>
      <c r="Q424" s="844">
        <v>19828</v>
      </c>
      <c r="R424" s="843">
        <v>82.998000000000005</v>
      </c>
      <c r="S424" s="844">
        <v>20134</v>
      </c>
      <c r="T424" s="879">
        <v>1.095</v>
      </c>
      <c r="U424" s="1648">
        <v>103.235</v>
      </c>
    </row>
    <row r="425" spans="1:21">
      <c r="A425" s="764"/>
      <c r="B425" s="195" t="s">
        <v>12</v>
      </c>
      <c r="C425" s="843">
        <v>100.4</v>
      </c>
      <c r="D425" s="1699">
        <v>2469</v>
      </c>
      <c r="E425" s="843">
        <v>74.599999999999994</v>
      </c>
      <c r="F425" s="843">
        <v>99.2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48">
        <v>103.509</v>
      </c>
      <c r="M425" s="1645">
        <v>100.4</v>
      </c>
      <c r="N425" s="878">
        <v>2444.8000000000002</v>
      </c>
      <c r="O425" s="843">
        <v>74.599999999999994</v>
      </c>
      <c r="P425" s="843">
        <v>99</v>
      </c>
      <c r="Q425" s="844">
        <v>20112</v>
      </c>
      <c r="R425" s="843">
        <v>82.504999999999995</v>
      </c>
      <c r="S425" s="844">
        <v>19782</v>
      </c>
      <c r="T425" s="879">
        <v>1.0980000000000001</v>
      </c>
      <c r="U425" s="1648">
        <v>103.509</v>
      </c>
    </row>
    <row r="426" spans="1:21">
      <c r="A426" s="764"/>
      <c r="B426" s="195" t="s">
        <v>13</v>
      </c>
      <c r="C426" s="843">
        <v>101.3</v>
      </c>
      <c r="D426" s="1699">
        <v>2498</v>
      </c>
      <c r="E426" s="843">
        <v>77.900000000000006</v>
      </c>
      <c r="F426" s="843">
        <v>99.4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48">
        <v>103.20399999999999</v>
      </c>
      <c r="M426" s="1645">
        <v>101.3</v>
      </c>
      <c r="N426" s="878">
        <v>2491.6</v>
      </c>
      <c r="O426" s="843">
        <v>77.900000000000006</v>
      </c>
      <c r="P426" s="843">
        <v>99.1</v>
      </c>
      <c r="Q426" s="844">
        <v>19931</v>
      </c>
      <c r="R426" s="843">
        <v>78.346000000000004</v>
      </c>
      <c r="S426" s="844">
        <v>21082</v>
      </c>
      <c r="T426" s="879">
        <v>1.1000000000000001</v>
      </c>
      <c r="U426" s="1648">
        <v>103.20399999999999</v>
      </c>
    </row>
    <row r="427" spans="1:21">
      <c r="A427" s="778"/>
      <c r="B427" s="197" t="s">
        <v>14</v>
      </c>
      <c r="C427" s="848">
        <v>101.1</v>
      </c>
      <c r="D427" s="1885">
        <v>2434</v>
      </c>
      <c r="E427" s="848">
        <v>105.7</v>
      </c>
      <c r="F427" s="848">
        <v>99.4</v>
      </c>
      <c r="G427" s="849">
        <v>18756</v>
      </c>
      <c r="H427" s="848">
        <v>74.509</v>
      </c>
      <c r="I427" s="849">
        <v>4243280</v>
      </c>
      <c r="J427" s="1427">
        <v>1.0980000000000001</v>
      </c>
      <c r="K427" s="1649">
        <v>103.21</v>
      </c>
      <c r="M427" s="1646">
        <v>101.1</v>
      </c>
      <c r="N427" s="904">
        <v>2511.1</v>
      </c>
      <c r="O427" s="848">
        <v>105.7</v>
      </c>
      <c r="P427" s="848">
        <v>99.1</v>
      </c>
      <c r="Q427" s="849">
        <v>19933</v>
      </c>
      <c r="R427" s="848">
        <v>74.509</v>
      </c>
      <c r="S427" s="849">
        <v>19278</v>
      </c>
      <c r="T427" s="1427">
        <v>1.0980000000000001</v>
      </c>
      <c r="U427" s="1649">
        <v>103.21</v>
      </c>
    </row>
    <row r="428" spans="1:21">
      <c r="A428" s="763" t="s">
        <v>1421</v>
      </c>
      <c r="B428" s="701" t="s">
        <v>3</v>
      </c>
      <c r="C428" s="853">
        <v>98.6</v>
      </c>
      <c r="D428" s="1698">
        <v>2166</v>
      </c>
      <c r="E428" s="853">
        <v>84.1</v>
      </c>
      <c r="F428" s="853">
        <v>98.9</v>
      </c>
      <c r="G428" s="854">
        <v>19032</v>
      </c>
      <c r="H428" s="853">
        <v>86.034999999999997</v>
      </c>
      <c r="I428" s="854">
        <v>5997603</v>
      </c>
      <c r="J428" s="1428">
        <v>1.095</v>
      </c>
      <c r="K428" s="1647">
        <v>102.117</v>
      </c>
      <c r="M428" s="1644">
        <v>98.6</v>
      </c>
      <c r="N428" s="906">
        <v>2222</v>
      </c>
      <c r="O428" s="853">
        <v>84.1</v>
      </c>
      <c r="P428" s="853">
        <v>99.1</v>
      </c>
      <c r="Q428" s="854">
        <v>19732</v>
      </c>
      <c r="R428" s="853">
        <v>86.034999999999997</v>
      </c>
      <c r="S428" s="854">
        <v>22063</v>
      </c>
      <c r="T428" s="1428">
        <v>1.095</v>
      </c>
      <c r="U428" s="1647">
        <v>102.117</v>
      </c>
    </row>
    <row r="429" spans="1:21">
      <c r="A429" s="764">
        <v>2024</v>
      </c>
      <c r="B429" s="700" t="s">
        <v>4</v>
      </c>
      <c r="C429" s="843">
        <v>102</v>
      </c>
      <c r="D429" s="1699">
        <v>2190</v>
      </c>
      <c r="E429" s="843">
        <v>91.6</v>
      </c>
      <c r="F429" s="843">
        <v>98.4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48">
        <v>102.91</v>
      </c>
      <c r="M429" s="1645">
        <v>102</v>
      </c>
      <c r="N429" s="878">
        <v>2262.6</v>
      </c>
      <c r="O429" s="843">
        <v>91.6</v>
      </c>
      <c r="P429" s="843">
        <v>98.9</v>
      </c>
      <c r="Q429" s="844">
        <v>19817</v>
      </c>
      <c r="R429" s="843">
        <v>125.583</v>
      </c>
      <c r="S429" s="844">
        <v>21516</v>
      </c>
      <c r="T429" s="879">
        <v>1.0960000000000001</v>
      </c>
      <c r="U429" s="1648">
        <v>102.91</v>
      </c>
    </row>
    <row r="430" spans="1:21">
      <c r="A430" s="764"/>
      <c r="B430" s="700" t="s">
        <v>5</v>
      </c>
      <c r="C430" s="843">
        <v>102.4</v>
      </c>
      <c r="D430" s="1699">
        <v>2178</v>
      </c>
      <c r="E430" s="843">
        <v>96.3</v>
      </c>
      <c r="F430" s="843">
        <v>98.3</v>
      </c>
      <c r="G430" s="844">
        <v>17250</v>
      </c>
      <c r="H430" s="843">
        <v>109.854</v>
      </c>
      <c r="I430" s="844">
        <v>5130094</v>
      </c>
      <c r="J430" s="879">
        <v>1.099</v>
      </c>
      <c r="K430" s="1648">
        <v>102.998</v>
      </c>
      <c r="M430" s="1645">
        <v>102.4</v>
      </c>
      <c r="N430" s="878">
        <v>2232.9</v>
      </c>
      <c r="O430" s="843">
        <v>96.3</v>
      </c>
      <c r="P430" s="843">
        <v>99.2</v>
      </c>
      <c r="Q430" s="844">
        <v>19730</v>
      </c>
      <c r="R430" s="843">
        <v>109.854</v>
      </c>
      <c r="S430" s="844">
        <v>21876</v>
      </c>
      <c r="T430" s="879">
        <v>1.099</v>
      </c>
      <c r="U430" s="1648">
        <v>102.998</v>
      </c>
    </row>
    <row r="431" spans="1:21">
      <c r="A431" s="764"/>
      <c r="B431" s="700" t="s">
        <v>6</v>
      </c>
      <c r="C431" s="843">
        <v>102.2</v>
      </c>
      <c r="D431" s="1699">
        <v>2248</v>
      </c>
      <c r="E431" s="843">
        <v>82.6</v>
      </c>
      <c r="F431" s="843">
        <v>98.3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48">
        <v>102.69</v>
      </c>
      <c r="M431" s="1645">
        <v>102.2</v>
      </c>
      <c r="N431" s="878">
        <v>2275.8000000000002</v>
      </c>
      <c r="O431" s="843">
        <v>82.6</v>
      </c>
      <c r="P431" s="843">
        <v>98.6</v>
      </c>
      <c r="Q431" s="844">
        <v>19898</v>
      </c>
      <c r="R431" s="843">
        <v>89.429000000000002</v>
      </c>
      <c r="S431" s="844">
        <v>21883</v>
      </c>
      <c r="T431" s="879">
        <v>1.105</v>
      </c>
      <c r="U431" s="1648">
        <v>102.69</v>
      </c>
    </row>
    <row r="432" spans="1:21">
      <c r="A432" s="764"/>
      <c r="B432" s="700" t="s">
        <v>7</v>
      </c>
      <c r="C432" s="843">
        <v>99.8</v>
      </c>
      <c r="D432" s="1699">
        <v>2239</v>
      </c>
      <c r="E432" s="843">
        <v>79.8</v>
      </c>
      <c r="F432" s="843">
        <v>99.2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48">
        <v>102.682</v>
      </c>
      <c r="M432" s="1645">
        <v>99.8</v>
      </c>
      <c r="N432" s="878">
        <v>2182</v>
      </c>
      <c r="O432" s="843">
        <v>79.8</v>
      </c>
      <c r="P432" s="843">
        <v>99.1</v>
      </c>
      <c r="Q432" s="844">
        <v>19723</v>
      </c>
      <c r="R432" s="843">
        <v>99.087999999999994</v>
      </c>
      <c r="S432" s="844">
        <v>22543</v>
      </c>
      <c r="T432" s="879">
        <v>1.109</v>
      </c>
      <c r="U432" s="1648">
        <v>102.682</v>
      </c>
    </row>
    <row r="433" spans="1:21">
      <c r="A433" s="764"/>
      <c r="B433" s="700" t="s">
        <v>8</v>
      </c>
      <c r="C433" s="843">
        <v>101.3</v>
      </c>
      <c r="D433" s="1699">
        <v>2260</v>
      </c>
      <c r="E433" s="843">
        <v>85.7</v>
      </c>
      <c r="F433" s="843">
        <v>99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48">
        <v>103.071</v>
      </c>
      <c r="M433" s="1645">
        <v>101.3</v>
      </c>
      <c r="N433" s="878">
        <v>2209.6</v>
      </c>
      <c r="O433" s="843">
        <v>85.7</v>
      </c>
      <c r="P433" s="843">
        <v>98.8</v>
      </c>
      <c r="Q433" s="844">
        <v>19418</v>
      </c>
      <c r="R433" s="843">
        <v>96.049000000000007</v>
      </c>
      <c r="S433" s="844">
        <v>18680</v>
      </c>
      <c r="T433" s="879">
        <v>1.113</v>
      </c>
      <c r="U433" s="1648">
        <v>103.071</v>
      </c>
    </row>
    <row r="434" spans="1:21">
      <c r="A434" s="764"/>
      <c r="B434" s="700" t="s">
        <v>9</v>
      </c>
      <c r="C434" s="843">
        <v>101.2</v>
      </c>
      <c r="D434" s="1699">
        <v>2223</v>
      </c>
      <c r="E434" s="843">
        <v>91.6</v>
      </c>
      <c r="F434" s="843">
        <v>98.9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48">
        <v>102.77</v>
      </c>
      <c r="M434" s="1645">
        <v>101.2</v>
      </c>
      <c r="N434" s="878">
        <v>2163.6999999999998</v>
      </c>
      <c r="O434" s="843">
        <v>91.6</v>
      </c>
      <c r="P434" s="843">
        <v>98.6</v>
      </c>
      <c r="Q434" s="844">
        <v>19521</v>
      </c>
      <c r="R434" s="843">
        <v>79.465999999999994</v>
      </c>
      <c r="S434" s="844">
        <v>22628</v>
      </c>
      <c r="T434" s="879">
        <v>1.117</v>
      </c>
      <c r="U434" s="1648">
        <v>102.77</v>
      </c>
    </row>
    <row r="435" spans="1:21">
      <c r="A435" s="764"/>
      <c r="B435" s="700" t="s">
        <v>10</v>
      </c>
      <c r="C435" s="843">
        <v>106.4</v>
      </c>
      <c r="D435" s="1699">
        <v>2125</v>
      </c>
      <c r="E435" s="843">
        <v>88.8</v>
      </c>
      <c r="F435" s="843">
        <v>99.3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48">
        <v>103.241</v>
      </c>
      <c r="M435" s="1645">
        <v>106.4</v>
      </c>
      <c r="N435" s="878">
        <v>2064.9</v>
      </c>
      <c r="O435" s="843">
        <v>88.8</v>
      </c>
      <c r="P435" s="843">
        <v>99.1</v>
      </c>
      <c r="Q435" s="844">
        <v>19106</v>
      </c>
      <c r="R435" s="843">
        <v>89.685000000000002</v>
      </c>
      <c r="S435" s="844">
        <v>22044</v>
      </c>
      <c r="T435" s="879">
        <v>1.1180000000000001</v>
      </c>
      <c r="U435" s="1648">
        <v>103.241</v>
      </c>
    </row>
    <row r="436" spans="1:21">
      <c r="A436" s="764"/>
      <c r="B436" s="700" t="s">
        <v>11</v>
      </c>
      <c r="C436" s="843">
        <v>102.8</v>
      </c>
      <c r="D436" s="1699">
        <v>2197</v>
      </c>
      <c r="E436" s="843">
        <v>90.8</v>
      </c>
      <c r="F436" s="843">
        <v>98.5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48">
        <v>102.944</v>
      </c>
      <c r="M436" s="1645">
        <v>102.8</v>
      </c>
      <c r="N436" s="878">
        <v>2193.3000000000002</v>
      </c>
      <c r="O436" s="843">
        <v>90.8</v>
      </c>
      <c r="P436" s="843">
        <v>98.3</v>
      </c>
      <c r="Q436" s="844">
        <v>19204</v>
      </c>
      <c r="R436" s="843">
        <v>99.344999999999999</v>
      </c>
      <c r="S436" s="844">
        <v>21226</v>
      </c>
      <c r="T436" s="879">
        <v>1.145</v>
      </c>
      <c r="U436" s="1648">
        <v>102.944</v>
      </c>
    </row>
    <row r="437" spans="1:21">
      <c r="A437" s="764"/>
      <c r="B437" s="700" t="s">
        <v>12</v>
      </c>
      <c r="C437" s="843">
        <v>102.6</v>
      </c>
      <c r="D437" s="1699"/>
      <c r="E437" s="843">
        <v>88.8</v>
      </c>
      <c r="F437" s="843">
        <v>99</v>
      </c>
      <c r="G437" s="844">
        <v>20279</v>
      </c>
      <c r="H437" s="843">
        <v>103.399</v>
      </c>
      <c r="I437" s="844">
        <v>9041754</v>
      </c>
      <c r="J437" s="879">
        <v>1.155</v>
      </c>
      <c r="K437" s="1648">
        <v>102.44799999999999</v>
      </c>
      <c r="M437" s="1645">
        <v>102.6</v>
      </c>
      <c r="N437" s="1699"/>
      <c r="O437" s="843">
        <v>88.8</v>
      </c>
      <c r="P437" s="843">
        <v>98.8</v>
      </c>
      <c r="Q437" s="844">
        <v>18931</v>
      </c>
      <c r="R437" s="843">
        <v>103.399</v>
      </c>
      <c r="S437" s="844">
        <v>21669</v>
      </c>
      <c r="T437" s="879">
        <v>1.155</v>
      </c>
      <c r="U437" s="1648">
        <v>102.44799999999999</v>
      </c>
    </row>
    <row r="438" spans="1:21">
      <c r="A438" s="764"/>
      <c r="B438" s="700" t="s">
        <v>13</v>
      </c>
      <c r="C438" s="843">
        <v>102.7</v>
      </c>
      <c r="D438" s="1699"/>
      <c r="E438" s="843">
        <v>89.9</v>
      </c>
      <c r="F438" s="843">
        <v>99.2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48">
        <v>103.01</v>
      </c>
      <c r="M438" s="1645">
        <v>102.7</v>
      </c>
      <c r="N438" s="1699"/>
      <c r="O438" s="843">
        <v>89.9</v>
      </c>
      <c r="P438" s="843">
        <v>98.8</v>
      </c>
      <c r="Q438" s="844">
        <v>18865</v>
      </c>
      <c r="R438" s="843">
        <v>117.759</v>
      </c>
      <c r="S438" s="844">
        <v>22169</v>
      </c>
      <c r="T438" s="879">
        <v>1.1639999999999999</v>
      </c>
      <c r="U438" s="1648">
        <v>103.01</v>
      </c>
    </row>
    <row r="439" spans="1:21">
      <c r="A439" s="778"/>
      <c r="B439" s="816" t="s">
        <v>14</v>
      </c>
      <c r="C439" s="848">
        <v>103.8</v>
      </c>
      <c r="D439" s="1885"/>
      <c r="E439" s="848">
        <v>92</v>
      </c>
      <c r="F439" s="848">
        <v>99.5</v>
      </c>
      <c r="G439" s="849">
        <v>18503</v>
      </c>
      <c r="H439" s="848">
        <v>116.042</v>
      </c>
      <c r="I439" s="849">
        <v>4867698</v>
      </c>
      <c r="J439" s="1427">
        <v>1.1910000000000001</v>
      </c>
      <c r="K439" s="1649">
        <v>103.77</v>
      </c>
      <c r="M439" s="1646">
        <v>103.8</v>
      </c>
      <c r="N439" s="1885"/>
      <c r="O439" s="848">
        <v>92</v>
      </c>
      <c r="P439" s="848">
        <v>99.2</v>
      </c>
      <c r="Q439" s="849">
        <v>19270</v>
      </c>
      <c r="R439" s="848">
        <v>116.042</v>
      </c>
      <c r="S439" s="849">
        <v>21889</v>
      </c>
      <c r="T439" s="1427">
        <v>1.1910000000000001</v>
      </c>
      <c r="U439" s="1649">
        <v>103.77</v>
      </c>
    </row>
    <row r="440" spans="1:21">
      <c r="A440" s="763" t="s">
        <v>1466</v>
      </c>
      <c r="B440" s="765" t="s">
        <v>3</v>
      </c>
      <c r="C440" s="1644">
        <v>103.2</v>
      </c>
      <c r="D440" s="1698"/>
      <c r="E440" s="853">
        <v>86.4</v>
      </c>
      <c r="F440" s="853">
        <v>98.3</v>
      </c>
      <c r="G440" s="854">
        <v>18422</v>
      </c>
      <c r="H440" s="853">
        <v>110.70099999999999</v>
      </c>
      <c r="I440" s="854">
        <v>5797860</v>
      </c>
      <c r="J440" s="1428">
        <v>1.222</v>
      </c>
      <c r="K440" s="1647">
        <v>104.241</v>
      </c>
      <c r="M440" s="1644">
        <v>103.2</v>
      </c>
      <c r="N440" s="1698"/>
      <c r="O440" s="853">
        <v>86.4</v>
      </c>
      <c r="P440" s="853">
        <v>98.5</v>
      </c>
      <c r="Q440" s="854">
        <v>19209</v>
      </c>
      <c r="R440" s="853">
        <v>110.70099999999999</v>
      </c>
      <c r="S440" s="854">
        <v>21572</v>
      </c>
      <c r="T440" s="1428">
        <v>1.222</v>
      </c>
      <c r="U440" s="1647">
        <v>104.241</v>
      </c>
    </row>
    <row r="441" spans="1:21">
      <c r="A441" s="764">
        <v>2025</v>
      </c>
      <c r="B441" s="564" t="s">
        <v>4</v>
      </c>
      <c r="C441" s="1645">
        <v>100.8</v>
      </c>
      <c r="D441" s="1699"/>
      <c r="E441" s="843">
        <v>92.8</v>
      </c>
      <c r="F441" s="843">
        <v>97.9</v>
      </c>
      <c r="G441" s="844">
        <v>17782</v>
      </c>
      <c r="H441" s="843">
        <v>77.662000000000006</v>
      </c>
      <c r="I441" s="844">
        <v>20915241</v>
      </c>
      <c r="J441" s="879">
        <v>1.2370000000000001</v>
      </c>
      <c r="K441" s="1648">
        <v>103.77</v>
      </c>
      <c r="M441" s="1645">
        <v>100.8</v>
      </c>
      <c r="N441" s="1699"/>
      <c r="O441" s="843">
        <v>92.8</v>
      </c>
      <c r="P441" s="843">
        <v>98.4</v>
      </c>
      <c r="Q441" s="844">
        <v>19567</v>
      </c>
      <c r="R441" s="843">
        <v>77.662000000000006</v>
      </c>
      <c r="S441" s="844">
        <v>22288</v>
      </c>
      <c r="T441" s="879">
        <v>1.2370000000000001</v>
      </c>
      <c r="U441" s="1648">
        <v>103.77</v>
      </c>
    </row>
    <row r="442" spans="1:21">
      <c r="A442" s="764"/>
      <c r="B442" s="564" t="s">
        <v>5</v>
      </c>
      <c r="C442" s="1645">
        <v>100.2</v>
      </c>
      <c r="D442" s="1699"/>
      <c r="E442" s="843">
        <v>82.4</v>
      </c>
      <c r="F442" s="843">
        <v>96.8</v>
      </c>
      <c r="G442" s="844">
        <v>17216</v>
      </c>
      <c r="H442" s="843">
        <v>95.575999999999993</v>
      </c>
      <c r="I442" s="844">
        <v>5050186</v>
      </c>
      <c r="J442" s="879">
        <v>1.284</v>
      </c>
      <c r="K442" s="1648">
        <v>103.568</v>
      </c>
      <c r="M442" s="1645">
        <v>100.2</v>
      </c>
      <c r="N442" s="1699"/>
      <c r="O442" s="843">
        <v>82.4</v>
      </c>
      <c r="P442" s="843">
        <v>97.8</v>
      </c>
      <c r="Q442" s="844">
        <v>19585</v>
      </c>
      <c r="R442" s="843">
        <v>95.575999999999993</v>
      </c>
      <c r="S442" s="844">
        <v>21788</v>
      </c>
      <c r="T442" s="879">
        <v>1.284</v>
      </c>
      <c r="U442" s="1648">
        <v>103.568</v>
      </c>
    </row>
    <row r="443" spans="1:21">
      <c r="A443" s="764"/>
      <c r="B443" s="564" t="s">
        <v>6</v>
      </c>
      <c r="C443" s="1645">
        <v>101.2</v>
      </c>
      <c r="D443" s="1699"/>
      <c r="E443" s="843">
        <v>80.2</v>
      </c>
      <c r="F443" s="843">
        <v>99.5</v>
      </c>
      <c r="G443" s="844">
        <v>17513</v>
      </c>
      <c r="H443" s="843">
        <v>116.89400000000001</v>
      </c>
      <c r="I443" s="844">
        <v>10221949</v>
      </c>
      <c r="J443" s="879">
        <v>1.3029999999999999</v>
      </c>
      <c r="K443" s="1648">
        <v>103.55500000000001</v>
      </c>
      <c r="M443" s="1645">
        <v>101.2</v>
      </c>
      <c r="N443" s="1699"/>
      <c r="O443" s="843">
        <v>80.2</v>
      </c>
      <c r="P443" s="843">
        <v>99.8</v>
      </c>
      <c r="Q443" s="844">
        <v>19374</v>
      </c>
      <c r="R443" s="843">
        <v>116.89400000000001</v>
      </c>
      <c r="S443" s="844">
        <v>22536</v>
      </c>
      <c r="T443" s="879">
        <v>1.3029999999999999</v>
      </c>
      <c r="U443" s="1648">
        <v>103.55500000000001</v>
      </c>
    </row>
    <row r="444" spans="1:21">
      <c r="A444" s="764"/>
      <c r="B444" s="564" t="s">
        <v>7</v>
      </c>
      <c r="C444" s="1645">
        <v>98.7</v>
      </c>
      <c r="D444" s="1699"/>
      <c r="E444" s="843">
        <v>104.5</v>
      </c>
      <c r="F444" s="843">
        <v>99.4</v>
      </c>
      <c r="G444" s="844">
        <v>18651</v>
      </c>
      <c r="H444" s="843">
        <v>92.456000000000003</v>
      </c>
      <c r="I444" s="844">
        <v>90888716</v>
      </c>
      <c r="J444" s="879">
        <v>1.321</v>
      </c>
      <c r="K444" s="1648">
        <v>103.73099999999999</v>
      </c>
      <c r="M444" s="1645">
        <v>98.7</v>
      </c>
      <c r="N444" s="1699"/>
      <c r="O444" s="843">
        <v>104.5</v>
      </c>
      <c r="P444" s="843">
        <v>99.3</v>
      </c>
      <c r="Q444" s="844">
        <v>18913</v>
      </c>
      <c r="R444" s="843">
        <v>92.456000000000003</v>
      </c>
      <c r="S444" s="844">
        <v>21617</v>
      </c>
      <c r="T444" s="879">
        <v>1.321</v>
      </c>
      <c r="U444" s="1648">
        <v>103.73099999999999</v>
      </c>
    </row>
    <row r="445" spans="1:21">
      <c r="A445" s="764"/>
      <c r="B445" s="564" t="s">
        <v>8</v>
      </c>
      <c r="C445" s="1645">
        <v>100.4</v>
      </c>
      <c r="D445" s="1699"/>
      <c r="E445" s="843">
        <v>107</v>
      </c>
      <c r="F445" s="843">
        <v>99.5</v>
      </c>
      <c r="G445" s="844">
        <v>20230</v>
      </c>
      <c r="H445" s="843">
        <v>102.057</v>
      </c>
      <c r="I445" s="844">
        <v>6237121</v>
      </c>
      <c r="J445" s="879">
        <v>1.3779999999999999</v>
      </c>
      <c r="K445" s="1648">
        <v>103.352</v>
      </c>
      <c r="M445" s="1645">
        <v>100.4</v>
      </c>
      <c r="N445" s="1699"/>
      <c r="O445" s="843">
        <v>107</v>
      </c>
      <c r="P445" s="843">
        <v>99.3</v>
      </c>
      <c r="Q445" s="844">
        <v>19792</v>
      </c>
      <c r="R445" s="843">
        <v>102.057</v>
      </c>
      <c r="S445" s="844">
        <v>19572</v>
      </c>
      <c r="T445" s="879">
        <v>1.3779999999999999</v>
      </c>
      <c r="U445" s="1648">
        <v>103.352</v>
      </c>
    </row>
    <row r="446" spans="1:21">
      <c r="A446" s="764"/>
      <c r="B446" s="564" t="s">
        <v>9</v>
      </c>
      <c r="C446" s="1645">
        <v>103.6</v>
      </c>
      <c r="D446" s="1699"/>
      <c r="E446" s="843">
        <v>108.3</v>
      </c>
      <c r="F446" s="843">
        <v>99.3</v>
      </c>
      <c r="G446" s="844">
        <v>23572</v>
      </c>
      <c r="H446" s="843">
        <v>107.782</v>
      </c>
      <c r="I446" s="844">
        <v>7462369</v>
      </c>
      <c r="J446" s="879">
        <v>1.383</v>
      </c>
      <c r="K446" s="1648">
        <v>103.43899999999999</v>
      </c>
      <c r="M446" s="1645">
        <v>103.6</v>
      </c>
      <c r="N446" s="1699"/>
      <c r="O446" s="843">
        <v>108.3</v>
      </c>
      <c r="P446" s="843">
        <v>99</v>
      </c>
      <c r="Q446" s="844">
        <v>20592</v>
      </c>
      <c r="R446" s="843">
        <v>107.782</v>
      </c>
      <c r="S446" s="844">
        <v>22527</v>
      </c>
      <c r="T446" s="879">
        <v>1.383</v>
      </c>
      <c r="U446" s="1648">
        <v>103.43899999999999</v>
      </c>
    </row>
    <row r="447" spans="1:21">
      <c r="A447" s="764"/>
      <c r="B447" s="564" t="s">
        <v>10</v>
      </c>
      <c r="C447" s="1645">
        <v>103.2</v>
      </c>
      <c r="D447" s="1699"/>
      <c r="E447" s="843">
        <v>88.3</v>
      </c>
      <c r="F447" s="843">
        <v>98.9</v>
      </c>
      <c r="G447" s="844">
        <v>22844</v>
      </c>
      <c r="H447" s="843">
        <v>104.633</v>
      </c>
      <c r="I447" s="844">
        <v>20241350</v>
      </c>
      <c r="J447" s="879">
        <v>1.3819999999999999</v>
      </c>
      <c r="K447" s="1648">
        <v>102.678</v>
      </c>
      <c r="M447" s="1645">
        <v>103.2</v>
      </c>
      <c r="N447" s="1699"/>
      <c r="O447" s="843">
        <v>88.3</v>
      </c>
      <c r="P447" s="843">
        <v>98.7</v>
      </c>
      <c r="Q447" s="844">
        <v>20649</v>
      </c>
      <c r="R447" s="843">
        <v>104.633</v>
      </c>
      <c r="S447" s="844">
        <v>22859</v>
      </c>
      <c r="T447" s="879">
        <v>1.3819999999999999</v>
      </c>
      <c r="U447" s="1648">
        <v>102.678</v>
      </c>
    </row>
    <row r="448" spans="1:21">
      <c r="A448" s="764"/>
      <c r="B448" s="564" t="s">
        <v>11</v>
      </c>
      <c r="C448" s="1645">
        <v>104.1</v>
      </c>
      <c r="D448" s="1699"/>
      <c r="E448" s="843">
        <v>79.400000000000006</v>
      </c>
      <c r="F448" s="843">
        <v>99.1</v>
      </c>
      <c r="G448" s="844">
        <v>23040</v>
      </c>
      <c r="H448" s="843">
        <v>108.446</v>
      </c>
      <c r="I448" s="844">
        <v>5581874</v>
      </c>
      <c r="J448" s="879">
        <v>1.3919999999999999</v>
      </c>
      <c r="K448" s="1648">
        <v>102.768</v>
      </c>
      <c r="M448" s="1645">
        <v>104.1</v>
      </c>
      <c r="N448" s="1699"/>
      <c r="O448" s="843">
        <v>79.400000000000006</v>
      </c>
      <c r="P448" s="843">
        <v>98.9</v>
      </c>
      <c r="Q448" s="844">
        <v>20946</v>
      </c>
      <c r="R448" s="843">
        <v>108.446</v>
      </c>
      <c r="S448" s="844">
        <v>23263</v>
      </c>
      <c r="T448" s="879">
        <v>1.3919999999999999</v>
      </c>
      <c r="U448" s="1648">
        <v>102.768</v>
      </c>
    </row>
    <row r="449" spans="1:21">
      <c r="A449" s="764"/>
      <c r="B449" s="564" t="s">
        <v>12</v>
      </c>
      <c r="C449" s="1645">
        <v>105.2</v>
      </c>
      <c r="D449" s="1699"/>
      <c r="E449" s="843">
        <v>74.2</v>
      </c>
      <c r="F449" s="843">
        <v>99</v>
      </c>
      <c r="G449" s="844">
        <v>22180</v>
      </c>
      <c r="H449" s="843">
        <v>92.656000000000006</v>
      </c>
      <c r="I449" s="844">
        <v>10140491</v>
      </c>
      <c r="J449" s="879">
        <v>1.3979999999999999</v>
      </c>
      <c r="K449" s="1648">
        <v>102.941</v>
      </c>
      <c r="M449" s="1645">
        <v>105.2</v>
      </c>
      <c r="N449" s="1699"/>
      <c r="O449" s="843">
        <v>74.2</v>
      </c>
      <c r="P449" s="843">
        <v>98.8</v>
      </c>
      <c r="Q449" s="844">
        <v>20901</v>
      </c>
      <c r="R449" s="843">
        <v>92.656000000000006</v>
      </c>
      <c r="S449" s="844">
        <v>23752</v>
      </c>
      <c r="T449" s="879">
        <v>1.3979999999999999</v>
      </c>
      <c r="U449" s="1648">
        <v>102.941</v>
      </c>
    </row>
    <row r="450" spans="1:21">
      <c r="A450" s="764"/>
      <c r="B450" s="564" t="s">
        <v>13</v>
      </c>
      <c r="C450" s="1645">
        <v>100.4</v>
      </c>
      <c r="D450" s="1699"/>
      <c r="E450" s="843">
        <v>88.5</v>
      </c>
      <c r="F450" s="843">
        <v>99.1</v>
      </c>
      <c r="G450" s="844">
        <v>19968</v>
      </c>
      <c r="H450" s="843">
        <v>100.13500000000001</v>
      </c>
      <c r="I450" s="844">
        <v>79808048</v>
      </c>
      <c r="J450" s="879">
        <v>1.4</v>
      </c>
      <c r="K450" s="1648">
        <v>102.648</v>
      </c>
      <c r="M450" s="1645">
        <v>100.4</v>
      </c>
      <c r="N450" s="1699"/>
      <c r="O450" s="843">
        <v>88.5</v>
      </c>
      <c r="P450" s="843">
        <v>98.7</v>
      </c>
      <c r="Q450" s="844">
        <v>20816</v>
      </c>
      <c r="R450" s="843">
        <v>100.13500000000001</v>
      </c>
      <c r="S450" s="844">
        <v>22950</v>
      </c>
      <c r="T450" s="879">
        <v>1.4</v>
      </c>
      <c r="U450" s="1648">
        <v>102.648</v>
      </c>
    </row>
    <row r="451" spans="1:21">
      <c r="A451" s="778"/>
      <c r="B451" s="1383" t="s">
        <v>14</v>
      </c>
      <c r="C451" s="1646">
        <v>100.7</v>
      </c>
      <c r="D451" s="1885"/>
      <c r="E451" s="848">
        <v>75.8</v>
      </c>
      <c r="F451" s="848">
        <v>98.9</v>
      </c>
      <c r="G451" s="849">
        <v>20049</v>
      </c>
      <c r="H451" s="848">
        <v>85.415000000000006</v>
      </c>
      <c r="I451" s="849">
        <v>5687017</v>
      </c>
      <c r="J451" s="1427"/>
      <c r="K451" s="1649">
        <v>102.089</v>
      </c>
      <c r="M451" s="1646">
        <v>100.7</v>
      </c>
      <c r="N451" s="1885"/>
      <c r="O451" s="848">
        <v>75.8</v>
      </c>
      <c r="P451" s="848">
        <v>98.6</v>
      </c>
      <c r="Q451" s="849">
        <v>20562</v>
      </c>
      <c r="R451" s="848">
        <v>85.415000000000006</v>
      </c>
      <c r="S451" s="849">
        <v>24796</v>
      </c>
      <c r="T451" s="1886"/>
      <c r="U451" s="1649">
        <v>102.089</v>
      </c>
    </row>
    <row r="452" spans="1:21">
      <c r="I452" s="883"/>
    </row>
    <row r="453" spans="1:21">
      <c r="A453" s="43" t="s">
        <v>413</v>
      </c>
      <c r="G453" s="327" t="s">
        <v>718</v>
      </c>
      <c r="I453" s="327" t="s">
        <v>718</v>
      </c>
    </row>
    <row r="454" spans="1:21">
      <c r="A454" s="782" t="s">
        <v>377</v>
      </c>
      <c r="B454" s="783"/>
      <c r="C454" s="912" t="s">
        <v>282</v>
      </c>
      <c r="D454" s="886" t="s">
        <v>311</v>
      </c>
      <c r="E454" s="886" t="s">
        <v>312</v>
      </c>
      <c r="F454" s="886" t="s">
        <v>313</v>
      </c>
      <c r="G454" s="886" t="s">
        <v>314</v>
      </c>
      <c r="H454" s="886" t="s">
        <v>315</v>
      </c>
      <c r="I454" s="886" t="s">
        <v>316</v>
      </c>
      <c r="J454" s="886" t="s">
        <v>317</v>
      </c>
      <c r="K454" s="887" t="s">
        <v>318</v>
      </c>
      <c r="N454" s="820" t="s">
        <v>271</v>
      </c>
    </row>
    <row r="455" spans="1:21">
      <c r="A455" s="766" t="s">
        <v>354</v>
      </c>
      <c r="B455" s="784"/>
      <c r="C455" s="913" t="s">
        <v>319</v>
      </c>
      <c r="D455" s="820" t="s">
        <v>320</v>
      </c>
      <c r="E455" s="820" t="s">
        <v>321</v>
      </c>
      <c r="F455" s="820" t="s">
        <v>322</v>
      </c>
      <c r="G455" s="820" t="s">
        <v>323</v>
      </c>
      <c r="H455" s="820" t="s">
        <v>324</v>
      </c>
      <c r="I455" s="820" t="s">
        <v>325</v>
      </c>
      <c r="J455" s="820" t="s">
        <v>326</v>
      </c>
      <c r="K455" s="888" t="s">
        <v>327</v>
      </c>
    </row>
    <row r="456" spans="1:21">
      <c r="A456" s="785"/>
      <c r="B456" s="784"/>
      <c r="C456" s="913" t="s">
        <v>159</v>
      </c>
      <c r="D456" s="820"/>
      <c r="E456" s="820" t="s">
        <v>159</v>
      </c>
      <c r="F456" s="820" t="s">
        <v>328</v>
      </c>
      <c r="G456" s="820" t="s">
        <v>329</v>
      </c>
      <c r="H456" s="820"/>
      <c r="I456" s="820" t="s">
        <v>330</v>
      </c>
      <c r="J456" s="820" t="s">
        <v>331</v>
      </c>
      <c r="K456" s="888" t="s">
        <v>332</v>
      </c>
    </row>
    <row r="457" spans="1:21">
      <c r="A457" s="785"/>
      <c r="B457" s="784"/>
      <c r="C457" s="914" t="s">
        <v>457</v>
      </c>
      <c r="D457" s="820"/>
      <c r="E457" s="889" t="s">
        <v>456</v>
      </c>
      <c r="F457" s="889" t="s">
        <v>159</v>
      </c>
      <c r="G457" s="820"/>
      <c r="H457" s="820"/>
      <c r="I457" s="820"/>
      <c r="J457" s="820"/>
      <c r="K457" s="888"/>
    </row>
    <row r="458" spans="1:21">
      <c r="A458" s="788"/>
      <c r="B458" s="789"/>
      <c r="C458" s="915" t="s">
        <v>334</v>
      </c>
      <c r="D458" s="890" t="s">
        <v>335</v>
      </c>
      <c r="E458" s="890" t="s">
        <v>336</v>
      </c>
      <c r="F458" s="890" t="s">
        <v>337</v>
      </c>
      <c r="G458" s="890" t="s">
        <v>338</v>
      </c>
      <c r="H458" s="890" t="s">
        <v>339</v>
      </c>
      <c r="I458" s="890" t="s">
        <v>340</v>
      </c>
      <c r="J458" s="890" t="s">
        <v>341</v>
      </c>
      <c r="K458" s="891" t="s">
        <v>342</v>
      </c>
    </row>
    <row r="459" spans="1:21" hidden="1">
      <c r="A459" s="767" t="s">
        <v>379</v>
      </c>
      <c r="B459" s="768"/>
      <c r="C459" s="772">
        <f>AVERAGE(C20:C31)</f>
        <v>88.125</v>
      </c>
      <c r="D459" s="107">
        <f t="shared" ref="D459:H459" si="0">AVERAGE(D20:D31)</f>
        <v>1750.7749999999999</v>
      </c>
      <c r="E459" s="107">
        <f t="shared" si="0"/>
        <v>160.18333333333337</v>
      </c>
      <c r="F459" s="107">
        <f t="shared" si="0"/>
        <v>96.258333333333326</v>
      </c>
      <c r="G459" s="31">
        <f>SUM(G20:G31)</f>
        <v>319928</v>
      </c>
      <c r="H459" s="107">
        <f t="shared" si="0"/>
        <v>97.516249999999999</v>
      </c>
      <c r="I459" s="31">
        <f>SUM(I20:I31)</f>
        <v>245039667</v>
      </c>
      <c r="J459" s="108">
        <f t="shared" ref="J459:K459" si="1">AVERAGE(J20:J31)</f>
        <v>7.3895833333333343</v>
      </c>
      <c r="K459" s="773">
        <f t="shared" si="1"/>
        <v>103.44525</v>
      </c>
    </row>
    <row r="460" spans="1:21" hidden="1">
      <c r="A460" s="767" t="s">
        <v>380</v>
      </c>
      <c r="B460" s="768" t="s">
        <v>424</v>
      </c>
      <c r="C460" s="772">
        <f>AVERAGE(C32:C43)</f>
        <v>95.591666666666654</v>
      </c>
      <c r="D460" s="107">
        <f t="shared" ref="D460:H460" si="2">AVERAGE(D32:D43)</f>
        <v>1827.4916666666666</v>
      </c>
      <c r="E460" s="107">
        <f t="shared" si="2"/>
        <v>149.06666666666663</v>
      </c>
      <c r="F460" s="107">
        <f t="shared" si="2"/>
        <v>98.874999999999986</v>
      </c>
      <c r="G460" s="31">
        <f>SUM(G32:G43)</f>
        <v>321300</v>
      </c>
      <c r="H460" s="107">
        <f t="shared" si="2"/>
        <v>112.01741666666665</v>
      </c>
      <c r="I460" s="31">
        <f>SUM(I32:I43)</f>
        <v>254539317</v>
      </c>
      <c r="J460" s="108">
        <f t="shared" ref="J460:K460" si="3">AVERAGE(J32:J43)</f>
        <v>8.1434166666666687</v>
      </c>
      <c r="K460" s="773">
        <f t="shared" si="3"/>
        <v>103.01791666666664</v>
      </c>
    </row>
    <row r="461" spans="1:21" hidden="1">
      <c r="A461" s="767" t="s">
        <v>381</v>
      </c>
      <c r="B461" s="768"/>
      <c r="C461" s="772">
        <f>AVERAGE(C44:C55)</f>
        <v>97.88333333333334</v>
      </c>
      <c r="D461" s="107">
        <f t="shared" ref="D461:H461" si="4">AVERAGE(D44:D55)</f>
        <v>1797.4499999999998</v>
      </c>
      <c r="E461" s="107">
        <f t="shared" si="4"/>
        <v>127.51666666666665</v>
      </c>
      <c r="F461" s="107">
        <f t="shared" si="4"/>
        <v>100.48333333333333</v>
      </c>
      <c r="G461" s="31">
        <f>SUM(G44:G55)</f>
        <v>350987</v>
      </c>
      <c r="H461" s="107">
        <f t="shared" si="4"/>
        <v>97.334416666666655</v>
      </c>
      <c r="I461" s="31">
        <f>SUM(I44:I55)</f>
        <v>214390797</v>
      </c>
      <c r="J461" s="108">
        <f t="shared" ref="J461:K461" si="5">AVERAGE(J44:J55)</f>
        <v>6.6449999999999996</v>
      </c>
      <c r="K461" s="773">
        <f t="shared" si="5"/>
        <v>101.85525000000001</v>
      </c>
    </row>
    <row r="462" spans="1:21" hidden="1">
      <c r="A462" s="767" t="s">
        <v>382</v>
      </c>
      <c r="B462" s="768" t="s">
        <v>425</v>
      </c>
      <c r="C462" s="772">
        <f>AVERAGE(C56:C67)</f>
        <v>94.666666666666671</v>
      </c>
      <c r="D462" s="107">
        <f t="shared" ref="D462:H462" si="6">AVERAGE(D56:D67)</f>
        <v>1807</v>
      </c>
      <c r="E462" s="107">
        <f t="shared" si="6"/>
        <v>125.55833333333335</v>
      </c>
      <c r="F462" s="107">
        <f t="shared" si="6"/>
        <v>99.941666666666663</v>
      </c>
      <c r="G462" s="31">
        <f>SUM(G56:G67)</f>
        <v>405450</v>
      </c>
      <c r="H462" s="107">
        <f t="shared" si="6"/>
        <v>104.19575000000002</v>
      </c>
      <c r="I462" s="31">
        <f>SUM(I56:I67)</f>
        <v>182123002</v>
      </c>
      <c r="J462" s="108">
        <f t="shared" ref="J462:K462" si="7">AVERAGE(J56:J67)</f>
        <v>5.4758333333333331</v>
      </c>
      <c r="K462" s="773">
        <f t="shared" si="7"/>
        <v>101.16208333333333</v>
      </c>
    </row>
    <row r="463" spans="1:21" hidden="1">
      <c r="A463" s="767" t="s">
        <v>383</v>
      </c>
      <c r="B463" s="768"/>
      <c r="C463" s="772">
        <f>AVERAGE(C68:C79)</f>
        <v>92.158333333333317</v>
      </c>
      <c r="D463" s="107">
        <f t="shared" ref="D463:H463" si="8">AVERAGE(D68:D79)</f>
        <v>1853</v>
      </c>
      <c r="E463" s="107">
        <f t="shared" si="8"/>
        <v>124.44166666666668</v>
      </c>
      <c r="F463" s="107">
        <f t="shared" si="8"/>
        <v>97.458333333333329</v>
      </c>
      <c r="G463" s="31">
        <f>SUM(G68:G79)</f>
        <v>455674</v>
      </c>
      <c r="H463" s="107">
        <f t="shared" si="8"/>
        <v>102.29983333333335</v>
      </c>
      <c r="I463" s="31">
        <f>SUM(I68:I79)</f>
        <v>161776165</v>
      </c>
      <c r="J463" s="108">
        <f t="shared" ref="J463:K463" si="9">AVERAGE(J68:J79)</f>
        <v>4.5273333333333339</v>
      </c>
      <c r="K463" s="773">
        <f t="shared" si="9"/>
        <v>100.70958333333334</v>
      </c>
    </row>
    <row r="464" spans="1:21" hidden="1">
      <c r="A464" s="767" t="s">
        <v>384</v>
      </c>
      <c r="B464" s="768"/>
      <c r="C464" s="772">
        <f>AVERAGE(C80:C91)</f>
        <v>88.266666666666666</v>
      </c>
      <c r="D464" s="107">
        <f t="shared" ref="D464:H464" si="10">AVERAGE(D80:D91)</f>
        <v>1589.3166666666666</v>
      </c>
      <c r="E464" s="107">
        <f t="shared" si="10"/>
        <v>129.50833333333333</v>
      </c>
      <c r="F464" s="107">
        <f t="shared" si="10"/>
        <v>94.941666666666677</v>
      </c>
      <c r="G464" s="31">
        <f>SUM(G80:G91)</f>
        <v>611170</v>
      </c>
      <c r="H464" s="107">
        <f t="shared" si="10"/>
        <v>109.313</v>
      </c>
      <c r="I464" s="31">
        <f>SUM(I80:I91)</f>
        <v>144829930</v>
      </c>
      <c r="J464" s="108">
        <f t="shared" ref="J464:K464" si="11">AVERAGE(J80:J91)</f>
        <v>3.8905833333333333</v>
      </c>
      <c r="K464" s="773">
        <f t="shared" si="11"/>
        <v>99.622416666666666</v>
      </c>
    </row>
    <row r="465" spans="1:11" hidden="1">
      <c r="A465" s="767" t="s">
        <v>385</v>
      </c>
      <c r="B465" s="768"/>
      <c r="C465" s="772">
        <f>AVERAGE(C92:C103)</f>
        <v>82.958333333333329</v>
      </c>
      <c r="D465" s="107">
        <f t="shared" ref="D465:H465" si="12">AVERAGE(D92:D103)</f>
        <v>1696.1583333333331</v>
      </c>
      <c r="E465" s="107">
        <f t="shared" si="12"/>
        <v>135.93333333333334</v>
      </c>
      <c r="F465" s="107">
        <f t="shared" si="12"/>
        <v>92.65000000000002</v>
      </c>
      <c r="G465" s="31">
        <f>SUM(G92:G103)</f>
        <v>474554</v>
      </c>
      <c r="H465" s="107">
        <f t="shared" si="12"/>
        <v>102.14408333333334</v>
      </c>
      <c r="I465" s="31">
        <f>SUM(I92:I103)</f>
        <v>196278882</v>
      </c>
      <c r="J465" s="108">
        <f t="shared" ref="J465:K465" si="13">AVERAGE(J92:J103)</f>
        <v>3.0379166666666673</v>
      </c>
      <c r="K465" s="773">
        <f t="shared" si="13"/>
        <v>102.21624999999999</v>
      </c>
    </row>
    <row r="466" spans="1:11" hidden="1">
      <c r="A466" s="767" t="s">
        <v>386</v>
      </c>
      <c r="B466" s="768" t="s">
        <v>424</v>
      </c>
      <c r="C466" s="772">
        <f>AVERAGE(C104:C115)</f>
        <v>86.991666666666674</v>
      </c>
      <c r="D466" s="107">
        <f t="shared" ref="D466:H466" si="14">AVERAGE(D104:D115)</f>
        <v>1783.2833333333331</v>
      </c>
      <c r="E466" s="107">
        <f t="shared" si="14"/>
        <v>157.03333333333333</v>
      </c>
      <c r="F466" s="107">
        <f t="shared" si="14"/>
        <v>92.241666666666674</v>
      </c>
      <c r="G466" s="31">
        <f>SUM(G104:G115)</f>
        <v>500685</v>
      </c>
      <c r="H466" s="107">
        <f t="shared" si="14"/>
        <v>102.04408333333333</v>
      </c>
      <c r="I466" s="31">
        <f>SUM(I104:I115)</f>
        <v>179210478</v>
      </c>
      <c r="J466" s="108">
        <f t="shared" ref="J466:K466" si="15">AVERAGE(J104:J115)</f>
        <v>2.8530833333333336</v>
      </c>
      <c r="K466" s="773">
        <f t="shared" si="15"/>
        <v>101.682</v>
      </c>
    </row>
    <row r="467" spans="1:11" hidden="1">
      <c r="A467" s="767" t="s">
        <v>387</v>
      </c>
      <c r="B467" s="768"/>
      <c r="C467" s="772">
        <f>AVERAGE(C116:C127)</f>
        <v>90.366666666666674</v>
      </c>
      <c r="D467" s="107">
        <f t="shared" ref="D467:H467" si="16">AVERAGE(D116:D127)</f>
        <v>1792.708333333333</v>
      </c>
      <c r="E467" s="107">
        <f t="shared" si="16"/>
        <v>155.35833333333332</v>
      </c>
      <c r="F467" s="107">
        <f t="shared" si="16"/>
        <v>91.666666666666671</v>
      </c>
      <c r="G467" s="31">
        <f>SUM(G116:G127)</f>
        <v>589595</v>
      </c>
      <c r="H467" s="107">
        <f t="shared" si="16"/>
        <v>96.990166666666667</v>
      </c>
      <c r="I467" s="31">
        <f>SUM(I116:I127)</f>
        <v>152812632</v>
      </c>
      <c r="J467" s="108">
        <f t="shared" ref="J467:K467" si="17">AVERAGE(J116:J127)</f>
        <v>2.7102500000000003</v>
      </c>
      <c r="K467" s="773">
        <f t="shared" si="17"/>
        <v>100.79116666666668</v>
      </c>
    </row>
    <row r="468" spans="1:11" hidden="1">
      <c r="A468" s="767" t="s">
        <v>388</v>
      </c>
      <c r="B468" s="768" t="s">
        <v>425</v>
      </c>
      <c r="C468" s="772">
        <f>AVERAGE(C128:C139)</f>
        <v>84.8</v>
      </c>
      <c r="D468" s="107">
        <f t="shared" ref="D468:H468" si="18">AVERAGE(D128:D139)</f>
        <v>1659.7666666666664</v>
      </c>
      <c r="E468" s="107">
        <f t="shared" si="18"/>
        <v>145.32500000000002</v>
      </c>
      <c r="F468" s="107">
        <f t="shared" si="18"/>
        <v>91.416666666666671</v>
      </c>
      <c r="G468" s="31">
        <f>SUM(G128:G139)</f>
        <v>620783</v>
      </c>
      <c r="H468" s="107">
        <f t="shared" si="18"/>
        <v>99.789833333333334</v>
      </c>
      <c r="I468" s="31">
        <f>SUM(I128:I139)</f>
        <v>131524018</v>
      </c>
      <c r="J468" s="108">
        <f t="shared" ref="J468:K468" si="19">AVERAGE(J128:J139)</f>
        <v>2.5919166666666666</v>
      </c>
      <c r="K468" s="773">
        <f t="shared" si="19"/>
        <v>99.232500000000002</v>
      </c>
    </row>
    <row r="469" spans="1:11" hidden="1">
      <c r="A469" s="767" t="s">
        <v>389</v>
      </c>
      <c r="B469" s="768" t="s">
        <v>424</v>
      </c>
      <c r="C469" s="772">
        <f>AVERAGE(C140:C151)</f>
        <v>82.316666666666663</v>
      </c>
      <c r="D469" s="107">
        <f t="shared" ref="D469:H469" si="20">AVERAGE(D140:D151)</f>
        <v>1685.8166666666666</v>
      </c>
      <c r="E469" s="107">
        <f t="shared" si="20"/>
        <v>146.45000000000002</v>
      </c>
      <c r="F469" s="107">
        <f t="shared" si="20"/>
        <v>89.491666666666674</v>
      </c>
      <c r="G469" s="31">
        <f>SUM(G140:G151)</f>
        <v>612484</v>
      </c>
      <c r="H469" s="107">
        <f t="shared" si="20"/>
        <v>97.159166666666678</v>
      </c>
      <c r="I469" s="31">
        <f>SUM(I140:I151)</f>
        <v>123228370</v>
      </c>
      <c r="J469" s="108">
        <f t="shared" ref="J469:K469" si="21">AVERAGE(J140:J151)</f>
        <v>2.5041666666666669</v>
      </c>
      <c r="K469" s="773">
        <f t="shared" si="21"/>
        <v>98.345916666666668</v>
      </c>
    </row>
    <row r="470" spans="1:11" hidden="1">
      <c r="A470" s="769" t="s">
        <v>390</v>
      </c>
      <c r="B470" s="770" t="s">
        <v>425</v>
      </c>
      <c r="C470" s="774">
        <f>AVERAGE(C152:C163)</f>
        <v>85.25</v>
      </c>
      <c r="D470" s="109">
        <f t="shared" ref="D470:H470" si="22">AVERAGE(D152:D163)</f>
        <v>1720.3083333333334</v>
      </c>
      <c r="E470" s="109">
        <f t="shared" si="22"/>
        <v>123.29166666666669</v>
      </c>
      <c r="F470" s="109">
        <f t="shared" si="22"/>
        <v>87.341666666666654</v>
      </c>
      <c r="G470" s="33">
        <f>SUM(G152:G163)</f>
        <v>626462</v>
      </c>
      <c r="H470" s="109">
        <f t="shared" si="22"/>
        <v>98.868916666666678</v>
      </c>
      <c r="I470" s="33">
        <f>SUM(I152:I163)</f>
        <v>124171381</v>
      </c>
      <c r="J470" s="110">
        <f t="shared" ref="J470:K470" si="23">AVERAGE(J152:J163)</f>
        <v>2.3782500000000004</v>
      </c>
      <c r="K470" s="775">
        <f t="shared" si="23"/>
        <v>98.374833333333342</v>
      </c>
    </row>
    <row r="471" spans="1:11" hidden="1">
      <c r="A471" s="767" t="s">
        <v>391</v>
      </c>
      <c r="B471" s="768"/>
      <c r="C471" s="772">
        <f>AVERAGE(C164:C175)</f>
        <v>77.108333333333334</v>
      </c>
      <c r="D471" s="107">
        <f t="shared" ref="D471:H471" si="24">AVERAGE(D164:D175)</f>
        <v>1608.4833333333336</v>
      </c>
      <c r="E471" s="107">
        <f t="shared" si="24"/>
        <v>118.50833333333333</v>
      </c>
      <c r="F471" s="107">
        <f t="shared" si="24"/>
        <v>86.058333333333337</v>
      </c>
      <c r="G471" s="31">
        <f>SUM(G164:G175)</f>
        <v>606300</v>
      </c>
      <c r="H471" s="107">
        <f t="shared" si="24"/>
        <v>93.530416666666667</v>
      </c>
      <c r="I471" s="31">
        <f>SUM(I164:I175)</f>
        <v>101376143</v>
      </c>
      <c r="J471" s="108">
        <f t="shared" ref="J471:K471" si="25">AVERAGE(J164:J175)</f>
        <v>2.2549999999999999</v>
      </c>
      <c r="K471" s="773">
        <f t="shared" si="25"/>
        <v>97.781333333333336</v>
      </c>
    </row>
    <row r="472" spans="1:11" hidden="1">
      <c r="A472" s="767" t="s">
        <v>392</v>
      </c>
      <c r="B472" s="768"/>
      <c r="C472" s="772">
        <f>AVERAGE(C176:C187)</f>
        <v>77.341666666666683</v>
      </c>
      <c r="D472" s="107">
        <f t="shared" ref="D472:H472" si="26">AVERAGE(D176:D187)</f>
        <v>1525.7301666666665</v>
      </c>
      <c r="E472" s="107">
        <f t="shared" si="26"/>
        <v>123.79166666666667</v>
      </c>
      <c r="F472" s="107">
        <f t="shared" si="26"/>
        <v>83.708333333333329</v>
      </c>
      <c r="G472" s="31">
        <f>SUM(G176:G187)</f>
        <v>513583</v>
      </c>
      <c r="H472" s="107">
        <f t="shared" si="26"/>
        <v>101.31858333333334</v>
      </c>
      <c r="I472" s="31">
        <f>SUM(I176:I187)</f>
        <v>101453237</v>
      </c>
      <c r="J472" s="108">
        <f t="shared" ref="J472:K472" si="27">AVERAGE(J176:J187)</f>
        <v>2.4096666666666664</v>
      </c>
      <c r="K472" s="773">
        <f t="shared" si="27"/>
        <v>99.572500000000005</v>
      </c>
    </row>
    <row r="473" spans="1:11" hidden="1">
      <c r="A473" s="767" t="s">
        <v>393</v>
      </c>
      <c r="B473" s="768"/>
      <c r="C473" s="772">
        <f>AVERAGE(C188:C199)</f>
        <v>75.124999999999986</v>
      </c>
      <c r="D473" s="107">
        <f t="shared" ref="D473:H473" si="28">AVERAGE(D188:D199)</f>
        <v>1643.05</v>
      </c>
      <c r="E473" s="107">
        <f t="shared" si="28"/>
        <v>130.01666666666668</v>
      </c>
      <c r="F473" s="107">
        <f t="shared" si="28"/>
        <v>83.88333333333334</v>
      </c>
      <c r="G473" s="31">
        <f>SUM(G188:G199)</f>
        <v>405275</v>
      </c>
      <c r="H473" s="107">
        <f t="shared" si="28"/>
        <v>93.036749999999998</v>
      </c>
      <c r="I473" s="31">
        <f>SUM(I188:I199)</f>
        <v>125188885</v>
      </c>
      <c r="J473" s="108">
        <f t="shared" ref="J473:K473" si="29">AVERAGE(J188:J199)</f>
        <v>2.3644166666666666</v>
      </c>
      <c r="K473" s="773">
        <f t="shared" si="29"/>
        <v>100.46566666666666</v>
      </c>
    </row>
    <row r="474" spans="1:11">
      <c r="A474" s="767" t="s">
        <v>394</v>
      </c>
      <c r="B474" s="768"/>
      <c r="C474" s="772">
        <f>AVERAGE(C200:C211)</f>
        <v>78.866666666666674</v>
      </c>
      <c r="D474" s="107">
        <f t="shared" ref="D474:H474" si="30">AVERAGE(D200:D211)</f>
        <v>1756.3333333333333</v>
      </c>
      <c r="E474" s="107">
        <f t="shared" si="30"/>
        <v>148.48333333333332</v>
      </c>
      <c r="F474" s="107">
        <f t="shared" si="30"/>
        <v>83.99166666666666</v>
      </c>
      <c r="G474" s="31">
        <f>SUM(G200:G211)</f>
        <v>354234</v>
      </c>
      <c r="H474" s="107">
        <f t="shared" si="30"/>
        <v>96.228499999999997</v>
      </c>
      <c r="I474" s="31">
        <f>SUM(I200:I211)</f>
        <v>150858047</v>
      </c>
      <c r="J474" s="108">
        <f t="shared" ref="J474:K474" si="31">AVERAGE(J200:J211)</f>
        <v>2.2624166666666667</v>
      </c>
      <c r="K474" s="773">
        <f t="shared" si="31"/>
        <v>99.742916666666659</v>
      </c>
    </row>
    <row r="475" spans="1:11">
      <c r="A475" s="767" t="s">
        <v>395</v>
      </c>
      <c r="B475" s="768"/>
      <c r="C475" s="772">
        <f>AVERAGE(C212:C223)</f>
        <v>80.00833333333334</v>
      </c>
      <c r="D475" s="107">
        <f t="shared" ref="D475:H475" si="32">AVERAGE(D212:D223)</f>
        <v>1599.3333333333333</v>
      </c>
      <c r="E475" s="107">
        <f t="shared" si="32"/>
        <v>177.14166666666665</v>
      </c>
      <c r="F475" s="107">
        <f t="shared" si="32"/>
        <v>84.00833333333334</v>
      </c>
      <c r="G475" s="31">
        <f>SUM(G212:G223)</f>
        <v>328521</v>
      </c>
      <c r="H475" s="107">
        <f t="shared" si="32"/>
        <v>102.19541666666665</v>
      </c>
      <c r="I475" s="31">
        <f>SUM(I212:I223)</f>
        <v>183363508</v>
      </c>
      <c r="J475" s="108">
        <f t="shared" ref="J475:K475" si="33">AVERAGE(J212:J223)</f>
        <v>2.2521666666666662</v>
      </c>
      <c r="K475" s="773">
        <f t="shared" si="33"/>
        <v>100.00083333333335</v>
      </c>
    </row>
    <row r="476" spans="1:11">
      <c r="A476" s="767" t="s">
        <v>396</v>
      </c>
      <c r="B476" s="768" t="s">
        <v>424</v>
      </c>
      <c r="C476" s="772">
        <f>AVERAGE(C224:C235)</f>
        <v>83.124999999999986</v>
      </c>
      <c r="D476" s="107">
        <f t="shared" ref="D476:H476" si="34">AVERAGE(D224:D235)</f>
        <v>1675.4166666666667</v>
      </c>
      <c r="E476" s="107">
        <f t="shared" si="34"/>
        <v>170.23333333333332</v>
      </c>
      <c r="F476" s="107">
        <f t="shared" si="34"/>
        <v>86.633333333333326</v>
      </c>
      <c r="G476" s="31">
        <f>SUM(G224:G235)</f>
        <v>314874</v>
      </c>
      <c r="H476" s="107">
        <f t="shared" si="34"/>
        <v>96.670583333333312</v>
      </c>
      <c r="I476" s="31">
        <f>SUM(I224:I235)</f>
        <v>184350130</v>
      </c>
      <c r="J476" s="108">
        <f t="shared" ref="J476:K476" si="35">AVERAGE(J224:J235)</f>
        <v>2.3753333333333333</v>
      </c>
      <c r="K476" s="773">
        <f t="shared" si="35"/>
        <v>99.947583333333341</v>
      </c>
    </row>
    <row r="477" spans="1:11">
      <c r="A477" s="767" t="s">
        <v>397</v>
      </c>
      <c r="B477" s="768"/>
      <c r="C477" s="772">
        <f>AVERAGE(C236:C247)</f>
        <v>84.474999999999994</v>
      </c>
      <c r="D477" s="107">
        <f t="shared" ref="D477:H477" si="36">AVERAGE(D236:D247)</f>
        <v>1712</v>
      </c>
      <c r="E477" s="107">
        <f t="shared" si="36"/>
        <v>133.05833333333331</v>
      </c>
      <c r="F477" s="107">
        <f t="shared" si="36"/>
        <v>89.608333333333348</v>
      </c>
      <c r="G477" s="31">
        <f>SUM(G236:G247)</f>
        <v>309524</v>
      </c>
      <c r="H477" s="107">
        <f t="shared" si="36"/>
        <v>114.78041666666667</v>
      </c>
      <c r="I477" s="31">
        <f>SUM(I236:I247)</f>
        <v>184446234</v>
      </c>
      <c r="J477" s="108">
        <f t="shared" ref="J477:K477" si="37">AVERAGE(J236:J247)</f>
        <v>2.3530000000000002</v>
      </c>
      <c r="K477" s="773">
        <f t="shared" si="37"/>
        <v>100.99108333333334</v>
      </c>
    </row>
    <row r="478" spans="1:11">
      <c r="A478" s="767" t="s">
        <v>398</v>
      </c>
      <c r="B478" s="768" t="s">
        <v>425</v>
      </c>
      <c r="C478" s="772">
        <f>AVERAGE(C248:C259)</f>
        <v>77.55</v>
      </c>
      <c r="D478" s="107">
        <f t="shared" ref="D478:H478" si="38">AVERAGE(D248:D259)</f>
        <v>1636</v>
      </c>
      <c r="E478" s="107">
        <f t="shared" si="38"/>
        <v>101.23333333333333</v>
      </c>
      <c r="F478" s="107">
        <f t="shared" si="38"/>
        <v>91.366666666666674</v>
      </c>
      <c r="G478" s="31">
        <f>SUM(G248:G259)</f>
        <v>414386</v>
      </c>
      <c r="H478" s="107">
        <f t="shared" si="38"/>
        <v>98.504000000000019</v>
      </c>
      <c r="I478" s="31">
        <f>SUM(I248:I259)</f>
        <v>127571225</v>
      </c>
      <c r="J478" s="108">
        <f t="shared" ref="J478:K478" si="39">AVERAGE(J248:J259)</f>
        <v>2.1452499999999999</v>
      </c>
      <c r="K478" s="773">
        <f t="shared" si="39"/>
        <v>98.902333333333317</v>
      </c>
    </row>
    <row r="479" spans="1:11">
      <c r="A479" s="767" t="s">
        <v>399</v>
      </c>
      <c r="B479" s="768"/>
      <c r="C479" s="772">
        <f>AVERAGE(C260:C271)</f>
        <v>74.033333333333331</v>
      </c>
      <c r="D479" s="107">
        <f t="shared" ref="D479:H479" si="40">AVERAGE(D260:D271)</f>
        <v>1556.5833333333333</v>
      </c>
      <c r="E479" s="107">
        <f t="shared" si="40"/>
        <v>108.64166666666665</v>
      </c>
      <c r="F479" s="107">
        <f t="shared" si="40"/>
        <v>91.541666666666671</v>
      </c>
      <c r="G479" s="31">
        <f>SUM(G260:G271)</f>
        <v>358241</v>
      </c>
      <c r="H479" s="107">
        <f t="shared" si="40"/>
        <v>97.630833333333328</v>
      </c>
      <c r="I479" s="31">
        <f>SUM(I260:I271)</f>
        <v>133867225</v>
      </c>
      <c r="J479" s="108">
        <f t="shared" ref="J479:K479" si="41">AVERAGE(J260:J271)</f>
        <v>2.0078333333333331</v>
      </c>
      <c r="K479" s="773">
        <f t="shared" si="41"/>
        <v>99.588916666666663</v>
      </c>
    </row>
    <row r="480" spans="1:11">
      <c r="A480" s="812" t="s">
        <v>400</v>
      </c>
      <c r="B480" s="765" t="s">
        <v>424</v>
      </c>
      <c r="C480" s="99">
        <f>AVERAGE(C272:C283)</f>
        <v>81.55</v>
      </c>
      <c r="D480" s="99">
        <f t="shared" ref="D480:H480" si="42">AVERAGE(D272:D283)</f>
        <v>1636.25</v>
      </c>
      <c r="E480" s="99">
        <f t="shared" si="42"/>
        <v>124.87499999999999</v>
      </c>
      <c r="F480" s="99">
        <f t="shared" si="42"/>
        <v>92.341666666666654</v>
      </c>
      <c r="G480" s="33">
        <f>SUM(G272:G283)</f>
        <v>317390</v>
      </c>
      <c r="H480" s="99">
        <f t="shared" si="42"/>
        <v>99.303499999999985</v>
      </c>
      <c r="I480" s="33">
        <f>SUM(I272:I283)</f>
        <v>140565462</v>
      </c>
      <c r="J480" s="813">
        <f t="shared" ref="J480:K480" si="43">AVERAGE(J272:J283)</f>
        <v>1.9299166666666665</v>
      </c>
      <c r="K480" s="780">
        <f t="shared" si="43"/>
        <v>99.762</v>
      </c>
    </row>
    <row r="481" spans="1:11">
      <c r="A481" s="771" t="s">
        <v>401</v>
      </c>
      <c r="B481" s="564"/>
      <c r="C481" s="97">
        <f>AVERAGE(C284:C295)</f>
        <v>87.916666666666671</v>
      </c>
      <c r="D481" s="97">
        <f t="shared" ref="D481:H481" si="44">AVERAGE(D284:D295)</f>
        <v>1779.9166666666667</v>
      </c>
      <c r="E481" s="97">
        <f t="shared" si="44"/>
        <v>125.60833333333335</v>
      </c>
      <c r="F481" s="97">
        <f t="shared" si="44"/>
        <v>91.975000000000009</v>
      </c>
      <c r="G481" s="31">
        <f>SUM(G284:G295)</f>
        <v>320234</v>
      </c>
      <c r="H481" s="97">
        <f t="shared" si="44"/>
        <v>99.313083333333324</v>
      </c>
      <c r="I481" s="31">
        <f>SUM(I284:I295)</f>
        <v>140488247</v>
      </c>
      <c r="J481" s="809">
        <f t="shared" ref="J481:K481" si="45">AVERAGE(J284:J295)</f>
        <v>1.8435833333333334</v>
      </c>
      <c r="K481" s="795">
        <f t="shared" si="45"/>
        <v>100.00075</v>
      </c>
    </row>
    <row r="482" spans="1:11">
      <c r="A482" s="771" t="s">
        <v>402</v>
      </c>
      <c r="B482" s="564" t="s">
        <v>425</v>
      </c>
      <c r="C482" s="97">
        <f>AVERAGE(C296:C307)</f>
        <v>88.625</v>
      </c>
      <c r="D482" s="97">
        <f t="shared" ref="D482:H482" si="46">AVERAGE(D296:D307)</f>
        <v>1795.5833333333333</v>
      </c>
      <c r="E482" s="97">
        <f t="shared" si="46"/>
        <v>112.84166666666668</v>
      </c>
      <c r="F482" s="97">
        <f t="shared" si="46"/>
        <v>92.016666666666666</v>
      </c>
      <c r="G482" s="31">
        <f>SUM(G296:G307)</f>
        <v>299250</v>
      </c>
      <c r="H482" s="97">
        <f t="shared" si="46"/>
        <v>99.45783333333334</v>
      </c>
      <c r="I482" s="31">
        <f>SUM(I296:I307)</f>
        <v>151680055</v>
      </c>
      <c r="J482" s="809">
        <f t="shared" ref="J482:K482" si="47">AVERAGE(J296:J307)</f>
        <v>1.7544166666666667</v>
      </c>
      <c r="K482" s="795">
        <f t="shared" si="47"/>
        <v>100.14616666666666</v>
      </c>
    </row>
    <row r="483" spans="1:11">
      <c r="A483" s="771" t="s">
        <v>403</v>
      </c>
      <c r="B483" s="564"/>
      <c r="C483" s="97">
        <f>AVERAGE(C308:C319)</f>
        <v>91.108333333333334</v>
      </c>
      <c r="D483" s="97">
        <f t="shared" ref="D483:H483" si="48">AVERAGE(D308:D319)</f>
        <v>1834.9166666666667</v>
      </c>
      <c r="E483" s="97">
        <f t="shared" si="48"/>
        <v>114.91666666666664</v>
      </c>
      <c r="F483" s="97">
        <f t="shared" si="48"/>
        <v>92.55</v>
      </c>
      <c r="G483" s="31">
        <f>SUM(G308:G319)</f>
        <v>269647</v>
      </c>
      <c r="H483" s="97">
        <f t="shared" si="48"/>
        <v>98.478416666666689</v>
      </c>
      <c r="I483" s="31">
        <f>SUM(I308:I319)</f>
        <v>181535648</v>
      </c>
      <c r="J483" s="809">
        <f t="shared" ref="J483:K483" si="49">AVERAGE(J308:J319)</f>
        <v>1.6633333333333338</v>
      </c>
      <c r="K483" s="795">
        <f t="shared" si="49"/>
        <v>102.46241666666667</v>
      </c>
    </row>
    <row r="484" spans="1:11">
      <c r="A484" s="771" t="s">
        <v>404</v>
      </c>
      <c r="B484" s="564"/>
      <c r="C484" s="97">
        <f>AVERAGE(C320:C331)</f>
        <v>92.266666666666652</v>
      </c>
      <c r="D484" s="97">
        <f t="shared" ref="D484:H484" si="50">AVERAGE(D320:D331)</f>
        <v>1866</v>
      </c>
      <c r="E484" s="97">
        <f t="shared" si="50"/>
        <v>116.22499999999998</v>
      </c>
      <c r="F484" s="97">
        <f t="shared" si="50"/>
        <v>94.02500000000002</v>
      </c>
      <c r="G484" s="31">
        <f>SUM(G320:G331)</f>
        <v>248602</v>
      </c>
      <c r="H484" s="97">
        <f t="shared" si="50"/>
        <v>101.53283333333333</v>
      </c>
      <c r="I484" s="31">
        <f>SUM(I320:I331)</f>
        <v>185717984</v>
      </c>
      <c r="J484" s="809">
        <f t="shared" ref="J484:K484" si="51">AVERAGE(J320:J331)</f>
        <v>1.5636666666666665</v>
      </c>
      <c r="K484" s="795">
        <f t="shared" si="51"/>
        <v>100.92991666666666</v>
      </c>
    </row>
    <row r="485" spans="1:11">
      <c r="A485" s="771" t="s">
        <v>465</v>
      </c>
      <c r="B485" s="564"/>
      <c r="C485" s="32">
        <f>AVERAGE(C332:C343)</f>
        <v>96.541666666666671</v>
      </c>
      <c r="D485" s="32">
        <f t="shared" ref="D485:H485" si="52">AVERAGE(D332:D343)</f>
        <v>1752</v>
      </c>
      <c r="E485" s="32">
        <f t="shared" si="52"/>
        <v>113.81666666666666</v>
      </c>
      <c r="F485" s="32">
        <f t="shared" si="52"/>
        <v>95.566666666666663</v>
      </c>
      <c r="G485" s="31">
        <f>SUM(G332:G343)</f>
        <v>228375</v>
      </c>
      <c r="H485" s="32">
        <f t="shared" si="52"/>
        <v>101.15224999999998</v>
      </c>
      <c r="I485" s="31">
        <f>SUM(I332:I343)</f>
        <v>186253406</v>
      </c>
      <c r="J485" s="809">
        <f t="shared" ref="J485:K485" si="53">AVERAGE(J332:J343)</f>
        <v>1.4450833333333335</v>
      </c>
      <c r="K485" s="781">
        <f t="shared" si="53"/>
        <v>100.23991666666666</v>
      </c>
    </row>
    <row r="486" spans="1:11">
      <c r="A486" s="771" t="s">
        <v>467</v>
      </c>
      <c r="B486" s="810" t="s">
        <v>271</v>
      </c>
      <c r="C486" s="97">
        <f>AVERAGE(C344:C355)</f>
        <v>96.600000000000009</v>
      </c>
      <c r="D486" s="32">
        <f>AVERAGE(D344:D355)</f>
        <v>1775.4166666666667</v>
      </c>
      <c r="E486" s="32">
        <f>AVERAGE(E344:E355)</f>
        <v>113.91666666666664</v>
      </c>
      <c r="F486" s="97">
        <f>AVERAGE(F344:F355)</f>
        <v>96.308333333333337</v>
      </c>
      <c r="G486" s="31">
        <f>SUM(G344:G355)</f>
        <v>216513</v>
      </c>
      <c r="H486" s="32">
        <f>AVERAGE(H344:H355)</f>
        <v>89.036000000000001</v>
      </c>
      <c r="I486" s="31">
        <f>SUM(I344:I355)</f>
        <v>196782392</v>
      </c>
      <c r="J486" s="809">
        <f>AVERAGE(J344:J355)</f>
        <v>1.3528333333333336</v>
      </c>
      <c r="K486" s="781">
        <f>AVERAGE(K344:K355)</f>
        <v>100.18741666666666</v>
      </c>
    </row>
    <row r="487" spans="1:11">
      <c r="A487" s="771" t="s">
        <v>747</v>
      </c>
      <c r="B487" s="810" t="s">
        <v>271</v>
      </c>
      <c r="C487" s="97">
        <f>AVERAGE(C356:C367)</f>
        <v>99.924999999999997</v>
      </c>
      <c r="D487" s="97">
        <f>AVERAGE(D356:D367)</f>
        <v>1741.75</v>
      </c>
      <c r="E487" s="32">
        <f>AVERAGE(E356:E367)</f>
        <v>119.39999999999999</v>
      </c>
      <c r="F487" s="97">
        <f>AVERAGE(F356:F367)</f>
        <v>97.208333333333329</v>
      </c>
      <c r="G487" s="31">
        <f>SUM(G356:G367)</f>
        <v>217225</v>
      </c>
      <c r="H487" s="32">
        <f>AVERAGE(H356:H367)</f>
        <v>120.75216666666665</v>
      </c>
      <c r="I487" s="31">
        <f>SUM(I356:I367)</f>
        <v>205354424</v>
      </c>
      <c r="J487" s="809">
        <f>AVERAGE(J356:J367)</f>
        <v>1.2989166666666667</v>
      </c>
      <c r="K487" s="781">
        <f>AVERAGE(K356:K367)</f>
        <v>100.73291666666667</v>
      </c>
    </row>
    <row r="488" spans="1:11">
      <c r="A488" s="771" t="s">
        <v>782</v>
      </c>
      <c r="B488" s="1875" t="s">
        <v>269</v>
      </c>
      <c r="C488" s="97">
        <f>AVERAGE(C368:C379)</f>
        <v>101.28333333333335</v>
      </c>
      <c r="D488" s="97">
        <f>AVERAGE(D368:D379)</f>
        <v>1978.5833333333333</v>
      </c>
      <c r="E488" s="97">
        <f>AVERAGE(E368:E379)</f>
        <v>106.83333333333333</v>
      </c>
      <c r="F488" s="97">
        <f>AVERAGE(F368:F379)</f>
        <v>98.50833333333334</v>
      </c>
      <c r="G488" s="983">
        <f>SUM(G368:G379)</f>
        <v>213366</v>
      </c>
      <c r="H488" s="97">
        <f>AVERAGE(H368:H379)</f>
        <v>97.581000000000003</v>
      </c>
      <c r="I488" s="983">
        <f>SUM(I368:I379)</f>
        <v>207921963</v>
      </c>
      <c r="J488" s="104">
        <f>AVERAGE(J368:J379)</f>
        <v>1.2466666666666668</v>
      </c>
      <c r="K488" s="781">
        <f>AVERAGE(K368:K379)</f>
        <v>100.57416666666667</v>
      </c>
    </row>
    <row r="489" spans="1:11">
      <c r="A489" s="812" t="s">
        <v>794</v>
      </c>
      <c r="B489" s="1877" t="s">
        <v>270</v>
      </c>
      <c r="C489" s="99">
        <f>AVERAGE(C380:C391)</f>
        <v>100.01666666666665</v>
      </c>
      <c r="D489" s="99">
        <f t="shared" ref="D489" si="54">AVERAGE(D380:D391)</f>
        <v>2035.8333333333333</v>
      </c>
      <c r="E489" s="99">
        <f t="shared" ref="E489:K489" si="55">AVERAGE(E380:E391)</f>
        <v>100.61666666666667</v>
      </c>
      <c r="F489" s="99">
        <f t="shared" si="55"/>
        <v>100.00833333333334</v>
      </c>
      <c r="G489" s="33">
        <f>SUM(G380:G391)</f>
        <v>239710</v>
      </c>
      <c r="H489" s="99">
        <f t="shared" si="55"/>
        <v>99.653583333333302</v>
      </c>
      <c r="I489" s="33">
        <f>SUM(I380:I391)</f>
        <v>192360407</v>
      </c>
      <c r="J489" s="106">
        <f t="shared" si="55"/>
        <v>1.1753333333333333</v>
      </c>
      <c r="K489" s="780">
        <f t="shared" si="55"/>
        <v>100.7265</v>
      </c>
    </row>
    <row r="490" spans="1:11">
      <c r="A490" s="771" t="s">
        <v>857</v>
      </c>
      <c r="B490" s="1875"/>
      <c r="C490" s="97">
        <f>AVERAGE(C392:C403)</f>
        <v>97.899999999999991</v>
      </c>
      <c r="D490" s="97">
        <f>AVERAGE(D392:D403)</f>
        <v>1955.25</v>
      </c>
      <c r="E490" s="97">
        <f>AVERAGE(E392:E403)</f>
        <v>99.25</v>
      </c>
      <c r="F490" s="97">
        <f>AVERAGE(F392:F403)</f>
        <v>99.708333333333329</v>
      </c>
      <c r="G490" s="31">
        <f>SUM(G392:G403)</f>
        <v>246003</v>
      </c>
      <c r="H490" s="97">
        <f>AVERAGE(H392:H403)</f>
        <v>107.55133333333333</v>
      </c>
      <c r="I490" s="31">
        <f>SUM(I392:I403)</f>
        <v>203529524</v>
      </c>
      <c r="J490" s="104">
        <f>AVERAGE(J392:J403)</f>
        <v>1.0985000000000003</v>
      </c>
      <c r="K490" s="795">
        <f>AVERAGE(K392:K403)</f>
        <v>99.351916666666668</v>
      </c>
    </row>
    <row r="491" spans="1:11">
      <c r="A491" s="771" t="s">
        <v>1224</v>
      </c>
      <c r="B491" s="1875"/>
      <c r="C491" s="97">
        <f>AVERAGE(C404:C415)</f>
        <v>97.708333333333329</v>
      </c>
      <c r="D491" s="97">
        <f>AVERAGE(D404:D415)</f>
        <v>2134.25</v>
      </c>
      <c r="E491" s="97">
        <f>AVERAGE(E404:E415)</f>
        <v>104.425</v>
      </c>
      <c r="F491" s="97">
        <f>AVERAGE(F404:F415)</f>
        <v>99.40000000000002</v>
      </c>
      <c r="G491" s="31">
        <f>SUM(G404:G415)</f>
        <v>224142</v>
      </c>
      <c r="H491" s="97">
        <f>AVERAGE(H404:H415)</f>
        <v>103.9375</v>
      </c>
      <c r="I491" s="31">
        <f>SUM(I404:I415)</f>
        <v>238518655</v>
      </c>
      <c r="J491" s="104">
        <f>AVERAGE(J404:J415)</f>
        <v>1.0903333333333334</v>
      </c>
      <c r="K491" s="795">
        <f>AVERAGE(K404:K415)</f>
        <v>101.97949999999997</v>
      </c>
    </row>
    <row r="492" spans="1:11">
      <c r="A492" s="894" t="s">
        <v>1255</v>
      </c>
      <c r="B492" s="792"/>
      <c r="C492" s="817">
        <f>AVERAGE(C416:C427)</f>
        <v>100.72499999999998</v>
      </c>
      <c r="D492" s="817">
        <f>AVERAGE(D416:D427)</f>
        <v>2347.25</v>
      </c>
      <c r="E492" s="817">
        <f>AVERAGE(E416:E427)</f>
        <v>91.725000000000009</v>
      </c>
      <c r="F492" s="817">
        <f>AVERAGE(F416:F427)</f>
        <v>99.00833333333334</v>
      </c>
      <c r="G492" s="1168">
        <f>SUM(G416:G427)</f>
        <v>235028</v>
      </c>
      <c r="H492" s="817">
        <f>AVERAGE(H416:H427)</f>
        <v>96.406416666666658</v>
      </c>
      <c r="I492" s="1168">
        <f>SUM(I416:I427)</f>
        <v>243155242</v>
      </c>
      <c r="J492" s="893">
        <f>AVERAGE(J416:J427)</f>
        <v>1.0958333333333334</v>
      </c>
      <c r="K492" s="818">
        <f>AVERAGE(K416:K427)</f>
        <v>103.36458333333333</v>
      </c>
    </row>
    <row r="493" spans="1:11">
      <c r="A493" s="2607" t="s">
        <v>1432</v>
      </c>
      <c r="B493" s="2606"/>
      <c r="C493" s="817">
        <f>AVERAGE(C428:C439)</f>
        <v>102.14999999999999</v>
      </c>
      <c r="D493" s="817"/>
      <c r="E493" s="817">
        <f>AVERAGE(E428:E439)</f>
        <v>88.5</v>
      </c>
      <c r="F493" s="817">
        <f>AVERAGE(F428:F439)</f>
        <v>98.875</v>
      </c>
      <c r="G493" s="1168">
        <f>SUM(G428:G439)</f>
        <v>233260</v>
      </c>
      <c r="H493" s="817">
        <f>AVERAGE(H428:H439)</f>
        <v>100.97783333333331</v>
      </c>
      <c r="I493" s="1168">
        <f>SUM(I428:I439)</f>
        <v>265475277</v>
      </c>
      <c r="J493" s="893">
        <f>AVERAGE(J428:J439)</f>
        <v>1.1255833333333332</v>
      </c>
      <c r="K493" s="818">
        <f>AVERAGE(K428:K439)</f>
        <v>102.88758333333332</v>
      </c>
    </row>
    <row r="494" spans="1:11">
      <c r="A494" s="700"/>
      <c r="B494" s="46"/>
      <c r="C494" s="97"/>
      <c r="D494" s="97"/>
      <c r="E494" s="97"/>
      <c r="F494" s="97"/>
      <c r="G494" s="31"/>
      <c r="H494" s="97"/>
      <c r="I494" s="31"/>
      <c r="J494" s="104"/>
      <c r="K494" s="97"/>
    </row>
    <row r="495" spans="1:11">
      <c r="G495" s="565" t="s">
        <v>720</v>
      </c>
      <c r="I495" s="565" t="s">
        <v>720</v>
      </c>
    </row>
    <row r="496" spans="1:11">
      <c r="A496" s="763" t="s">
        <v>715</v>
      </c>
      <c r="B496" s="765"/>
      <c r="C496" s="916"/>
      <c r="D496" s="916"/>
      <c r="E496" s="916"/>
      <c r="F496" s="916"/>
      <c r="G496" s="33">
        <f>SUM(G323:G334)</f>
        <v>245435</v>
      </c>
      <c r="H496" s="916"/>
      <c r="I496" s="33">
        <f>SUM(I323:I334)</f>
        <v>188224272</v>
      </c>
      <c r="J496" s="916"/>
      <c r="K496" s="917"/>
    </row>
    <row r="497" spans="1:11">
      <c r="A497" s="764" t="s">
        <v>716</v>
      </c>
      <c r="B497" s="564"/>
      <c r="G497" s="31">
        <f>SUM(G335:G346)</f>
        <v>224377</v>
      </c>
      <c r="I497" s="31">
        <f>SUM(I335:I346)</f>
        <v>190765194</v>
      </c>
      <c r="K497" s="918"/>
    </row>
    <row r="498" spans="1:11">
      <c r="A498" s="764" t="s">
        <v>717</v>
      </c>
      <c r="B498" s="703" t="s">
        <v>271</v>
      </c>
      <c r="G498" s="28">
        <f>SUM(G347:G358)</f>
        <v>213641</v>
      </c>
      <c r="I498" s="28">
        <f>SUM(I347:I358)</f>
        <v>193905376</v>
      </c>
      <c r="K498" s="918"/>
    </row>
    <row r="499" spans="1:11">
      <c r="A499" s="764" t="s">
        <v>757</v>
      </c>
      <c r="B499" s="1883"/>
      <c r="G499" s="1882">
        <f>SUM(G359:G370)</f>
        <v>217587</v>
      </c>
      <c r="I499" s="1882">
        <f>SUM(I359:I370)</f>
        <v>207843328</v>
      </c>
      <c r="K499" s="918"/>
    </row>
    <row r="500" spans="1:11">
      <c r="A500" s="1046" t="s">
        <v>795</v>
      </c>
      <c r="B500" s="1883"/>
      <c r="G500" s="1882">
        <f>SUM(G371:G382)</f>
        <v>212275</v>
      </c>
      <c r="I500" s="1882">
        <f>SUM(I371:I382)</f>
        <v>207764698</v>
      </c>
      <c r="K500" s="918"/>
    </row>
    <row r="501" spans="1:11">
      <c r="A501" s="1046" t="s">
        <v>823</v>
      </c>
      <c r="B501" s="1883"/>
      <c r="G501" s="1882">
        <f>SUM(G383:G394)</f>
        <v>252333</v>
      </c>
      <c r="I501" s="1882">
        <f>SUM(I383:I394)</f>
        <v>192435832</v>
      </c>
      <c r="K501" s="918"/>
    </row>
    <row r="502" spans="1:11">
      <c r="A502" s="1046" t="s">
        <v>1194</v>
      </c>
      <c r="B502" s="1883"/>
      <c r="G502" s="1882">
        <f>SUM(G395:G406)</f>
        <v>238147</v>
      </c>
      <c r="I502" s="1882">
        <f>SUM(I395:I406)</f>
        <v>211273886</v>
      </c>
      <c r="K502" s="918"/>
    </row>
    <row r="503" spans="1:11">
      <c r="A503" s="1166" t="s">
        <v>1227</v>
      </c>
      <c r="B503" s="807"/>
      <c r="C503" s="882"/>
      <c r="D503" s="882"/>
      <c r="E503" s="882"/>
      <c r="F503" s="882"/>
      <c r="G503" s="919">
        <f>SUM(G407:G418)</f>
        <v>223176</v>
      </c>
      <c r="H503" s="882"/>
      <c r="I503" s="919">
        <f>SUM(I407:I418)</f>
        <v>236051784</v>
      </c>
      <c r="J503" s="882"/>
      <c r="K503" s="920"/>
    </row>
  </sheetData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F17" sqref="F17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881" t="s">
        <v>67</v>
      </c>
      <c r="D2" s="2882"/>
      <c r="E2" s="2882"/>
      <c r="F2" s="2882"/>
      <c r="G2" s="2882"/>
      <c r="H2" s="2883"/>
      <c r="I2" s="2881" t="s">
        <v>68</v>
      </c>
      <c r="J2" s="2882"/>
      <c r="K2" s="2882"/>
      <c r="L2" s="2882"/>
      <c r="M2" s="2882"/>
      <c r="N2" s="2883"/>
      <c r="O2" s="2881" t="s">
        <v>98</v>
      </c>
      <c r="P2" s="2882"/>
      <c r="Q2" s="2882"/>
      <c r="R2" s="2882"/>
      <c r="S2" s="2882"/>
      <c r="T2" s="2883"/>
      <c r="U2" s="2881" t="s">
        <v>99</v>
      </c>
      <c r="V2" s="2882"/>
      <c r="W2" s="2882"/>
      <c r="X2" s="2882"/>
      <c r="Y2" s="2882"/>
      <c r="Z2" s="2883"/>
      <c r="AA2" s="2881" t="s">
        <v>100</v>
      </c>
      <c r="AB2" s="2882"/>
      <c r="AC2" s="2882"/>
      <c r="AD2" s="2882"/>
      <c r="AE2" s="2882"/>
      <c r="AF2" s="2882"/>
      <c r="AG2" s="2887" t="s">
        <v>101</v>
      </c>
      <c r="AH2" s="2888"/>
      <c r="AI2" s="2888"/>
      <c r="AJ2" s="2888"/>
      <c r="AK2" s="2888"/>
      <c r="AL2" s="2889"/>
      <c r="AM2" s="2887" t="s">
        <v>102</v>
      </c>
      <c r="AN2" s="2888"/>
      <c r="AO2" s="2888"/>
      <c r="AP2" s="2888"/>
      <c r="AQ2" s="2888"/>
      <c r="AR2" s="2888"/>
      <c r="AS2" s="2893" t="s">
        <v>727</v>
      </c>
      <c r="AT2" s="2894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884" t="s">
        <v>72</v>
      </c>
      <c r="G3" s="2885"/>
      <c r="H3" s="2886"/>
      <c r="I3" s="150" t="s">
        <v>70</v>
      </c>
      <c r="J3" s="151" t="s">
        <v>71</v>
      </c>
      <c r="K3" s="152" t="s">
        <v>70</v>
      </c>
      <c r="L3" s="2884" t="s">
        <v>72</v>
      </c>
      <c r="M3" s="2885"/>
      <c r="N3" s="2886"/>
      <c r="O3" s="150" t="s">
        <v>70</v>
      </c>
      <c r="P3" s="151" t="s">
        <v>71</v>
      </c>
      <c r="Q3" s="152" t="s">
        <v>70</v>
      </c>
      <c r="R3" s="2884" t="s">
        <v>72</v>
      </c>
      <c r="S3" s="2885"/>
      <c r="T3" s="2886"/>
      <c r="U3" s="150" t="s">
        <v>70</v>
      </c>
      <c r="V3" s="151" t="s">
        <v>71</v>
      </c>
      <c r="W3" s="152" t="s">
        <v>70</v>
      </c>
      <c r="X3" s="2884" t="s">
        <v>72</v>
      </c>
      <c r="Y3" s="2885"/>
      <c r="Z3" s="2886"/>
      <c r="AA3" s="150" t="s">
        <v>70</v>
      </c>
      <c r="AB3" s="151" t="s">
        <v>71</v>
      </c>
      <c r="AC3" s="152" t="s">
        <v>70</v>
      </c>
      <c r="AD3" s="2884" t="s">
        <v>72</v>
      </c>
      <c r="AE3" s="2885"/>
      <c r="AF3" s="2885"/>
      <c r="AG3" s="155" t="s">
        <v>70</v>
      </c>
      <c r="AH3" s="153" t="s">
        <v>71</v>
      </c>
      <c r="AI3" s="154" t="s">
        <v>70</v>
      </c>
      <c r="AJ3" s="2890" t="s">
        <v>72</v>
      </c>
      <c r="AK3" s="2891"/>
      <c r="AL3" s="2892"/>
      <c r="AM3" s="155" t="s">
        <v>70</v>
      </c>
      <c r="AN3" s="153" t="s">
        <v>71</v>
      </c>
      <c r="AO3" s="154" t="s">
        <v>70</v>
      </c>
      <c r="AP3" s="2890" t="s">
        <v>72</v>
      </c>
      <c r="AQ3" s="2891"/>
      <c r="AR3" s="2891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3" t="s">
        <v>807</v>
      </c>
      <c r="D15" s="1665" t="s">
        <v>1219</v>
      </c>
      <c r="E15" s="1665" t="s">
        <v>1204</v>
      </c>
      <c r="F15" s="1666" t="s">
        <v>1220</v>
      </c>
      <c r="G15" s="1667" t="s">
        <v>860</v>
      </c>
      <c r="H15" s="1668" t="s">
        <v>861</v>
      </c>
      <c r="I15" s="1053" t="s">
        <v>806</v>
      </c>
      <c r="J15" s="980" t="s">
        <v>1203</v>
      </c>
      <c r="K15" s="980" t="s">
        <v>1204</v>
      </c>
      <c r="L15" s="981" t="s">
        <v>808</v>
      </c>
      <c r="M15" s="1051" t="s">
        <v>860</v>
      </c>
      <c r="N15" s="1052" t="s">
        <v>861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862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9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ColWidth="8.81640625" defaultRowHeight="13"/>
  <cols>
    <col min="1" max="1" width="20.08984375" style="17" customWidth="1"/>
    <col min="2" max="14" width="10.36328125" style="17" customWidth="1"/>
    <col min="15" max="16" width="10" style="17" bestFit="1" customWidth="1"/>
    <col min="17" max="16384" width="8.81640625" style="17"/>
  </cols>
  <sheetData>
    <row r="1" spans="1:17" s="705" customFormat="1" ht="26">
      <c r="A1" s="1041" t="s">
        <v>835</v>
      </c>
      <c r="B1" s="380" t="s">
        <v>849</v>
      </c>
      <c r="C1" s="380" t="s">
        <v>836</v>
      </c>
      <c r="D1" s="380" t="s">
        <v>850</v>
      </c>
      <c r="E1" s="380" t="s">
        <v>837</v>
      </c>
      <c r="F1" s="380" t="s">
        <v>851</v>
      </c>
      <c r="G1" s="380" t="s">
        <v>838</v>
      </c>
      <c r="H1" s="380" t="s">
        <v>852</v>
      </c>
      <c r="I1" s="380" t="s">
        <v>839</v>
      </c>
      <c r="J1" s="380" t="s">
        <v>840</v>
      </c>
      <c r="K1" s="1042" t="s">
        <v>841</v>
      </c>
      <c r="L1" s="380" t="s">
        <v>853</v>
      </c>
      <c r="M1" s="380" t="s">
        <v>842</v>
      </c>
      <c r="N1" s="1042" t="s">
        <v>1429</v>
      </c>
    </row>
    <row r="2" spans="1:17">
      <c r="A2" s="1043">
        <v>43132</v>
      </c>
      <c r="B2" s="1040">
        <v>-1.7318278879741023E-4</v>
      </c>
      <c r="C2" s="1040">
        <v>2.7084135409403132E-3</v>
      </c>
      <c r="D2" s="1040">
        <v>3.9761499679988876E-3</v>
      </c>
      <c r="E2" s="1040">
        <v>2.1855252386713264E-3</v>
      </c>
      <c r="F2" s="1040">
        <v>4.0069883835944786E-3</v>
      </c>
      <c r="G2" s="1040">
        <v>-6.3725986347551444E-4</v>
      </c>
      <c r="H2" s="1040">
        <v>1.6016562646232746E-3</v>
      </c>
      <c r="I2" s="1040">
        <v>1.4495363875099976E-3</v>
      </c>
      <c r="J2" s="1040">
        <v>1.5990956038169912E-4</v>
      </c>
      <c r="K2" s="1040">
        <v>1.0998438138583033E-3</v>
      </c>
      <c r="L2" s="1040">
        <v>1.1350342453643192E-3</v>
      </c>
      <c r="M2" s="1040">
        <v>8.1840532894832396E-3</v>
      </c>
      <c r="N2" s="1040">
        <v>5.5060409228240292E-3</v>
      </c>
      <c r="Q2" s="262"/>
    </row>
    <row r="3" spans="1:17">
      <c r="A3" s="1043">
        <v>43160</v>
      </c>
      <c r="B3" s="1040">
        <v>-5.3339237870608791E-4</v>
      </c>
      <c r="C3" s="1040">
        <v>2.5731974592015927E-3</v>
      </c>
      <c r="D3" s="1040">
        <v>3.9538051148262365E-3</v>
      </c>
      <c r="E3" s="1040">
        <v>1.9145599674479374E-3</v>
      </c>
      <c r="F3" s="1040">
        <v>3.891672571596172E-3</v>
      </c>
      <c r="G3" s="1040">
        <v>-3.4030348157942925E-4</v>
      </c>
      <c r="H3" s="1040">
        <v>1.7158717610948893E-3</v>
      </c>
      <c r="I3" s="1040">
        <v>1.1018556879771602E-3</v>
      </c>
      <c r="J3" s="1040">
        <v>4.8732160738484964E-4</v>
      </c>
      <c r="K3" s="1040">
        <v>1.0848723030869589E-3</v>
      </c>
      <c r="L3" s="1040">
        <v>9.4308796260700323E-4</v>
      </c>
      <c r="M3" s="1040">
        <v>7.9817900920280405E-3</v>
      </c>
      <c r="N3" s="1040">
        <v>4.8795021277392436E-3</v>
      </c>
      <c r="Q3" s="262"/>
    </row>
    <row r="4" spans="1:17">
      <c r="A4" s="1043">
        <v>43191</v>
      </c>
      <c r="B4" s="1040">
        <v>-1.1610215075141816E-3</v>
      </c>
      <c r="C4" s="1040">
        <v>2.126524151907061E-3</v>
      </c>
      <c r="D4" s="1040">
        <v>3.6344878516072487E-3</v>
      </c>
      <c r="E4" s="1040">
        <v>1.5882618214417832E-3</v>
      </c>
      <c r="F4" s="1040">
        <v>3.4403587219064002E-3</v>
      </c>
      <c r="G4" s="1040">
        <v>-6.576007468893641E-4</v>
      </c>
      <c r="H4" s="1040">
        <v>1.6752460266901137E-3</v>
      </c>
      <c r="I4" s="1040">
        <v>5.5499197756647689E-4</v>
      </c>
      <c r="J4" s="1040">
        <v>7.3446143712962986E-4</v>
      </c>
      <c r="K4" s="1040">
        <v>1.1513118816288692E-3</v>
      </c>
      <c r="L4" s="1040">
        <v>5.291772375306536E-4</v>
      </c>
      <c r="M4" s="1040">
        <v>6.3561632166357906E-3</v>
      </c>
      <c r="N4" s="1040">
        <v>4.0783947262381659E-3</v>
      </c>
      <c r="Q4" s="262"/>
    </row>
    <row r="5" spans="1:17">
      <c r="A5" s="1043">
        <v>43221</v>
      </c>
      <c r="B5" s="1040">
        <v>-1.7837483984182168E-3</v>
      </c>
      <c r="C5" s="1040">
        <v>1.6672013209395597E-3</v>
      </c>
      <c r="D5" s="1040">
        <v>2.8760718621370085E-3</v>
      </c>
      <c r="E5" s="1040">
        <v>1.4859561830378176E-3</v>
      </c>
      <c r="F5" s="1040">
        <v>2.6833684060127982E-3</v>
      </c>
      <c r="G5" s="1040">
        <v>-1.275819493706587E-3</v>
      </c>
      <c r="H5" s="1040">
        <v>2.1544490018846618E-3</v>
      </c>
      <c r="I5" s="1040">
        <v>2.374996494138859E-4</v>
      </c>
      <c r="J5" s="1040">
        <v>1.0147352992491143E-3</v>
      </c>
      <c r="K5" s="1040">
        <v>1.0996894942407742E-3</v>
      </c>
      <c r="L5" s="1040">
        <v>2.8139697901208294E-4</v>
      </c>
      <c r="M5" s="1040">
        <v>4.334142974255828E-3</v>
      </c>
      <c r="N5" s="1040">
        <v>3.1743832866319988E-3</v>
      </c>
      <c r="Q5" s="262"/>
    </row>
    <row r="6" spans="1:17">
      <c r="A6" s="1043">
        <v>43252</v>
      </c>
      <c r="B6" s="1040">
        <v>-1.9786568914577085E-3</v>
      </c>
      <c r="C6" s="1040">
        <v>1.5372957921195862E-3</v>
      </c>
      <c r="D6" s="1040">
        <v>1.5729831722443022E-3</v>
      </c>
      <c r="E6" s="1040">
        <v>1.5390828801189471E-3</v>
      </c>
      <c r="F6" s="1040">
        <v>1.4158815803159142E-3</v>
      </c>
      <c r="G6" s="1040">
        <v>-5.9833633208983272E-4</v>
      </c>
      <c r="H6" s="1040">
        <v>2.760196473965193E-3</v>
      </c>
      <c r="I6" s="1040">
        <v>-9.3060347615692152E-5</v>
      </c>
      <c r="J6" s="1040">
        <v>1.2916768899964293E-3</v>
      </c>
      <c r="K6" s="1040">
        <v>1.2318883250275192E-3</v>
      </c>
      <c r="L6" s="1040">
        <v>-6.2421608070462042E-5</v>
      </c>
      <c r="M6" s="1040">
        <v>2.6013566656009068E-3</v>
      </c>
      <c r="N6" s="1040">
        <v>1.4031963195157982E-3</v>
      </c>
      <c r="Q6" s="262"/>
    </row>
    <row r="7" spans="1:17">
      <c r="A7" s="1043">
        <v>43282</v>
      </c>
      <c r="B7" s="1040">
        <v>-1.3986764740412383E-3</v>
      </c>
      <c r="C7" s="1040">
        <v>1.3353750344125004E-3</v>
      </c>
      <c r="D7" s="1040">
        <v>5.8900208942502807E-5</v>
      </c>
      <c r="E7" s="1040">
        <v>1.5313912613956759E-3</v>
      </c>
      <c r="F7" s="1040">
        <v>1.6865035457469535E-4</v>
      </c>
      <c r="G7" s="1040">
        <v>4.3571468405945168E-5</v>
      </c>
      <c r="H7" s="1040">
        <v>3.0435351657189802E-3</v>
      </c>
      <c r="I7" s="1040">
        <v>-1.606478161142455E-5</v>
      </c>
      <c r="J7" s="1040">
        <v>1.5515921267048594E-3</v>
      </c>
      <c r="K7" s="1040">
        <v>1.1662924295230415E-3</v>
      </c>
      <c r="L7" s="1040">
        <v>-5.2691432923079873E-4</v>
      </c>
      <c r="M7" s="1040">
        <v>1.2463583162849456E-3</v>
      </c>
      <c r="N7" s="1040">
        <v>1.0539945684382435E-3</v>
      </c>
      <c r="Q7" s="262"/>
    </row>
    <row r="8" spans="1:17">
      <c r="A8" s="1043">
        <v>43313</v>
      </c>
      <c r="B8" s="1040">
        <v>-3.954024453989291E-4</v>
      </c>
      <c r="C8" s="1040">
        <v>1.0346839681620867E-3</v>
      </c>
      <c r="D8" s="1040">
        <v>-1.1248140486284086E-3</v>
      </c>
      <c r="E8" s="1040">
        <v>1.485796920692728E-3</v>
      </c>
      <c r="F8" s="1040">
        <v>-8.1078027460579349E-4</v>
      </c>
      <c r="G8" s="1040">
        <v>2.5611922436086232E-4</v>
      </c>
      <c r="H8" s="1040">
        <v>2.7952777213806623E-3</v>
      </c>
      <c r="I8" s="1040">
        <v>4.5058921557306064E-4</v>
      </c>
      <c r="J8" s="1040">
        <v>1.6744251068434579E-3</v>
      </c>
      <c r="K8" s="1040">
        <v>6.3000907792143401E-4</v>
      </c>
      <c r="L8" s="1040">
        <v>-1.0420477126262817E-3</v>
      </c>
      <c r="M8" s="1040">
        <v>2.4369437958360329E-4</v>
      </c>
      <c r="N8" s="1040">
        <v>8.3882408205182557E-4</v>
      </c>
      <c r="Q8" s="262"/>
    </row>
    <row r="9" spans="1:17">
      <c r="A9" s="1043">
        <v>43344</v>
      </c>
      <c r="B9" s="1040">
        <v>3.4279716039620212E-4</v>
      </c>
      <c r="C9" s="1040">
        <v>8.6784974196163489E-4</v>
      </c>
      <c r="D9" s="1040">
        <v>-2.1720008769876564E-3</v>
      </c>
      <c r="E9" s="1040">
        <v>1.5310529706717979E-3</v>
      </c>
      <c r="F9" s="1040">
        <v>-1.6504087296906889E-3</v>
      </c>
      <c r="G9" s="1040">
        <v>5.9099795548211986E-4</v>
      </c>
      <c r="H9" s="1040">
        <v>1.9000606425002564E-3</v>
      </c>
      <c r="I9" s="1040">
        <v>8.8308678172377419E-4</v>
      </c>
      <c r="J9" s="1040">
        <v>1.7325449020881845E-3</v>
      </c>
      <c r="K9" s="1040">
        <v>8.7330669978147313E-4</v>
      </c>
      <c r="L9" s="1040">
        <v>-1.5782841571441164E-3</v>
      </c>
      <c r="M9" s="1040">
        <v>-2.9596398847608896E-4</v>
      </c>
      <c r="N9" s="1040">
        <v>5.8363622238810642E-4</v>
      </c>
      <c r="Q9" s="262"/>
    </row>
    <row r="10" spans="1:17">
      <c r="A10" s="1043">
        <v>43374</v>
      </c>
      <c r="B10" s="1040">
        <v>7.164221807485216E-4</v>
      </c>
      <c r="C10" s="1040">
        <v>9.7282078779437064E-4</v>
      </c>
      <c r="D10" s="1040">
        <v>-2.5532641230980868E-3</v>
      </c>
      <c r="E10" s="1040">
        <v>1.5012915663850102E-3</v>
      </c>
      <c r="F10" s="1040">
        <v>-2.0115506190256927E-3</v>
      </c>
      <c r="G10" s="1040">
        <v>1.1514488154977798E-3</v>
      </c>
      <c r="H10" s="1040">
        <v>6.7090333354236087E-4</v>
      </c>
      <c r="I10" s="1040">
        <v>9.4876957707268339E-4</v>
      </c>
      <c r="J10" s="1040">
        <v>2.1152501467096574E-3</v>
      </c>
      <c r="K10" s="1040">
        <v>1.5416582636043064E-3</v>
      </c>
      <c r="L10" s="1040">
        <v>-1.9575536309706099E-3</v>
      </c>
      <c r="M10" s="1040">
        <v>-4.7520211545470925E-4</v>
      </c>
      <c r="N10" s="1040">
        <v>9.6011870142609368E-4</v>
      </c>
      <c r="Q10" s="262"/>
    </row>
    <row r="11" spans="1:17">
      <c r="A11" s="1043">
        <v>43405</v>
      </c>
      <c r="B11" s="1040">
        <v>-2.8501692542870494E-4</v>
      </c>
      <c r="C11" s="1040">
        <v>1.0744599016083711E-3</v>
      </c>
      <c r="D11" s="1040">
        <v>-3.1165522930640677E-3</v>
      </c>
      <c r="E11" s="1040">
        <v>1.0744770564614647E-3</v>
      </c>
      <c r="F11" s="1040">
        <v>-2.3854018020779133E-3</v>
      </c>
      <c r="G11" s="1040">
        <v>1.4238420147245634E-3</v>
      </c>
      <c r="H11" s="1040">
        <v>-9.7330329194011966E-4</v>
      </c>
      <c r="I11" s="1040">
        <v>8.6619160795442518E-4</v>
      </c>
      <c r="J11" s="1040">
        <v>2.3260237678750517E-3</v>
      </c>
      <c r="K11" s="1040">
        <v>1.3702347363673262E-3</v>
      </c>
      <c r="L11" s="1040">
        <v>-2.2894779056796821E-3</v>
      </c>
      <c r="M11" s="1040">
        <v>-7.2833101012070856E-4</v>
      </c>
      <c r="N11" s="1040">
        <v>-4.6997994086739325E-4</v>
      </c>
      <c r="Q11" s="262"/>
    </row>
    <row r="12" spans="1:17">
      <c r="A12" s="1043">
        <v>43435</v>
      </c>
      <c r="B12" s="1040">
        <v>-1.7246732216518179E-3</v>
      </c>
      <c r="C12" s="1040">
        <v>1.3823153255096976E-3</v>
      </c>
      <c r="D12" s="1040">
        <v>-3.4340865249904429E-3</v>
      </c>
      <c r="E12" s="1040">
        <v>7.1565841660437002E-4</v>
      </c>
      <c r="F12" s="1040">
        <v>-2.5024165146299016E-3</v>
      </c>
      <c r="G12" s="1040">
        <v>1.7101731385393837E-3</v>
      </c>
      <c r="H12" s="1040">
        <v>-1.9250391887026819E-3</v>
      </c>
      <c r="I12" s="1040">
        <v>6.603319442126665E-4</v>
      </c>
      <c r="J12" s="1040">
        <v>2.4798542848440963E-3</v>
      </c>
      <c r="K12" s="1040">
        <v>1.5435376529746581E-3</v>
      </c>
      <c r="L12" s="1040">
        <v>-2.2703422031631337E-3</v>
      </c>
      <c r="M12" s="1040">
        <v>-6.528850859728319E-4</v>
      </c>
      <c r="N12" s="1040">
        <v>-2.3943324550200762E-3</v>
      </c>
      <c r="Q12" s="262"/>
    </row>
    <row r="13" spans="1:17">
      <c r="A13" s="1043">
        <v>43466</v>
      </c>
      <c r="B13" s="1040">
        <v>-2.1312941884239489E-3</v>
      </c>
      <c r="C13" s="1040">
        <v>1.9392770512669522E-3</v>
      </c>
      <c r="D13" s="1040">
        <v>-3.4593374459142012E-3</v>
      </c>
      <c r="E13" s="1040">
        <v>6.5241133000615292E-4</v>
      </c>
      <c r="F13" s="1040">
        <v>-2.1276065774866737E-3</v>
      </c>
      <c r="G13" s="1040">
        <v>2.3954729869126723E-3</v>
      </c>
      <c r="H13" s="1040">
        <v>-2.3315482723567094E-3</v>
      </c>
      <c r="I13" s="1040">
        <v>3.9498362984824453E-4</v>
      </c>
      <c r="J13" s="1040">
        <v>2.2023241509934177E-3</v>
      </c>
      <c r="K13" s="1040">
        <v>3.0077914854922394E-3</v>
      </c>
      <c r="L13" s="1040">
        <v>-1.8580539129562368E-3</v>
      </c>
      <c r="M13" s="1040">
        <v>-5.5917144685369014E-4</v>
      </c>
      <c r="N13" s="1040">
        <v>-3.4681760917963933E-3</v>
      </c>
      <c r="Q13" s="262"/>
    </row>
    <row r="14" spans="1:17">
      <c r="A14" s="1043">
        <v>43497</v>
      </c>
      <c r="B14" s="1040">
        <v>-1.7211750019947569E-3</v>
      </c>
      <c r="C14" s="1040">
        <v>1.9717810572628114E-3</v>
      </c>
      <c r="D14" s="1040">
        <v>-3.2208607255863608E-3</v>
      </c>
      <c r="E14" s="1040">
        <v>4.6931541073313987E-4</v>
      </c>
      <c r="F14" s="1040">
        <v>-1.5082759510707255E-3</v>
      </c>
      <c r="G14" s="1040">
        <v>2.511305737167957E-3</v>
      </c>
      <c r="H14" s="1040">
        <v>-2.6185790264852127E-3</v>
      </c>
      <c r="I14" s="1040">
        <v>-1.5471722622029116E-4</v>
      </c>
      <c r="J14" s="1040">
        <v>1.8291427131875704E-3</v>
      </c>
      <c r="K14" s="1040">
        <v>3.4847720835782248E-3</v>
      </c>
      <c r="L14" s="1040">
        <v>-1.1570622356260607E-3</v>
      </c>
      <c r="M14" s="1040">
        <v>-8.3046452434965001E-4</v>
      </c>
      <c r="N14" s="1040">
        <v>-3.5407677465632004E-3</v>
      </c>
      <c r="Q14" s="262"/>
    </row>
    <row r="15" spans="1:17">
      <c r="A15" s="1043">
        <v>43525</v>
      </c>
      <c r="B15" s="1040">
        <v>-7.1158809446481008E-4</v>
      </c>
      <c r="C15" s="1040">
        <v>1.8991113183850494E-3</v>
      </c>
      <c r="D15" s="1040">
        <v>-3.072259420792367E-3</v>
      </c>
      <c r="E15" s="1040">
        <v>3.2241205585803456E-4</v>
      </c>
      <c r="F15" s="1040">
        <v>-7.729349977254607E-4</v>
      </c>
      <c r="G15" s="1040">
        <v>2.4189551074020876E-3</v>
      </c>
      <c r="H15" s="1040">
        <v>-2.5825621894000061E-3</v>
      </c>
      <c r="I15" s="1040">
        <v>1.463315381267094E-5</v>
      </c>
      <c r="J15" s="1040">
        <v>1.6913261061388685E-3</v>
      </c>
      <c r="K15" s="1040">
        <v>3.2425171964556299E-3</v>
      </c>
      <c r="L15" s="1040">
        <v>-4.2480426566937624E-4</v>
      </c>
      <c r="M15" s="1040">
        <v>-9.6346125984436704E-4</v>
      </c>
      <c r="N15" s="1040">
        <v>-3.4844914176700437E-3</v>
      </c>
      <c r="Q15" s="262"/>
    </row>
    <row r="16" spans="1:17">
      <c r="A16" s="1043">
        <v>43556</v>
      </c>
      <c r="B16" s="1040">
        <v>1.1806032323736781E-3</v>
      </c>
      <c r="C16" s="1040">
        <v>1.9199265974978452E-3</v>
      </c>
      <c r="D16" s="1040">
        <v>-2.8403411852118143E-3</v>
      </c>
      <c r="E16" s="1040">
        <v>7.6014204300611787E-4</v>
      </c>
      <c r="F16" s="1040">
        <v>2.3074483439688986E-4</v>
      </c>
      <c r="G16" s="1040">
        <v>2.2161618657368098E-3</v>
      </c>
      <c r="H16" s="1040">
        <v>-2.1505037282703032E-3</v>
      </c>
      <c r="I16" s="1040">
        <v>5.4380451343094549E-4</v>
      </c>
      <c r="J16" s="1040">
        <v>1.8230698997057093E-3</v>
      </c>
      <c r="K16" s="1040">
        <v>2.8642421479971869E-3</v>
      </c>
      <c r="L16" s="1040">
        <v>1.4092424397982306E-4</v>
      </c>
      <c r="M16" s="1040">
        <v>-4.9976700416631825E-4</v>
      </c>
      <c r="N16" s="1040">
        <v>-2.3380636424633616E-3</v>
      </c>
      <c r="Q16" s="262"/>
    </row>
    <row r="17" spans="1:17">
      <c r="A17" s="1043">
        <v>43586</v>
      </c>
      <c r="B17" s="1040">
        <v>3.9036540573047507E-3</v>
      </c>
      <c r="C17" s="1040">
        <v>1.4482767798198459E-3</v>
      </c>
      <c r="D17" s="1040">
        <v>-3.1238111700382376E-3</v>
      </c>
      <c r="E17" s="1040">
        <v>9.2405973862952351E-4</v>
      </c>
      <c r="F17" s="1040">
        <v>3.9903200033963859E-4</v>
      </c>
      <c r="G17" s="1040">
        <v>1.5119030929258148E-3</v>
      </c>
      <c r="H17" s="1040">
        <v>-1.7938147916860547E-3</v>
      </c>
      <c r="I17" s="1040">
        <v>7.3415434475276875E-4</v>
      </c>
      <c r="J17" s="1040">
        <v>9.9110923321865663E-4</v>
      </c>
      <c r="K17" s="1040">
        <v>2.3179660821914805E-3</v>
      </c>
      <c r="L17" s="1040">
        <v>4.1193367334702025E-4</v>
      </c>
      <c r="M17" s="1040">
        <v>2.5745900532614385E-5</v>
      </c>
      <c r="N17" s="1040">
        <v>-1.6842995643064906E-3</v>
      </c>
      <c r="Q17" s="262"/>
    </row>
    <row r="18" spans="1:17">
      <c r="A18" s="1043">
        <v>43617</v>
      </c>
      <c r="B18" s="1040">
        <v>4.9774237338309213E-3</v>
      </c>
      <c r="C18" s="1040">
        <v>8.0551427050168378E-4</v>
      </c>
      <c r="D18" s="1040">
        <v>-3.2497653626009093E-3</v>
      </c>
      <c r="E18" s="1040">
        <v>7.5848205556772186E-4</v>
      </c>
      <c r="F18" s="1040">
        <v>-1.6707892312073369E-4</v>
      </c>
      <c r="G18" s="1040">
        <v>1.0618908530644067E-3</v>
      </c>
      <c r="H18" s="1040">
        <v>-1.5273705160474549E-3</v>
      </c>
      <c r="I18" s="1040">
        <v>7.5454698773502749E-4</v>
      </c>
      <c r="J18" s="1040">
        <v>-5.593415187226114E-4</v>
      </c>
      <c r="K18" s="1040">
        <v>1.2834519674511657E-3</v>
      </c>
      <c r="L18" s="1040">
        <v>9.5756770318922158E-5</v>
      </c>
      <c r="M18" s="1040">
        <v>-3.1431815341853575E-4</v>
      </c>
      <c r="N18" s="1040">
        <v>-8.1369381172702315E-4</v>
      </c>
      <c r="Q18" s="262"/>
    </row>
    <row r="19" spans="1:17">
      <c r="A19" s="1043">
        <v>43647</v>
      </c>
      <c r="B19" s="1040">
        <v>4.5683302258000547E-3</v>
      </c>
      <c r="C19" s="1040">
        <v>2.6755486564167263E-4</v>
      </c>
      <c r="D19" s="1040">
        <v>-2.3744425119693879E-3</v>
      </c>
      <c r="E19" s="1040">
        <v>6.0322620721975362E-4</v>
      </c>
      <c r="F19" s="1040">
        <v>-8.7673000022103764E-4</v>
      </c>
      <c r="G19" s="1040">
        <v>3.9495231892483496E-4</v>
      </c>
      <c r="H19" s="1040">
        <v>-1.1791317429403758E-3</v>
      </c>
      <c r="I19" s="1040">
        <v>6.032311832204762E-5</v>
      </c>
      <c r="J19" s="1040">
        <v>-1.3379686315889705E-3</v>
      </c>
      <c r="K19" s="1040">
        <v>-1.673184363069069E-4</v>
      </c>
      <c r="L19" s="1040">
        <v>8.0191343643565283E-5</v>
      </c>
      <c r="M19" s="1040">
        <v>-1.4173034405540186E-4</v>
      </c>
      <c r="N19" s="1040">
        <v>-2.8292338982860432E-4</v>
      </c>
      <c r="Q19" s="262"/>
    </row>
    <row r="20" spans="1:17">
      <c r="A20" s="1043">
        <v>43678</v>
      </c>
      <c r="B20" s="1040">
        <v>2.7071296573089043E-3</v>
      </c>
      <c r="C20" s="1040">
        <v>-4.0937416938702231E-4</v>
      </c>
      <c r="D20" s="1040">
        <v>-7.9153647884844247E-4</v>
      </c>
      <c r="E20" s="1040">
        <v>-3.6622908633709983E-5</v>
      </c>
      <c r="F20" s="1040">
        <v>-1.6779361281276106E-3</v>
      </c>
      <c r="G20" s="1040">
        <v>-6.4080240226827012E-4</v>
      </c>
      <c r="H20" s="1040">
        <v>-1.187984054896507E-3</v>
      </c>
      <c r="I20" s="1040">
        <v>-8.3930693645661858E-4</v>
      </c>
      <c r="J20" s="1040">
        <v>-1.8372382996032499E-3</v>
      </c>
      <c r="K20" s="1040">
        <v>-1.552786449572463E-3</v>
      </c>
      <c r="L20" s="1040">
        <v>7.6114196339016615E-6</v>
      </c>
      <c r="M20" s="1040">
        <v>-2.2716909142861397E-4</v>
      </c>
      <c r="N20" s="1040">
        <v>-1.1501837151051131E-4</v>
      </c>
      <c r="Q20" s="262"/>
    </row>
    <row r="21" spans="1:17">
      <c r="A21" s="1043">
        <v>43709</v>
      </c>
      <c r="B21" s="1040">
        <v>-2.1863295206614453E-4</v>
      </c>
      <c r="C21" s="1040">
        <v>-1.2276679472567054E-3</v>
      </c>
      <c r="D21" s="1040">
        <v>3.182341569327729E-4</v>
      </c>
      <c r="E21" s="1040">
        <v>-1.3563713540761801E-3</v>
      </c>
      <c r="F21" s="1040">
        <v>-2.4804156138438227E-3</v>
      </c>
      <c r="G21" s="1040">
        <v>-1.4141605890836129E-3</v>
      </c>
      <c r="H21" s="1040">
        <v>-1.7686196668680321E-3</v>
      </c>
      <c r="I21" s="1040">
        <v>-1.1623748114818477E-3</v>
      </c>
      <c r="J21" s="1040">
        <v>-2.5822395525543218E-3</v>
      </c>
      <c r="K21" s="1040">
        <v>-3.0405508801575332E-3</v>
      </c>
      <c r="L21" s="1040">
        <v>-1.0932688214482233E-4</v>
      </c>
      <c r="M21" s="1040">
        <v>-7.1956776401349565E-4</v>
      </c>
      <c r="N21" s="1040">
        <v>3.8157686260853474E-4</v>
      </c>
      <c r="Q21" s="262"/>
    </row>
    <row r="22" spans="1:17">
      <c r="A22" s="1043">
        <v>43739</v>
      </c>
      <c r="B22" s="1040">
        <v>-3.0688631938917688E-3</v>
      </c>
      <c r="C22" s="1040">
        <v>-2.1927913931149012E-3</v>
      </c>
      <c r="D22" s="1040">
        <v>7.9859536918169827E-4</v>
      </c>
      <c r="E22" s="1040">
        <v>-2.8869607248399598E-3</v>
      </c>
      <c r="F22" s="1040">
        <v>-3.2782489204583598E-3</v>
      </c>
      <c r="G22" s="1040">
        <v>-2.0936918274537808E-3</v>
      </c>
      <c r="H22" s="1040">
        <v>-3.1038075651603769E-3</v>
      </c>
      <c r="I22" s="1040">
        <v>-2.0033170188923366E-3</v>
      </c>
      <c r="J22" s="1040">
        <v>-3.3098917151670459E-3</v>
      </c>
      <c r="K22" s="1040">
        <v>-3.9698036435397155E-3</v>
      </c>
      <c r="L22" s="1040">
        <v>-4.4029485618879427E-4</v>
      </c>
      <c r="M22" s="1040">
        <v>-1.4450724807961723E-3</v>
      </c>
      <c r="N22" s="1040">
        <v>-2.0635049333539435E-4</v>
      </c>
      <c r="Q22" s="262"/>
    </row>
    <row r="23" spans="1:17">
      <c r="A23" s="1043">
        <v>43770</v>
      </c>
      <c r="B23" s="1040">
        <v>-5.1887245133197535E-3</v>
      </c>
      <c r="C23" s="1040">
        <v>-3.2850403632903591E-3</v>
      </c>
      <c r="D23" s="1040">
        <v>9.2219649125291348E-4</v>
      </c>
      <c r="E23" s="1040">
        <v>-4.6313101186571393E-3</v>
      </c>
      <c r="F23" s="1040">
        <v>-3.4274270850629396E-3</v>
      </c>
      <c r="G23" s="1040">
        <v>-3.0747317213869474E-3</v>
      </c>
      <c r="H23" s="1040">
        <v>-3.5649405568953796E-3</v>
      </c>
      <c r="I23" s="1040">
        <v>-3.4741535383521205E-3</v>
      </c>
      <c r="J23" s="1040">
        <v>-3.9815898107665726E-3</v>
      </c>
      <c r="K23" s="1040">
        <v>-5.1511342916658043E-3</v>
      </c>
      <c r="L23" s="1040">
        <v>-6.3959045603323439E-4</v>
      </c>
      <c r="M23" s="1040">
        <v>-2.3684818577665023E-3</v>
      </c>
      <c r="N23" s="1040">
        <v>-1.1847463505854083E-4</v>
      </c>
      <c r="Q23" s="262"/>
    </row>
    <row r="24" spans="1:17">
      <c r="A24" s="1043">
        <v>43800</v>
      </c>
      <c r="B24" s="1040">
        <v>-7.0704593698383E-3</v>
      </c>
      <c r="C24" s="1040">
        <v>-4.2072032593154507E-3</v>
      </c>
      <c r="D24" s="1040">
        <v>5.0164177865541504E-4</v>
      </c>
      <c r="E24" s="1040">
        <v>-6.4876019238090388E-3</v>
      </c>
      <c r="F24" s="1040">
        <v>-3.3968500613206221E-3</v>
      </c>
      <c r="G24" s="1040">
        <v>-4.1534658524680079E-3</v>
      </c>
      <c r="H24" s="1040">
        <v>-3.4928018746867018E-3</v>
      </c>
      <c r="I24" s="1040">
        <v>-4.7699633382622952E-3</v>
      </c>
      <c r="J24" s="1040">
        <v>-5.1026149473608617E-3</v>
      </c>
      <c r="K24" s="1040">
        <v>-6.813804254059308E-3</v>
      </c>
      <c r="L24" s="1040">
        <v>-9.4959039936726164E-4</v>
      </c>
      <c r="M24" s="1040">
        <v>-3.9318549607498809E-3</v>
      </c>
      <c r="N24" s="1040">
        <v>7.1338060478876031E-6</v>
      </c>
      <c r="Q24" s="262"/>
    </row>
    <row r="25" spans="1:17">
      <c r="A25" s="1043">
        <v>43831</v>
      </c>
      <c r="B25" s="1040">
        <v>-8.8427895919040989E-3</v>
      </c>
      <c r="C25" s="1040">
        <v>-5.0633238718401641E-3</v>
      </c>
      <c r="D25" s="1040">
        <v>-4.8848487689134856E-4</v>
      </c>
      <c r="E25" s="1040">
        <v>-7.9644989808341782E-3</v>
      </c>
      <c r="F25" s="1040">
        <v>-3.7822219419927361E-3</v>
      </c>
      <c r="G25" s="1040">
        <v>-5.5064610799537839E-3</v>
      </c>
      <c r="H25" s="1040">
        <v>-3.3313522820925812E-3</v>
      </c>
      <c r="I25" s="1040">
        <v>-6.1217594788323115E-3</v>
      </c>
      <c r="J25" s="1040">
        <v>-6.2002583812518219E-3</v>
      </c>
      <c r="K25" s="1040">
        <v>-8.3949357818909887E-3</v>
      </c>
      <c r="L25" s="1040">
        <v>-1.404266199119597E-3</v>
      </c>
      <c r="M25" s="1040">
        <v>-6.1712844259012023E-3</v>
      </c>
      <c r="N25" s="1040">
        <v>-5.0519595244891136E-4</v>
      </c>
      <c r="Q25" s="262"/>
    </row>
    <row r="26" spans="1:17">
      <c r="A26" s="1043">
        <v>43862</v>
      </c>
      <c r="B26" s="1040">
        <v>-9.674234514584823E-3</v>
      </c>
      <c r="C26" s="1040">
        <v>-5.4542202805325513E-3</v>
      </c>
      <c r="D26" s="1040">
        <v>-1.7481143909965358E-3</v>
      </c>
      <c r="E26" s="1040">
        <v>-8.0723385648739931E-3</v>
      </c>
      <c r="F26" s="1040">
        <v>-4.8826873296516915E-3</v>
      </c>
      <c r="G26" s="1040">
        <v>-7.0184413730030037E-3</v>
      </c>
      <c r="H26" s="1040">
        <v>-3.2681035682142756E-3</v>
      </c>
      <c r="I26" s="1040">
        <v>-7.3618006468930686E-3</v>
      </c>
      <c r="J26" s="1040">
        <v>-6.8187952314534561E-3</v>
      </c>
      <c r="K26" s="1040">
        <v>-9.3787686180885066E-3</v>
      </c>
      <c r="L26" s="1040">
        <v>-1.7640193430188411E-3</v>
      </c>
      <c r="M26" s="1040">
        <v>-7.4428458109626616E-3</v>
      </c>
      <c r="N26" s="1040">
        <v>-1.3474662020428463E-3</v>
      </c>
      <c r="Q26" s="262"/>
    </row>
    <row r="27" spans="1:17">
      <c r="A27" s="1043">
        <v>43891</v>
      </c>
      <c r="B27" s="1040">
        <v>-9.6490454594977404E-3</v>
      </c>
      <c r="C27" s="1040">
        <v>-5.7838568048999006E-3</v>
      </c>
      <c r="D27" s="1040">
        <v>-2.5262556490339705E-3</v>
      </c>
      <c r="E27" s="1040">
        <v>-7.7749757283959164E-3</v>
      </c>
      <c r="F27" s="1040">
        <v>-6.7397027152535927E-3</v>
      </c>
      <c r="G27" s="1040">
        <v>-8.7516444673740867E-3</v>
      </c>
      <c r="H27" s="1040">
        <v>-3.3814259111111244E-3</v>
      </c>
      <c r="I27" s="1040">
        <v>-8.4630095058724208E-3</v>
      </c>
      <c r="J27" s="1040">
        <v>-7.5614533886702029E-3</v>
      </c>
      <c r="K27" s="1040">
        <v>-9.6737763279188815E-3</v>
      </c>
      <c r="L27" s="1040">
        <v>-2.4315219539878807E-3</v>
      </c>
      <c r="M27" s="1040">
        <v>-7.6750048393597892E-3</v>
      </c>
      <c r="N27" s="1040">
        <v>-2.1730360534907289E-3</v>
      </c>
      <c r="Q27" s="262"/>
    </row>
    <row r="28" spans="1:17">
      <c r="A28" s="1043">
        <v>43922</v>
      </c>
      <c r="B28" s="1040">
        <v>-7.4590907495177827E-3</v>
      </c>
      <c r="C28" s="1040">
        <v>-5.6777774954474003E-3</v>
      </c>
      <c r="D28" s="1040">
        <v>-2.4176429283184753E-3</v>
      </c>
      <c r="E28" s="1040">
        <v>-6.3337937416260148E-3</v>
      </c>
      <c r="F28" s="1040">
        <v>-7.2032476502104092E-3</v>
      </c>
      <c r="G28" s="1040">
        <v>-8.4615705780728412E-3</v>
      </c>
      <c r="H28" s="1040">
        <v>-2.5436722885072705E-3</v>
      </c>
      <c r="I28" s="1040">
        <v>-7.9437368268565622E-3</v>
      </c>
      <c r="J28" s="1040">
        <v>-6.8025370213193881E-3</v>
      </c>
      <c r="K28" s="1040">
        <v>-8.0176190695144811E-3</v>
      </c>
      <c r="L28" s="1040">
        <v>-2.7566141441666137E-3</v>
      </c>
      <c r="M28" s="1040">
        <v>-6.7973006484691734E-3</v>
      </c>
      <c r="N28" s="1040">
        <v>-3.3724551874321218E-3</v>
      </c>
      <c r="Q28" s="262"/>
    </row>
    <row r="29" spans="1:17">
      <c r="A29" s="1043">
        <v>43952</v>
      </c>
      <c r="B29" s="1040">
        <v>-2.2155758067587961E-3</v>
      </c>
      <c r="C29" s="1040">
        <v>-5.0061807807956216E-3</v>
      </c>
      <c r="D29" s="1040">
        <v>-9.3399351704737121E-4</v>
      </c>
      <c r="E29" s="1040">
        <v>-3.3848221098170539E-3</v>
      </c>
      <c r="F29" s="1040">
        <v>-5.2274815012927078E-3</v>
      </c>
      <c r="G29" s="1040">
        <v>-6.9011483603566015E-3</v>
      </c>
      <c r="H29" s="1040">
        <v>-7.6719120703061527E-4</v>
      </c>
      <c r="I29" s="1040">
        <v>-5.2364890151685994E-3</v>
      </c>
      <c r="J29" s="1040">
        <v>-4.1230107202903099E-3</v>
      </c>
      <c r="K29" s="1040">
        <v>-4.7693286117481692E-3</v>
      </c>
      <c r="L29" s="1040">
        <v>-1.9114282357146628E-3</v>
      </c>
      <c r="M29" s="1040">
        <v>-4.3916134278625396E-3</v>
      </c>
      <c r="N29" s="1040">
        <v>-3.3460661117410417E-3</v>
      </c>
      <c r="Q29" s="262"/>
    </row>
    <row r="30" spans="1:17">
      <c r="A30" s="1043">
        <v>43983</v>
      </c>
      <c r="B30" s="1040">
        <v>4.1736122120697994E-3</v>
      </c>
      <c r="C30" s="1040">
        <v>-4.2525091840374118E-3</v>
      </c>
      <c r="D30" s="1040">
        <v>1.5745845160407557E-3</v>
      </c>
      <c r="E30" s="1040">
        <v>-9.0091251537627315E-4</v>
      </c>
      <c r="F30" s="1040">
        <v>-1.3450718978151865E-3</v>
      </c>
      <c r="G30" s="1040">
        <v>-5.1555745350596593E-3</v>
      </c>
      <c r="H30" s="1040">
        <v>1.1429712562791572E-3</v>
      </c>
      <c r="I30" s="1040">
        <v>-2.1373074348780552E-3</v>
      </c>
      <c r="J30" s="1040">
        <v>-1.7282397838390695E-3</v>
      </c>
      <c r="K30" s="1040">
        <v>-1.9528291957553456E-3</v>
      </c>
      <c r="L30" s="1040">
        <v>1.1670697423293852E-4</v>
      </c>
      <c r="M30" s="1040">
        <v>-2.3938932286016179E-3</v>
      </c>
      <c r="N30" s="1040">
        <v>-1.3472469268667187E-3</v>
      </c>
      <c r="Q30" s="262"/>
    </row>
    <row r="31" spans="1:17">
      <c r="A31" s="1043">
        <v>44013</v>
      </c>
      <c r="B31" s="1040">
        <v>8.5028236416844205E-3</v>
      </c>
      <c r="C31" s="1040">
        <v>-3.3041251298470131E-3</v>
      </c>
      <c r="D31" s="1040">
        <v>3.8276051155744506E-3</v>
      </c>
      <c r="E31" s="1040">
        <v>5.2101079293542796E-4</v>
      </c>
      <c r="F31" s="1040">
        <v>2.7069627650700978E-3</v>
      </c>
      <c r="G31" s="1040">
        <v>-3.1748579461250426E-3</v>
      </c>
      <c r="H31" s="1040">
        <v>2.9914996979482078E-3</v>
      </c>
      <c r="I31" s="1040">
        <v>-2.5609564739959012E-5</v>
      </c>
      <c r="J31" s="1040">
        <v>-2.2989386006300183E-4</v>
      </c>
      <c r="K31" s="1040">
        <v>-3.9271054303313679E-4</v>
      </c>
      <c r="L31" s="1040">
        <v>2.3011160918308127E-3</v>
      </c>
      <c r="M31" s="1040">
        <v>-9.707518735901921E-4</v>
      </c>
      <c r="N31" s="1040">
        <v>1.0082841405512077E-3</v>
      </c>
      <c r="Q31" s="262"/>
    </row>
    <row r="32" spans="1:17">
      <c r="A32" s="1043">
        <v>44044</v>
      </c>
      <c r="B32" s="1040">
        <v>1.0425537715823441E-2</v>
      </c>
      <c r="C32" s="1040">
        <v>-1.9097523899388458E-3</v>
      </c>
      <c r="D32" s="1040">
        <v>5.2699527973610882E-3</v>
      </c>
      <c r="E32" s="1040">
        <v>1.7300125545918199E-3</v>
      </c>
      <c r="F32" s="1040">
        <v>5.8761048027957674E-3</v>
      </c>
      <c r="G32" s="1040">
        <v>-1.2234147565691744E-3</v>
      </c>
      <c r="H32" s="1040">
        <v>4.368840229788451E-3</v>
      </c>
      <c r="I32" s="1040">
        <v>1.2650981617148283E-3</v>
      </c>
      <c r="J32" s="1040">
        <v>8.1949717104357056E-4</v>
      </c>
      <c r="K32" s="1040">
        <v>1.2428489213820448E-3</v>
      </c>
      <c r="L32" s="1040">
        <v>3.9457246312706307E-3</v>
      </c>
      <c r="M32" s="1040">
        <v>7.223908473681373E-4</v>
      </c>
      <c r="N32" s="1040">
        <v>2.8609661297449573E-3</v>
      </c>
      <c r="Q32" s="262"/>
    </row>
    <row r="33" spans="1:17">
      <c r="A33" s="1043">
        <v>44075</v>
      </c>
      <c r="B33" s="1040">
        <v>1.1410405965206927E-2</v>
      </c>
      <c r="C33" s="1040">
        <v>-8.6976107341230069E-4</v>
      </c>
      <c r="D33" s="1040">
        <v>5.7544603035389885E-3</v>
      </c>
      <c r="E33" s="1040">
        <v>2.1099540262223826E-3</v>
      </c>
      <c r="F33" s="1040">
        <v>7.7480691170025429E-3</v>
      </c>
      <c r="G33" s="1040">
        <v>-2.1367936662319842E-4</v>
      </c>
      <c r="H33" s="1040">
        <v>5.487068511976112E-3</v>
      </c>
      <c r="I33" s="1040">
        <v>1.9296734061975407E-3</v>
      </c>
      <c r="J33" s="1040">
        <v>6.7578716639471459E-4</v>
      </c>
      <c r="K33" s="1040">
        <v>2.2377281714651698E-3</v>
      </c>
      <c r="L33" s="1040">
        <v>5.0456796508318025E-3</v>
      </c>
      <c r="M33" s="1040">
        <v>2.1758700443297307E-3</v>
      </c>
      <c r="N33" s="1040">
        <v>5.0541635687442188E-3</v>
      </c>
      <c r="Q33" s="262"/>
    </row>
    <row r="34" spans="1:17">
      <c r="A34" s="1043">
        <v>44105</v>
      </c>
      <c r="B34" s="1040">
        <v>1.0912718996542226E-2</v>
      </c>
      <c r="C34" s="1040">
        <v>-2.6621607634236266E-4</v>
      </c>
      <c r="D34" s="1040">
        <v>4.9876621439651769E-3</v>
      </c>
      <c r="E34" s="1040">
        <v>1.5718891001035296E-3</v>
      </c>
      <c r="F34" s="1040">
        <v>7.7910002171980297E-3</v>
      </c>
      <c r="G34" s="1040">
        <v>4.1283940951775122E-4</v>
      </c>
      <c r="H34" s="1040">
        <v>5.6767420150288794E-3</v>
      </c>
      <c r="I34" s="1040">
        <v>2.3115251770167156E-3</v>
      </c>
      <c r="J34" s="1040">
        <v>9.8352268357881911E-4</v>
      </c>
      <c r="K34" s="1040">
        <v>2.5425804824301679E-3</v>
      </c>
      <c r="L34" s="1040">
        <v>5.3264681667801739E-3</v>
      </c>
      <c r="M34" s="1040">
        <v>3.1277395372293348E-3</v>
      </c>
      <c r="N34" s="1040">
        <v>6.1348436881287771E-3</v>
      </c>
      <c r="Q34" s="262"/>
    </row>
    <row r="35" spans="1:17">
      <c r="A35" s="1043">
        <v>44136</v>
      </c>
      <c r="B35" s="1040">
        <v>9.226129161522878E-3</v>
      </c>
      <c r="C35" s="1040">
        <v>6.613433539173208E-4</v>
      </c>
      <c r="D35" s="1040">
        <v>3.7910050381653182E-3</v>
      </c>
      <c r="E35" s="1040">
        <v>1.3879313521991676E-3</v>
      </c>
      <c r="F35" s="1040">
        <v>6.6835583318275438E-3</v>
      </c>
      <c r="G35" s="1040">
        <v>1.3745427047602288E-3</v>
      </c>
      <c r="H35" s="1040">
        <v>4.6573362687652997E-3</v>
      </c>
      <c r="I35" s="1040">
        <v>2.415504205061092E-3</v>
      </c>
      <c r="J35" s="1040">
        <v>1.2781648897766118E-3</v>
      </c>
      <c r="K35" s="1040">
        <v>3.0576959380617108E-3</v>
      </c>
      <c r="L35" s="1040">
        <v>4.8834620893866143E-3</v>
      </c>
      <c r="M35" s="1040">
        <v>3.8468215869262856E-3</v>
      </c>
      <c r="N35" s="1040">
        <v>6.5159258896663186E-3</v>
      </c>
      <c r="Q35" s="262"/>
    </row>
    <row r="36" spans="1:17">
      <c r="A36" s="1043">
        <v>44166</v>
      </c>
      <c r="B36" s="1040">
        <v>7.9626075500721649E-3</v>
      </c>
      <c r="C36" s="1040">
        <v>1.0477451583428277E-3</v>
      </c>
      <c r="D36" s="1040">
        <v>2.9452644486840374E-3</v>
      </c>
      <c r="E36" s="1040">
        <v>9.9539243403823363E-4</v>
      </c>
      <c r="F36" s="1040">
        <v>5.2087336127988326E-3</v>
      </c>
      <c r="G36" s="1040">
        <v>2.2759883375584877E-3</v>
      </c>
      <c r="H36" s="1040">
        <v>3.7952913802257182E-3</v>
      </c>
      <c r="I36" s="1040">
        <v>1.9460225559997379E-3</v>
      </c>
      <c r="J36" s="1040">
        <v>1.0793627692220475E-3</v>
      </c>
      <c r="K36" s="1040">
        <v>3.3198635280116129E-3</v>
      </c>
      <c r="L36" s="1040">
        <v>4.408682891335336E-3</v>
      </c>
      <c r="M36" s="1040">
        <v>4.1027829282913597E-3</v>
      </c>
      <c r="N36" s="1040">
        <v>6.806810413061859E-3</v>
      </c>
      <c r="Q36" s="262"/>
    </row>
    <row r="37" spans="1:17">
      <c r="A37" s="1043">
        <v>44197</v>
      </c>
      <c r="B37" s="1040">
        <v>7.0210531249940145E-3</v>
      </c>
      <c r="C37" s="1040">
        <v>1.146956936808774E-3</v>
      </c>
      <c r="D37" s="1040">
        <v>2.3344978743444766E-3</v>
      </c>
      <c r="E37" s="1040">
        <v>5.8711769017194548E-4</v>
      </c>
      <c r="F37" s="1040">
        <v>3.4150929866292312E-3</v>
      </c>
      <c r="G37" s="1040">
        <v>2.8656324359144225E-3</v>
      </c>
      <c r="H37" s="1040">
        <v>3.2942118184706715E-3</v>
      </c>
      <c r="I37" s="1040">
        <v>1.7851362037912821E-3</v>
      </c>
      <c r="J37" s="1040">
        <v>1.6474237085337684E-3</v>
      </c>
      <c r="K37" s="1040">
        <v>3.224243833612972E-3</v>
      </c>
      <c r="L37" s="1040">
        <v>3.986041026031617E-3</v>
      </c>
      <c r="M37" s="1040">
        <v>4.0347459945235808E-3</v>
      </c>
      <c r="N37" s="1040">
        <v>6.0784162273535003E-3</v>
      </c>
      <c r="Q37" s="262"/>
    </row>
    <row r="38" spans="1:17">
      <c r="A38" s="1043">
        <v>44228</v>
      </c>
      <c r="B38" s="1040">
        <v>4.9364199031715073E-3</v>
      </c>
      <c r="C38" s="1040">
        <v>1.0411057340546925E-3</v>
      </c>
      <c r="D38" s="1040">
        <v>2.1755695772600614E-3</v>
      </c>
      <c r="E38" s="1040">
        <v>9.5110421913102705E-4</v>
      </c>
      <c r="F38" s="1040">
        <v>2.0117224953936086E-3</v>
      </c>
      <c r="G38" s="1040">
        <v>3.7643500846624711E-3</v>
      </c>
      <c r="H38" s="1040">
        <v>2.4926452180196179E-3</v>
      </c>
      <c r="I38" s="1040">
        <v>1.8553411911952367E-3</v>
      </c>
      <c r="J38" s="1040">
        <v>2.246924814395701E-3</v>
      </c>
      <c r="K38" s="1040">
        <v>3.5480387441833017E-3</v>
      </c>
      <c r="L38" s="1040">
        <v>3.3233073170644278E-3</v>
      </c>
      <c r="M38" s="1040">
        <v>4.2868352007332522E-3</v>
      </c>
      <c r="N38" s="1040">
        <v>4.3754068994845685E-3</v>
      </c>
      <c r="Q38" s="262"/>
    </row>
    <row r="39" spans="1:17">
      <c r="A39" s="1043">
        <v>44256</v>
      </c>
      <c r="B39" s="1040">
        <v>2.5142860342348694E-3</v>
      </c>
      <c r="C39" s="1040">
        <v>1.0276410361016453E-3</v>
      </c>
      <c r="D39" s="1040">
        <v>2.2230893110910532E-3</v>
      </c>
      <c r="E39" s="1040">
        <v>1.3870116274450339E-3</v>
      </c>
      <c r="F39" s="1040">
        <v>1.3247899747659275E-3</v>
      </c>
      <c r="G39" s="1040">
        <v>4.2354278608223161E-3</v>
      </c>
      <c r="H39" s="1040">
        <v>1.5583945525422527E-3</v>
      </c>
      <c r="I39" s="1040">
        <v>2.0682060595011986E-3</v>
      </c>
      <c r="J39" s="1040">
        <v>2.3113050242837829E-3</v>
      </c>
      <c r="K39" s="1040">
        <v>4.0528085311608564E-3</v>
      </c>
      <c r="L39" s="1040">
        <v>2.4531792165071176E-3</v>
      </c>
      <c r="M39" s="1040">
        <v>3.9284805855086535E-3</v>
      </c>
      <c r="N39" s="1040">
        <v>2.8282402580728228E-3</v>
      </c>
      <c r="Q39" s="262"/>
    </row>
    <row r="40" spans="1:17">
      <c r="A40" s="1043">
        <v>44287</v>
      </c>
      <c r="B40" s="1040">
        <v>-1.6870679692781998E-4</v>
      </c>
      <c r="C40" s="1040">
        <v>1.2224030576717393E-3</v>
      </c>
      <c r="D40" s="1040">
        <v>2.0715652599283541E-3</v>
      </c>
      <c r="E40" s="1040">
        <v>1.4814679181862633E-3</v>
      </c>
      <c r="F40" s="1040">
        <v>1.2593577368158471E-3</v>
      </c>
      <c r="G40" s="1040">
        <v>4.1072592647957151E-3</v>
      </c>
      <c r="H40" s="1040">
        <v>1.0517805115001222E-3</v>
      </c>
      <c r="I40" s="1040">
        <v>2.1627720106154324E-3</v>
      </c>
      <c r="J40" s="1040">
        <v>2.0943822898029651E-3</v>
      </c>
      <c r="K40" s="1040">
        <v>4.2953679943713574E-3</v>
      </c>
      <c r="L40" s="1040">
        <v>1.6604017736564503E-3</v>
      </c>
      <c r="M40" s="1040">
        <v>3.0760890367338423E-3</v>
      </c>
      <c r="N40" s="1040">
        <v>1.0654253026309846E-3</v>
      </c>
      <c r="Q40" s="262"/>
    </row>
    <row r="41" spans="1:17">
      <c r="A41" s="1043">
        <v>44317</v>
      </c>
      <c r="B41" s="1040">
        <v>-2.9473941676860793E-3</v>
      </c>
      <c r="C41" s="1040">
        <v>1.7098403111261984E-3</v>
      </c>
      <c r="D41" s="1040">
        <v>1.4977617985888481E-3</v>
      </c>
      <c r="E41" s="1040">
        <v>1.8056889290560818E-3</v>
      </c>
      <c r="F41" s="1040">
        <v>2.5062697806843559E-4</v>
      </c>
      <c r="G41" s="1040">
        <v>3.9957698405104214E-3</v>
      </c>
      <c r="H41" s="1040">
        <v>-3.9146396637779191E-4</v>
      </c>
      <c r="I41" s="1040">
        <v>2.140795819656427E-3</v>
      </c>
      <c r="J41" s="1040">
        <v>2.0274209116666331E-3</v>
      </c>
      <c r="K41" s="1040">
        <v>4.5723037925242682E-3</v>
      </c>
      <c r="L41" s="1040">
        <v>8.8849690660197655E-4</v>
      </c>
      <c r="M41" s="1040">
        <v>2.1999056473700485E-3</v>
      </c>
      <c r="N41" s="1040">
        <v>-4.678180134515264E-4</v>
      </c>
      <c r="Q41" s="262"/>
    </row>
    <row r="42" spans="1:17">
      <c r="A42" s="1043">
        <v>44348</v>
      </c>
      <c r="B42" s="1040">
        <v>-5.1619175077723956E-3</v>
      </c>
      <c r="C42" s="1040">
        <v>2.0882359388199045E-3</v>
      </c>
      <c r="D42" s="1040">
        <v>6.2563292717765506E-4</v>
      </c>
      <c r="E42" s="1040">
        <v>2.1585320676171804E-3</v>
      </c>
      <c r="F42" s="1040">
        <v>-1.2294878240197704E-3</v>
      </c>
      <c r="G42" s="1040">
        <v>3.3688548808323837E-3</v>
      </c>
      <c r="H42" s="1040">
        <v>-2.2775641842016636E-3</v>
      </c>
      <c r="I42" s="1040">
        <v>2.0927376490005312E-3</v>
      </c>
      <c r="J42" s="1040">
        <v>2.2420530826634533E-3</v>
      </c>
      <c r="K42" s="1040">
        <v>4.3168649982432417E-3</v>
      </c>
      <c r="L42" s="1040">
        <v>1.2685679151502871E-4</v>
      </c>
      <c r="M42" s="1040">
        <v>1.7441781126574796E-3</v>
      </c>
      <c r="N42" s="1040">
        <v>-1.6096500509136247E-3</v>
      </c>
      <c r="Q42" s="262"/>
    </row>
    <row r="43" spans="1:17">
      <c r="A43" s="1043">
        <v>44378</v>
      </c>
      <c r="B43" s="1040">
        <v>-6.2959027653113342E-3</v>
      </c>
      <c r="C43" s="1040">
        <v>2.2579697913203134E-3</v>
      </c>
      <c r="D43" s="1040">
        <v>-4.9018052538074564E-4</v>
      </c>
      <c r="E43" s="1040">
        <v>2.2052473315214982E-3</v>
      </c>
      <c r="F43" s="1040">
        <v>-2.9232079835734837E-3</v>
      </c>
      <c r="G43" s="1040">
        <v>2.5880047424178265E-3</v>
      </c>
      <c r="H43" s="1040">
        <v>-4.3730209676673404E-3</v>
      </c>
      <c r="I43" s="1040">
        <v>2.3387109720420796E-3</v>
      </c>
      <c r="J43" s="1040">
        <v>2.5364266809102531E-3</v>
      </c>
      <c r="K43" s="1040">
        <v>3.7050301336551961E-3</v>
      </c>
      <c r="L43" s="1040">
        <v>-8.2059713574511584E-4</v>
      </c>
      <c r="M43" s="1040">
        <v>1.2489368702448544E-3</v>
      </c>
      <c r="N43" s="1040">
        <v>-2.2301050535764588E-3</v>
      </c>
      <c r="Q43" s="262"/>
    </row>
    <row r="44" spans="1:17">
      <c r="A44" s="1043">
        <v>44409</v>
      </c>
      <c r="B44" s="1040">
        <v>-5.8969359261005216E-3</v>
      </c>
      <c r="C44" s="1040">
        <v>2.3668547907802484E-3</v>
      </c>
      <c r="D44" s="1040">
        <v>-1.3438127411762313E-3</v>
      </c>
      <c r="E44" s="1040">
        <v>2.164672443073723E-3</v>
      </c>
      <c r="F44" s="1040">
        <v>-4.2999329347448434E-3</v>
      </c>
      <c r="G44" s="1040">
        <v>2.3180107226292712E-3</v>
      </c>
      <c r="H44" s="1040">
        <v>-5.416665587289593E-3</v>
      </c>
      <c r="I44" s="1040">
        <v>2.546029866569377E-3</v>
      </c>
      <c r="J44" s="1040">
        <v>2.842791975287362E-3</v>
      </c>
      <c r="K44" s="1040">
        <v>3.2520964082629611E-3</v>
      </c>
      <c r="L44" s="1040">
        <v>-1.8488828553164804E-3</v>
      </c>
      <c r="M44" s="1040">
        <v>1.0954828590892252E-3</v>
      </c>
      <c r="N44" s="1040">
        <v>-2.0302767955524548E-3</v>
      </c>
      <c r="Q44" s="262"/>
    </row>
    <row r="45" spans="1:17">
      <c r="A45" s="1043">
        <v>44440</v>
      </c>
      <c r="B45" s="1040">
        <v>-4.6493563429033102E-3</v>
      </c>
      <c r="C45" s="1040">
        <v>2.3339356975777825E-3</v>
      </c>
      <c r="D45" s="1040">
        <v>-1.4887926783098138E-3</v>
      </c>
      <c r="E45" s="1040">
        <v>2.1179812628977501E-3</v>
      </c>
      <c r="F45" s="1040">
        <v>-4.6542759717786986E-3</v>
      </c>
      <c r="G45" s="1040">
        <v>2.2792385501171353E-3</v>
      </c>
      <c r="H45" s="1040">
        <v>-4.1312647425977289E-3</v>
      </c>
      <c r="I45" s="1040">
        <v>2.5657666619778308E-3</v>
      </c>
      <c r="J45" s="1040">
        <v>3.1439060158833243E-3</v>
      </c>
      <c r="K45" s="1040">
        <v>2.6823795835582143E-3</v>
      </c>
      <c r="L45" s="1040">
        <v>-2.4440507901146713E-3</v>
      </c>
      <c r="M45" s="1040">
        <v>1.0708007546782472E-3</v>
      </c>
      <c r="N45" s="1040">
        <v>-1.2003939887554882E-3</v>
      </c>
    </row>
    <row r="46" spans="1:17">
      <c r="A46" s="1043">
        <v>44470</v>
      </c>
      <c r="B46" s="1040">
        <v>-3.1138984792218327E-3</v>
      </c>
      <c r="C46" s="1040">
        <v>2.3835156509013355E-3</v>
      </c>
      <c r="D46" s="1040">
        <v>-1.0697972199500416E-3</v>
      </c>
      <c r="E46" s="1040">
        <v>1.9456814435634406E-3</v>
      </c>
      <c r="F46" s="1040">
        <v>-3.764699963076934E-3</v>
      </c>
      <c r="G46" s="1040">
        <v>2.0390140790473854E-3</v>
      </c>
      <c r="H46" s="1040">
        <v>-1.0833266200893643E-3</v>
      </c>
      <c r="I46" s="1040">
        <v>2.3776338669931896E-3</v>
      </c>
      <c r="J46" s="1040">
        <v>2.9362864258806187E-3</v>
      </c>
      <c r="K46" s="1040">
        <v>1.847810790325255E-3</v>
      </c>
      <c r="L46" s="1040">
        <v>-2.4558067854580923E-3</v>
      </c>
      <c r="M46" s="1040">
        <v>8.8520703455441385E-4</v>
      </c>
      <c r="N46" s="1040">
        <v>2.5746791625569365E-4</v>
      </c>
    </row>
    <row r="47" spans="1:17">
      <c r="A47" s="1043">
        <v>44501</v>
      </c>
      <c r="B47" s="1040">
        <v>-2.2410092865974285E-3</v>
      </c>
      <c r="C47" s="1040">
        <v>2.6363926752859257E-3</v>
      </c>
      <c r="D47" s="1040">
        <v>-4.3407049259891473E-4</v>
      </c>
      <c r="E47" s="1040">
        <v>2.0240113628626766E-3</v>
      </c>
      <c r="F47" s="1040">
        <v>-2.3083774051473327E-3</v>
      </c>
      <c r="G47" s="1040">
        <v>1.8719331388297178E-3</v>
      </c>
      <c r="H47" s="1040">
        <v>1.5674837618931958E-3</v>
      </c>
      <c r="I47" s="1040">
        <v>1.8426127774489043E-3</v>
      </c>
      <c r="J47" s="1040">
        <v>2.4892914833569701E-3</v>
      </c>
      <c r="K47" s="1040">
        <v>1.0924380861327965E-3</v>
      </c>
      <c r="L47" s="1040">
        <v>-2.0616905197525792E-3</v>
      </c>
      <c r="M47" s="1040">
        <v>5.8310582834097957E-4</v>
      </c>
      <c r="N47" s="1040">
        <v>1.5174714480843399E-3</v>
      </c>
    </row>
    <row r="48" spans="1:17">
      <c r="A48" s="1043">
        <v>44531</v>
      </c>
      <c r="B48" s="1040">
        <v>-2.3009897991586037E-3</v>
      </c>
      <c r="C48" s="1040">
        <v>2.4162709644250935E-3</v>
      </c>
      <c r="D48" s="1040">
        <v>1.0351918251771952E-4</v>
      </c>
      <c r="E48" s="1040">
        <v>2.2601982226764239E-3</v>
      </c>
      <c r="F48" s="1040">
        <v>-8.8030242429404382E-4</v>
      </c>
      <c r="G48" s="1040">
        <v>1.3339858435696961E-3</v>
      </c>
      <c r="H48" s="1040">
        <v>3.3273077298380249E-3</v>
      </c>
      <c r="I48" s="1040">
        <v>1.8449876329962311E-3</v>
      </c>
      <c r="J48" s="1040">
        <v>2.142164869233687E-3</v>
      </c>
      <c r="K48" s="1040">
        <v>6.6409880710849301E-4</v>
      </c>
      <c r="L48" s="1040">
        <v>-1.7954773336252838E-3</v>
      </c>
      <c r="M48" s="1040">
        <v>6.4419509556334908E-4</v>
      </c>
      <c r="N48" s="1040">
        <v>2.0730543482303521E-3</v>
      </c>
    </row>
    <row r="49" spans="1:14">
      <c r="A49" s="1043">
        <v>44562</v>
      </c>
      <c r="B49" s="1040">
        <v>-2.4989885950144064E-3</v>
      </c>
      <c r="C49" s="1040">
        <v>1.8814134279143691E-3</v>
      </c>
      <c r="D49" s="1040">
        <v>6.4438798959609578E-4</v>
      </c>
      <c r="E49" s="1040">
        <v>2.2564116498116071E-3</v>
      </c>
      <c r="F49" s="1040">
        <v>2.5527898825927764E-4</v>
      </c>
      <c r="G49" s="1040">
        <v>9.9944699272103144E-4</v>
      </c>
      <c r="H49" s="1040">
        <v>4.3439257043622614E-3</v>
      </c>
      <c r="I49" s="1040">
        <v>2.1862342888467889E-3</v>
      </c>
      <c r="J49" s="1040">
        <v>1.8869465870152702E-3</v>
      </c>
      <c r="K49" s="1040">
        <v>6.2664838481785168E-4</v>
      </c>
      <c r="L49" s="1040">
        <v>-1.6763299332995807E-3</v>
      </c>
      <c r="M49" s="1040">
        <v>5.6325654714406426E-4</v>
      </c>
      <c r="N49" s="1040">
        <v>2.6993353170323697E-3</v>
      </c>
    </row>
    <row r="50" spans="1:14">
      <c r="A50" s="1043">
        <v>44593</v>
      </c>
      <c r="B50" s="1040">
        <v>-2.7740062464567394E-3</v>
      </c>
      <c r="C50" s="1040">
        <v>1.6283080197239119E-3</v>
      </c>
      <c r="D50" s="1040">
        <v>1.0279638021506443E-3</v>
      </c>
      <c r="E50" s="1040">
        <v>2.3226425371276616E-3</v>
      </c>
      <c r="F50" s="1040">
        <v>6.3817862624859778E-4</v>
      </c>
      <c r="G50" s="1040">
        <v>1.3543841626253439E-3</v>
      </c>
      <c r="H50" s="1040">
        <v>4.5153994166169387E-3</v>
      </c>
      <c r="I50" s="1040">
        <v>2.4894696932813432E-3</v>
      </c>
      <c r="J50" s="1040">
        <v>2.4764182725669492E-3</v>
      </c>
      <c r="K50" s="1040">
        <v>9.7729891151754344E-4</v>
      </c>
      <c r="L50" s="1040">
        <v>-1.9100447174165147E-3</v>
      </c>
      <c r="M50" s="1040">
        <v>5.5437835933425106E-4</v>
      </c>
      <c r="N50" s="1040">
        <v>2.2287197270161041E-3</v>
      </c>
    </row>
    <row r="51" spans="1:14">
      <c r="A51" s="1043">
        <v>44621</v>
      </c>
      <c r="B51" s="1040">
        <v>-2.5130179113912465E-3</v>
      </c>
      <c r="C51" s="1040">
        <v>1.7430629508519146E-3</v>
      </c>
      <c r="D51" s="1040">
        <v>1.2076112402767958E-3</v>
      </c>
      <c r="E51" s="1040">
        <v>2.6386366619164381E-3</v>
      </c>
      <c r="F51" s="1040">
        <v>7.8596748283477069E-4</v>
      </c>
      <c r="G51" s="1040">
        <v>1.6650134359346147E-3</v>
      </c>
      <c r="H51" s="1040">
        <v>3.5845864647705561E-3</v>
      </c>
      <c r="I51" s="1040">
        <v>2.3631367652265922E-3</v>
      </c>
      <c r="J51" s="1040">
        <v>3.5401466011431015E-3</v>
      </c>
      <c r="K51" s="1040">
        <v>2.1010461678014902E-3</v>
      </c>
      <c r="L51" s="1040">
        <v>-2.1620195753320193E-3</v>
      </c>
      <c r="M51" s="1040">
        <v>1.3400759994401934E-3</v>
      </c>
      <c r="N51" s="1040">
        <v>1.7003218225746242E-3</v>
      </c>
    </row>
    <row r="52" spans="1:14">
      <c r="A52" s="1043">
        <v>44652</v>
      </c>
      <c r="B52" s="1040">
        <v>-2.2751835946799304E-3</v>
      </c>
      <c r="C52" s="1040">
        <v>1.6675812882342989E-3</v>
      </c>
      <c r="D52" s="1040">
        <v>1.2075774584616727E-3</v>
      </c>
      <c r="E52" s="1040">
        <v>2.4824021793565798E-3</v>
      </c>
      <c r="F52" s="1040">
        <v>4.9482214491336496E-4</v>
      </c>
      <c r="G52" s="1040">
        <v>1.2813407073968275E-3</v>
      </c>
      <c r="H52" s="1040">
        <v>2.2405726701498763E-3</v>
      </c>
      <c r="I52" s="1040">
        <v>2.1392167361578007E-3</v>
      </c>
      <c r="J52" s="1040">
        <v>3.4519110962552002E-3</v>
      </c>
      <c r="K52" s="1040">
        <v>2.0407593446074568E-3</v>
      </c>
      <c r="L52" s="1040">
        <v>-2.5313838852929482E-3</v>
      </c>
      <c r="M52" s="1040">
        <v>2.2010785438133507E-3</v>
      </c>
      <c r="N52" s="1040">
        <v>7.7319859430757809E-4</v>
      </c>
    </row>
    <row r="53" spans="1:14">
      <c r="A53" s="1043">
        <v>44682</v>
      </c>
      <c r="B53" s="1040">
        <v>-2.340505744019783E-3</v>
      </c>
      <c r="C53" s="1040">
        <v>1.524322244909504E-3</v>
      </c>
      <c r="D53" s="1040">
        <v>1.0074266795713216E-3</v>
      </c>
      <c r="E53" s="1040">
        <v>1.9123735041293166E-3</v>
      </c>
      <c r="F53" s="1040">
        <v>-8.4199724711186974E-5</v>
      </c>
      <c r="G53" s="1040">
        <v>9.6883595853025639E-4</v>
      </c>
      <c r="H53" s="1040">
        <v>4.8781502417161171E-4</v>
      </c>
      <c r="I53" s="1040">
        <v>1.7122579556496653E-3</v>
      </c>
      <c r="J53" s="1040">
        <v>1.9198105946731658E-3</v>
      </c>
      <c r="K53" s="1040">
        <v>6.7941428023776673E-4</v>
      </c>
      <c r="L53" s="1040">
        <v>-3.2026035566490307E-3</v>
      </c>
      <c r="M53" s="1040">
        <v>2.6454879681026E-3</v>
      </c>
      <c r="N53" s="1040">
        <v>4.1532624492912618E-5</v>
      </c>
    </row>
    <row r="54" spans="1:14">
      <c r="A54" s="1043">
        <v>44713</v>
      </c>
      <c r="B54" s="1040">
        <v>-1.6871716230695277E-3</v>
      </c>
      <c r="C54" s="1040">
        <v>1.4105886855524385E-3</v>
      </c>
      <c r="D54" s="1040">
        <v>8.0716983855122493E-4</v>
      </c>
      <c r="E54" s="1040">
        <v>1.278805544103534E-3</v>
      </c>
      <c r="F54" s="1040">
        <v>2.6716717653152422E-4</v>
      </c>
      <c r="G54" s="1040">
        <v>4.3672608685940695E-4</v>
      </c>
      <c r="H54" s="1040">
        <v>-7.5895833510886135E-4</v>
      </c>
      <c r="I54" s="1040">
        <v>1.3635917907686146E-3</v>
      </c>
      <c r="J54" s="1040">
        <v>7.5256234661158494E-4</v>
      </c>
      <c r="K54" s="1040">
        <v>-7.462836360684344E-4</v>
      </c>
      <c r="L54" s="1040">
        <v>-3.8806748341624342E-3</v>
      </c>
      <c r="M54" s="1040">
        <v>2.3219930539979394E-3</v>
      </c>
      <c r="N54" s="1040">
        <v>-5.2843581900108294E-4</v>
      </c>
    </row>
    <row r="55" spans="1:14">
      <c r="A55" s="1043">
        <v>44743</v>
      </c>
      <c r="B55" s="1040">
        <v>-7.0443691623678362E-4</v>
      </c>
      <c r="C55" s="1040">
        <v>1.2615687453243485E-3</v>
      </c>
      <c r="D55" s="1040">
        <v>-6.1541369314510597E-4</v>
      </c>
      <c r="E55" s="1040">
        <v>5.6715950057073528E-4</v>
      </c>
      <c r="F55" s="1040">
        <v>1.1091483422163151E-3</v>
      </c>
      <c r="G55" s="1040">
        <v>-4.0334578758483008E-4</v>
      </c>
      <c r="H55" s="1040">
        <v>-1.8641172957341023E-3</v>
      </c>
      <c r="I55" s="1040">
        <v>1.2520005266072332E-3</v>
      </c>
      <c r="J55" s="1040">
        <v>1.1495055770582852E-4</v>
      </c>
      <c r="K55" s="1040">
        <v>-1.8421113338662476E-3</v>
      </c>
      <c r="L55" s="1040">
        <v>-4.2086452028935462E-3</v>
      </c>
      <c r="M55" s="1040">
        <v>1.7763580260092837E-3</v>
      </c>
      <c r="N55" s="1040">
        <v>-1.3929112760444617E-3</v>
      </c>
    </row>
    <row r="56" spans="1:14">
      <c r="A56" s="1043">
        <v>44774</v>
      </c>
      <c r="B56" s="1040">
        <v>3.3939652307490853E-4</v>
      </c>
      <c r="C56" s="1040">
        <v>1.1039425327434849E-3</v>
      </c>
      <c r="D56" s="1040">
        <v>-1.6900773349872722E-3</v>
      </c>
      <c r="E56" s="1040">
        <v>-6.8823846149368428E-5</v>
      </c>
      <c r="F56" s="1040">
        <v>1.2607323339720589E-3</v>
      </c>
      <c r="G56" s="1040">
        <v>-4.3238478654061829E-5</v>
      </c>
      <c r="H56" s="1040">
        <v>-3.0032013565386428E-3</v>
      </c>
      <c r="I56" s="1040">
        <v>1.0689654124702574E-3</v>
      </c>
      <c r="J56" s="1040">
        <v>-4.1539075306817885E-4</v>
      </c>
      <c r="K56" s="1040">
        <v>-2.5675894891467044E-3</v>
      </c>
      <c r="L56" s="1040">
        <v>-4.2012864097398239E-3</v>
      </c>
      <c r="M56" s="1040">
        <v>1.0171118708786064E-3</v>
      </c>
      <c r="N56" s="1040">
        <v>-2.4677406866407958E-3</v>
      </c>
    </row>
    <row r="57" spans="1:14">
      <c r="A57" s="1043">
        <v>44805</v>
      </c>
      <c r="B57" s="1040">
        <v>9.2191849067591036E-4</v>
      </c>
      <c r="C57" s="1040">
        <v>1.1455272085560964E-3</v>
      </c>
      <c r="D57" s="1040">
        <v>-2.428247163879016E-3</v>
      </c>
      <c r="E57" s="1040">
        <v>-4.4165595050116302E-4</v>
      </c>
      <c r="F57" s="1040">
        <v>8.5535492501664923E-4</v>
      </c>
      <c r="G57" s="1040">
        <v>6.2033664622629381E-4</v>
      </c>
      <c r="H57" s="1040">
        <v>-4.3244032892815198E-3</v>
      </c>
      <c r="I57" s="1040">
        <v>9.7190419996584509E-4</v>
      </c>
      <c r="J57" s="1040">
        <v>-5.5154352321606925E-4</v>
      </c>
      <c r="K57" s="1040">
        <v>-2.2429380623874007E-3</v>
      </c>
      <c r="L57" s="1040">
        <v>-4.1256669808080737E-3</v>
      </c>
      <c r="M57" s="1040">
        <v>7.4161864442312542E-4</v>
      </c>
      <c r="N57" s="1040">
        <v>-4.1837485009379449E-3</v>
      </c>
    </row>
    <row r="58" spans="1:14">
      <c r="A58" s="1043">
        <v>44835</v>
      </c>
      <c r="B58" s="1040">
        <v>9.4235035150569413E-4</v>
      </c>
      <c r="C58" s="1040">
        <v>1.0683630143955014E-3</v>
      </c>
      <c r="D58" s="1040">
        <v>-2.9704561666232809E-3</v>
      </c>
      <c r="E58" s="1040">
        <v>-9.0647766265483654E-4</v>
      </c>
      <c r="F58" s="1040">
        <v>4.9216509545713105E-4</v>
      </c>
      <c r="G58" s="1040">
        <v>9.4088839989203699E-4</v>
      </c>
      <c r="H58" s="1040">
        <v>-5.5514272330949854E-3</v>
      </c>
      <c r="I58" s="1040">
        <v>9.4831600977762776E-4</v>
      </c>
      <c r="J58" s="1040">
        <v>-1.0363435112490382E-3</v>
      </c>
      <c r="K58" s="1040">
        <v>-2.5207036153902518E-3</v>
      </c>
      <c r="L58" s="1040">
        <v>-3.8243620652200772E-3</v>
      </c>
      <c r="M58" s="1040">
        <v>6.531732004428914E-4</v>
      </c>
      <c r="N58" s="1040">
        <v>-4.7686701230030826E-3</v>
      </c>
    </row>
    <row r="59" spans="1:14">
      <c r="A59" s="1043">
        <v>44866</v>
      </c>
      <c r="B59" s="1040">
        <v>7.5385943531014465E-4</v>
      </c>
      <c r="C59" s="1040">
        <v>8.7506179102336823E-4</v>
      </c>
      <c r="D59" s="1040">
        <v>-3.0657005396552695E-3</v>
      </c>
      <c r="E59" s="1040">
        <v>-1.5113796993485584E-3</v>
      </c>
      <c r="F59" s="1040">
        <v>-2.0066524713602263E-4</v>
      </c>
      <c r="G59" s="1040">
        <v>3.2966641864851098E-4</v>
      </c>
      <c r="H59" s="1040">
        <v>-6.4570376454460288E-3</v>
      </c>
      <c r="I59" s="1040">
        <v>5.8039463816417225E-4</v>
      </c>
      <c r="J59" s="1040">
        <v>-1.4912612182925722E-3</v>
      </c>
      <c r="K59" s="1040">
        <v>-2.9967653538305328E-3</v>
      </c>
      <c r="L59" s="1040">
        <v>-3.3147861110864874E-3</v>
      </c>
      <c r="M59" s="1040">
        <v>6.6287265917686078E-4</v>
      </c>
      <c r="N59" s="1040">
        <v>-4.2427185554255731E-3</v>
      </c>
    </row>
    <row r="60" spans="1:14">
      <c r="A60" s="1043">
        <v>44896</v>
      </c>
      <c r="B60" s="1040">
        <v>7.5347108336698554E-4</v>
      </c>
      <c r="C60" s="1040">
        <v>5.8883184631475238E-4</v>
      </c>
      <c r="D60" s="1040">
        <v>-2.8310088930261212E-3</v>
      </c>
      <c r="E60" s="1040">
        <v>-1.9657829690591377E-3</v>
      </c>
      <c r="F60" s="1040">
        <v>-6.0305623255563212E-4</v>
      </c>
      <c r="G60" s="1040">
        <v>3.3060812273388862E-5</v>
      </c>
      <c r="H60" s="1040">
        <v>-6.9255405042527585E-3</v>
      </c>
      <c r="I60" s="1040">
        <v>-3.9176656356953998E-4</v>
      </c>
      <c r="J60" s="1040">
        <v>-1.5351641226942769E-3</v>
      </c>
      <c r="K60" s="1040">
        <v>-2.774922712836525E-3</v>
      </c>
      <c r="L60" s="1040">
        <v>-2.5898212913744167E-3</v>
      </c>
      <c r="M60" s="1040">
        <v>4.5876366226171861E-4</v>
      </c>
      <c r="N60" s="1040">
        <v>-3.6917424651103925E-3</v>
      </c>
    </row>
    <row r="61" spans="1:14">
      <c r="A61" s="1043">
        <v>44927</v>
      </c>
      <c r="B61" s="1040">
        <v>1.2010795497425786E-3</v>
      </c>
      <c r="C61" s="1040">
        <v>4.630784708814506E-4</v>
      </c>
      <c r="D61" s="1040">
        <v>-2.0819375439780075E-3</v>
      </c>
      <c r="E61" s="1040">
        <v>-1.8187870238259851E-3</v>
      </c>
      <c r="F61" s="1040">
        <v>-3.7151359648412985E-4</v>
      </c>
      <c r="G61" s="1040">
        <v>-3.7615567868964916E-5</v>
      </c>
      <c r="H61" s="1040">
        <v>-6.6232766725231595E-3</v>
      </c>
      <c r="I61" s="1040">
        <v>-1.1449172657654882E-3</v>
      </c>
      <c r="J61" s="1040">
        <v>-1.5731354905555994E-3</v>
      </c>
      <c r="K61" s="1040">
        <v>-1.9909697476937493E-3</v>
      </c>
      <c r="L61" s="1040">
        <v>-1.6799330681038782E-3</v>
      </c>
      <c r="M61" s="1040">
        <v>2.1714187473564905E-4</v>
      </c>
      <c r="N61" s="1040">
        <v>-2.9136587249487533E-3</v>
      </c>
    </row>
    <row r="62" spans="1:14">
      <c r="A62" s="1043">
        <v>44958</v>
      </c>
      <c r="B62" s="1040">
        <v>1.4226462999373801E-3</v>
      </c>
      <c r="C62" s="1040">
        <v>4.8881017580248987E-4</v>
      </c>
      <c r="D62" s="1040">
        <v>-9.1808658392600329E-4</v>
      </c>
      <c r="E62" s="1040">
        <v>-1.2158149029365406E-3</v>
      </c>
      <c r="F62" s="1040">
        <v>5.7091544384124671E-4</v>
      </c>
      <c r="G62" s="1040">
        <v>-4.0462593590195883E-4</v>
      </c>
      <c r="H62" s="1040">
        <v>-4.1267374684461622E-3</v>
      </c>
      <c r="I62" s="1040">
        <v>-1.6826972707753018E-3</v>
      </c>
      <c r="J62" s="1040">
        <v>-2.000240011068577E-3</v>
      </c>
      <c r="K62" s="1040">
        <v>-1.1832678210776937E-3</v>
      </c>
      <c r="L62" s="1040">
        <v>-4.5369608183287724E-4</v>
      </c>
      <c r="M62" s="1040">
        <v>-7.0751438382321563E-4</v>
      </c>
      <c r="N62" s="1040">
        <v>-2.2140751437186301E-3</v>
      </c>
    </row>
    <row r="63" spans="1:14">
      <c r="A63" s="1043">
        <v>44986</v>
      </c>
      <c r="B63" s="1040">
        <v>1.5922396076960554E-3</v>
      </c>
      <c r="C63" s="1040">
        <v>5.1897328479855176E-4</v>
      </c>
      <c r="D63" s="1040">
        <v>-2.976053331078532E-4</v>
      </c>
      <c r="E63" s="1040">
        <v>-1.7495876718820469E-4</v>
      </c>
      <c r="F63" s="1040">
        <v>1.1370973262303519E-3</v>
      </c>
      <c r="G63" s="1040">
        <v>-4.003061929194196E-4</v>
      </c>
      <c r="H63" s="1040">
        <v>-1.2440857026263519E-3</v>
      </c>
      <c r="I63" s="1040">
        <v>-1.7455334504820064E-3</v>
      </c>
      <c r="J63" s="1040">
        <v>-2.1750786044064663E-3</v>
      </c>
      <c r="K63" s="1040">
        <v>-4.4607247042849352E-4</v>
      </c>
      <c r="L63" s="1040">
        <v>9.7487775871085702E-4</v>
      </c>
      <c r="M63" s="1040">
        <v>-1.3806730906669173E-3</v>
      </c>
      <c r="N63" s="1040">
        <v>-1.972488831589847E-3</v>
      </c>
    </row>
    <row r="64" spans="1:14">
      <c r="A64" s="1043">
        <v>45017</v>
      </c>
      <c r="B64" s="1040">
        <v>1.8401540205427169E-3</v>
      </c>
      <c r="C64" s="1040">
        <v>4.8781326858593488E-4</v>
      </c>
      <c r="D64" s="1040">
        <v>3.3785246977391381E-5</v>
      </c>
      <c r="E64" s="1040">
        <v>4.4305096824004409E-4</v>
      </c>
      <c r="F64" s="1040">
        <v>1.1842137403158537E-3</v>
      </c>
      <c r="G64" s="1040">
        <v>-7.8559319205639966E-5</v>
      </c>
      <c r="H64" s="1040">
        <v>9.9156545920164874E-4</v>
      </c>
      <c r="I64" s="1040">
        <v>-1.5933387667531607E-3</v>
      </c>
      <c r="J64" s="1040">
        <v>-1.78616596603276E-3</v>
      </c>
      <c r="K64" s="1040">
        <v>-2.8170944651007002E-4</v>
      </c>
      <c r="L64" s="1040">
        <v>2.3179422710701836E-3</v>
      </c>
      <c r="M64" s="1040">
        <v>-1.3734524961511729E-3</v>
      </c>
      <c r="N64" s="1040">
        <v>-1.9531398897365548E-3</v>
      </c>
    </row>
    <row r="65" spans="1:15">
      <c r="A65" s="1043">
        <v>45047</v>
      </c>
      <c r="B65" s="1040">
        <v>2.1435651253678412E-3</v>
      </c>
      <c r="C65" s="1040">
        <v>1.9127644089023121E-4</v>
      </c>
      <c r="D65" s="1040">
        <v>-2.5440063248893807E-5</v>
      </c>
      <c r="E65" s="1040">
        <v>6.0857042550077622E-4</v>
      </c>
      <c r="F65" s="1040">
        <v>1.0034717309856944E-3</v>
      </c>
      <c r="G65" s="1040">
        <v>-7.9899428941132555E-4</v>
      </c>
      <c r="H65" s="1040">
        <v>2.913173250107759E-3</v>
      </c>
      <c r="I65" s="1040">
        <v>-1.3393037306888012E-3</v>
      </c>
      <c r="J65" s="1040">
        <v>-5.163735706996686E-4</v>
      </c>
      <c r="K65" s="1040">
        <v>-2.8904490972714303E-4</v>
      </c>
      <c r="L65" s="1040">
        <v>3.3293720993373688E-3</v>
      </c>
      <c r="M65" s="1040">
        <v>-1.7751237984724444E-3</v>
      </c>
      <c r="N65" s="1040">
        <v>-1.7944422994979892E-3</v>
      </c>
    </row>
    <row r="66" spans="1:15">
      <c r="A66" s="1043">
        <v>45078</v>
      </c>
      <c r="B66" s="1040">
        <v>2.3832524259784771E-3</v>
      </c>
      <c r="C66" s="1040">
        <v>-2.4422881652386152E-4</v>
      </c>
      <c r="D66" s="1040">
        <v>-3.263161296842565E-4</v>
      </c>
      <c r="E66" s="1040">
        <v>6.1376718337413649E-4</v>
      </c>
      <c r="F66" s="1040">
        <v>9.2762818424041438E-4</v>
      </c>
      <c r="G66" s="1040">
        <v>-7.7996420228654273E-4</v>
      </c>
      <c r="H66" s="1040">
        <v>3.8339663622212194E-3</v>
      </c>
      <c r="I66" s="1040">
        <v>-1.2696847313080628E-3</v>
      </c>
      <c r="J66" s="1040">
        <v>-3.7775541722906425E-4</v>
      </c>
      <c r="K66" s="1040">
        <v>-2.8478385645236415E-6</v>
      </c>
      <c r="L66" s="1040">
        <v>3.9202552400322555E-3</v>
      </c>
      <c r="M66" s="1040">
        <v>-2.0001985185333915E-3</v>
      </c>
      <c r="N66" s="1040">
        <v>-1.4281007148361224E-3</v>
      </c>
    </row>
    <row r="67" spans="1:15">
      <c r="A67" s="1043">
        <v>45108</v>
      </c>
      <c r="B67" s="1040">
        <v>2.0109328424056105E-3</v>
      </c>
      <c r="C67" s="1040">
        <v>-6.4729066024549198E-4</v>
      </c>
      <c r="D67" s="1040">
        <v>-6.5115770228696412E-4</v>
      </c>
      <c r="E67" s="1040">
        <v>4.5417987050266895E-4</v>
      </c>
      <c r="F67" s="1040">
        <v>1.0290673575819032E-3</v>
      </c>
      <c r="G67" s="1040">
        <v>-4.4289495361349296E-4</v>
      </c>
      <c r="H67" s="1040">
        <v>4.2567020567128022E-3</v>
      </c>
      <c r="I67" s="1040">
        <v>-1.4147139225578753E-3</v>
      </c>
      <c r="J67" s="1040">
        <v>-8.4501239607293055E-4</v>
      </c>
      <c r="K67" s="1040">
        <v>3.9575119891943622E-4</v>
      </c>
      <c r="L67" s="1040">
        <v>3.8421812912472486E-3</v>
      </c>
      <c r="M67" s="1040">
        <v>-1.743343611335435E-3</v>
      </c>
      <c r="N67" s="1040">
        <v>-9.6551685118495545E-4</v>
      </c>
    </row>
    <row r="68" spans="1:15">
      <c r="A68" s="1043">
        <v>45139</v>
      </c>
      <c r="B68" s="1040">
        <v>1.0800389875088579E-3</v>
      </c>
      <c r="C68" s="1040">
        <v>-1.1691127683868263E-3</v>
      </c>
      <c r="D68" s="1040">
        <v>-1.0496786636149391E-3</v>
      </c>
      <c r="E68" s="1040">
        <v>2.9426527634424104E-4</v>
      </c>
      <c r="F68" s="1040">
        <v>1.1577125751052186E-3</v>
      </c>
      <c r="G68" s="1040">
        <v>-1.2867837558842021E-3</v>
      </c>
      <c r="H68" s="1040">
        <v>4.8136221752648201E-3</v>
      </c>
      <c r="I68" s="1040">
        <v>-1.6006934476328061E-3</v>
      </c>
      <c r="J68" s="1040">
        <v>-1.1820939023775567E-3</v>
      </c>
      <c r="K68" s="1040">
        <v>4.8645980776651498E-4</v>
      </c>
      <c r="L68" s="1040">
        <v>3.2675579039187497E-3</v>
      </c>
      <c r="M68" s="1040">
        <v>-1.5059350019338558E-3</v>
      </c>
      <c r="N68" s="1040">
        <v>-5.3006856043491535E-4</v>
      </c>
    </row>
    <row r="69" spans="1:15">
      <c r="A69" s="1043">
        <v>45170</v>
      </c>
      <c r="B69" s="1040">
        <v>3.6606914022851988E-4</v>
      </c>
      <c r="C69" s="1040">
        <v>-1.6213880877973263E-3</v>
      </c>
      <c r="D69" s="1040">
        <v>-1.2876147239120339E-3</v>
      </c>
      <c r="E69" s="1040">
        <v>3.1530308141713981E-4</v>
      </c>
      <c r="F69" s="1040">
        <v>6.4629826884643471E-4</v>
      </c>
      <c r="G69" s="1040">
        <v>-1.740891836414904E-3</v>
      </c>
      <c r="H69" s="1040">
        <v>3.1889533931865888E-3</v>
      </c>
      <c r="I69" s="1040">
        <v>-1.7017907735186188E-3</v>
      </c>
      <c r="J69" s="1040">
        <v>-1.5737100522903447E-3</v>
      </c>
      <c r="K69" s="1040">
        <v>6.6867454596519771E-4</v>
      </c>
      <c r="L69" s="1040">
        <v>2.4269845364967013E-3</v>
      </c>
      <c r="M69" s="1040">
        <v>-1.2712813140396406E-3</v>
      </c>
      <c r="N69" s="1040">
        <v>-9.5338052445193E-4</v>
      </c>
    </row>
    <row r="70" spans="1:15">
      <c r="A70" s="1043">
        <v>45200</v>
      </c>
      <c r="B70" s="1040">
        <v>-1.6055039257278914E-4</v>
      </c>
      <c r="C70" s="1040">
        <v>-1.6692333314601848E-3</v>
      </c>
      <c r="D70" s="1040">
        <v>-1.4190170112613476E-3</v>
      </c>
      <c r="E70" s="1040">
        <v>3.0983300593545593E-4</v>
      </c>
      <c r="F70" s="1040">
        <v>-1.0716114823849932E-3</v>
      </c>
      <c r="G70" s="1040">
        <v>-1.7565618343294842E-3</v>
      </c>
      <c r="H70" s="1040">
        <v>1.1574879841389496E-3</v>
      </c>
      <c r="I70" s="1040">
        <v>-1.6287574731922438E-3</v>
      </c>
      <c r="J70" s="1040">
        <v>-1.4236958118883924E-3</v>
      </c>
      <c r="K70" s="1040">
        <v>8.8543608968438825E-4</v>
      </c>
      <c r="L70" s="1040">
        <v>1.5130028348809832E-3</v>
      </c>
      <c r="M70" s="1040">
        <v>-8.3117155770229267E-4</v>
      </c>
      <c r="N70" s="1040">
        <v>-9.8217171478010012E-4</v>
      </c>
    </row>
    <row r="71" spans="1:15">
      <c r="A71" s="1043">
        <v>45231</v>
      </c>
      <c r="B71" s="1040">
        <v>-5.5572261066672013E-5</v>
      </c>
      <c r="C71" s="1040">
        <v>-1.4648160258541321E-3</v>
      </c>
      <c r="D71" s="1040">
        <v>-1.2174762203807088E-3</v>
      </c>
      <c r="E71" s="1040">
        <v>1.7755546949005385E-4</v>
      </c>
      <c r="F71" s="1040">
        <v>-2.9913095550899715E-3</v>
      </c>
      <c r="G71" s="1040">
        <v>-1.6660635031769955E-3</v>
      </c>
      <c r="H71" s="1040">
        <v>-6.0177499291436121E-4</v>
      </c>
      <c r="I71" s="1040">
        <v>-1.4731326614493279E-3</v>
      </c>
      <c r="J71" s="1040">
        <v>-1.0478662611890233E-3</v>
      </c>
      <c r="K71" s="1040">
        <v>1.1064042566000243E-3</v>
      </c>
      <c r="L71" s="1040">
        <v>8.5097272894851805E-4</v>
      </c>
      <c r="M71" s="1040">
        <v>-6.322547774154641E-4</v>
      </c>
      <c r="N71" s="1040">
        <v>-1.210937245663346E-3</v>
      </c>
    </row>
    <row r="72" spans="1:15">
      <c r="A72" s="1043">
        <v>45261</v>
      </c>
      <c r="B72" s="1040">
        <v>1.6776639607796184E-4</v>
      </c>
      <c r="C72" s="1040">
        <v>-1.1038923838467829E-3</v>
      </c>
      <c r="D72" s="1040">
        <v>-6.6584764309296496E-4</v>
      </c>
      <c r="E72" s="1040">
        <v>9.440642432134716E-5</v>
      </c>
      <c r="F72" s="1040">
        <v>-4.1156832783093567E-3</v>
      </c>
      <c r="G72" s="1040">
        <v>-1.0186110516378077E-3</v>
      </c>
      <c r="H72" s="1040">
        <v>-1.8180214454195376E-3</v>
      </c>
      <c r="I72" s="1040">
        <v>-1.0605583441051225E-3</v>
      </c>
      <c r="J72" s="1040">
        <v>-7.0269813487677801E-4</v>
      </c>
      <c r="K72" s="1040">
        <v>1.5218623725006264E-3</v>
      </c>
      <c r="L72" s="1040">
        <v>5.4966712335169365E-4</v>
      </c>
      <c r="M72" s="1040">
        <v>-6.5554002830248148E-4</v>
      </c>
      <c r="N72" s="1040">
        <v>-1.5249118145401752E-3</v>
      </c>
    </row>
    <row r="73" spans="1:15">
      <c r="A73" s="1043">
        <v>45292</v>
      </c>
      <c r="B73" s="1040">
        <v>2.9674600691942388E-4</v>
      </c>
      <c r="C73" s="1040">
        <v>-8.3507399251192549E-4</v>
      </c>
      <c r="D73" s="1040">
        <v>1.4211399594388219E-4</v>
      </c>
      <c r="E73" s="1040">
        <v>-2.1879078713615829E-4</v>
      </c>
      <c r="F73" s="1040">
        <v>-3.5980399083925807E-3</v>
      </c>
      <c r="G73" s="1040">
        <v>-3.3397192210060656E-4</v>
      </c>
      <c r="H73" s="1040">
        <v>-1.6094800863257763E-3</v>
      </c>
      <c r="I73" s="1040">
        <v>-5.9455703996635911E-4</v>
      </c>
      <c r="J73" s="1040">
        <v>-3.9185477223435683E-4</v>
      </c>
      <c r="K73" s="1040">
        <v>1.3885747655457692E-3</v>
      </c>
      <c r="L73" s="1040">
        <v>7.4708597075689998E-4</v>
      </c>
      <c r="M73" s="1040">
        <v>-7.4164755625960588E-4</v>
      </c>
      <c r="N73" s="1040">
        <v>-1.5215158650642158E-3</v>
      </c>
    </row>
    <row r="74" spans="1:15">
      <c r="A74" s="1043">
        <v>45323</v>
      </c>
      <c r="B74" s="1040">
        <v>7.1710911541622568E-4</v>
      </c>
      <c r="C74" s="1040">
        <v>-6.8844251087274433E-4</v>
      </c>
      <c r="D74" s="1040">
        <v>5.8297898438086637E-4</v>
      </c>
      <c r="E74" s="1040">
        <v>-4.9036566141880122E-4</v>
      </c>
      <c r="F74" s="1040">
        <v>-6.6928906940333377E-4</v>
      </c>
      <c r="G74" s="1040">
        <v>-2.6846641061906151E-4</v>
      </c>
      <c r="H74" s="1040">
        <v>1.1313994969832653E-3</v>
      </c>
      <c r="I74" s="1040">
        <v>-8.3577684619418058E-5</v>
      </c>
      <c r="J74" s="1040">
        <v>-7.202641232052498E-4</v>
      </c>
      <c r="K74" s="1040">
        <v>8.4858833493184349E-4</v>
      </c>
      <c r="L74" s="1040">
        <v>1.5033749317223677E-3</v>
      </c>
      <c r="M74" s="1040">
        <v>-8.9879705968887169E-4</v>
      </c>
      <c r="N74" s="1040">
        <v>1.9221971299088203E-4</v>
      </c>
    </row>
    <row r="75" spans="1:15">
      <c r="A75" s="1043">
        <v>45352</v>
      </c>
      <c r="B75" s="1040">
        <v>1.0929641317609651E-3</v>
      </c>
      <c r="C75" s="1040">
        <v>-8.1835225610771278E-4</v>
      </c>
      <c r="D75" s="1040">
        <v>8.8217232534626433E-4</v>
      </c>
      <c r="E75" s="1040">
        <v>-7.2486919828718133E-4</v>
      </c>
      <c r="F75" s="1040">
        <v>2.4895439935638253E-3</v>
      </c>
      <c r="G75" s="1040">
        <v>-2.7498804958336898E-4</v>
      </c>
      <c r="H75" s="1040">
        <v>5.5271439774224884E-3</v>
      </c>
      <c r="I75" s="1040">
        <v>2.9569089081515898E-4</v>
      </c>
      <c r="J75" s="1040">
        <v>-1.2047944558668533E-3</v>
      </c>
      <c r="K75" s="1040">
        <v>2.2609512236115847E-4</v>
      </c>
      <c r="L75" s="1040">
        <v>2.2033342658288602E-3</v>
      </c>
      <c r="M75" s="1040">
        <v>-1.3373734466692877E-3</v>
      </c>
      <c r="N75" s="1040">
        <v>2.1127485123024758E-3</v>
      </c>
    </row>
    <row r="76" spans="1:15">
      <c r="A76" s="1043">
        <v>45383</v>
      </c>
      <c r="B76" s="1040">
        <v>1.2587219510161729E-3</v>
      </c>
      <c r="C76" s="1040">
        <v>-1.1412358390373578E-3</v>
      </c>
      <c r="D76" s="1040">
        <v>5.7851644559459015E-4</v>
      </c>
      <c r="E76" s="1040">
        <v>-8.3925747678181839E-4</v>
      </c>
      <c r="F76" s="1040">
        <v>4.483145411993128E-3</v>
      </c>
      <c r="G76" s="1040">
        <v>-3.5948254284434711E-7</v>
      </c>
      <c r="H76" s="1040">
        <v>6.9497362594026502E-3</v>
      </c>
      <c r="I76" s="1040">
        <v>5.5842799665795084E-4</v>
      </c>
      <c r="J76" s="1040">
        <v>-1.1545327298750907E-3</v>
      </c>
      <c r="K76" s="1040">
        <v>-2.0214882167102211E-4</v>
      </c>
      <c r="L76" s="1040">
        <v>2.5635273868647168E-3</v>
      </c>
      <c r="M76" s="1040">
        <v>-1.0900848350945402E-3</v>
      </c>
      <c r="N76" s="1040">
        <v>4.0834394942934615E-3</v>
      </c>
    </row>
    <row r="77" spans="1:15">
      <c r="A77" s="1043">
        <v>45413</v>
      </c>
      <c r="B77" s="1040">
        <v>1.2453049130203286E-3</v>
      </c>
      <c r="C77" s="1040">
        <v>-8.8779616010170592E-4</v>
      </c>
      <c r="D77" s="1040">
        <v>-5.4547018384942803E-4</v>
      </c>
      <c r="E77" s="1040">
        <v>-6.4039466813525792E-4</v>
      </c>
      <c r="F77" s="1040">
        <v>5.0042000885518467E-3</v>
      </c>
      <c r="G77" s="1040">
        <v>3.8689285130066864E-5</v>
      </c>
      <c r="H77" s="1040">
        <v>6.3710738900580877E-3</v>
      </c>
      <c r="I77" s="1040">
        <v>6.5460307877440727E-4</v>
      </c>
      <c r="J77" s="1040">
        <v>-4.0421499357068402E-4</v>
      </c>
      <c r="K77" s="1040">
        <v>-3.0924197715564983E-4</v>
      </c>
      <c r="L77" s="1040">
        <v>2.3712857420250533E-3</v>
      </c>
      <c r="M77" s="1040">
        <v>-6.6890723942270025E-4</v>
      </c>
      <c r="N77" s="1040">
        <v>4.5989772610683932E-3</v>
      </c>
    </row>
    <row r="78" spans="1:15">
      <c r="A78" s="1043">
        <v>45444</v>
      </c>
      <c r="B78" s="1040">
        <v>7.3814999937105163E-4</v>
      </c>
      <c r="C78" s="1040">
        <v>-4.2288795820899505E-4</v>
      </c>
      <c r="D78" s="1040">
        <v>-2.3736770447784217E-3</v>
      </c>
      <c r="E78" s="1040">
        <v>-3.6783250982752591E-4</v>
      </c>
      <c r="F78" s="1040">
        <v>3.8549684521357319E-3</v>
      </c>
      <c r="G78" s="1040">
        <v>3.7771839702349652E-4</v>
      </c>
      <c r="H78" s="1040">
        <v>4.7167553911667826E-3</v>
      </c>
      <c r="I78" s="1040">
        <v>8.1866836037591817E-4</v>
      </c>
      <c r="J78" s="1040">
        <v>8.8931133841985144E-4</v>
      </c>
      <c r="K78" s="1040">
        <v>-2.7929909259882812E-4</v>
      </c>
      <c r="L78" s="1040">
        <v>1.5992789991465806E-3</v>
      </c>
      <c r="M78" s="1040">
        <v>-7.162021004883945E-4</v>
      </c>
      <c r="N78" s="1040">
        <v>3.5907879802483667E-3</v>
      </c>
      <c r="O78" s="2498" t="s">
        <v>531</v>
      </c>
    </row>
    <row r="79" spans="1:15">
      <c r="A79" s="1043">
        <v>45474</v>
      </c>
      <c r="B79" s="1040">
        <v>-1.7798058005769057E-4</v>
      </c>
      <c r="C79" s="1040">
        <v>-6.5275815193888143E-5</v>
      </c>
      <c r="D79" s="1040">
        <v>-3.6133539154785677E-3</v>
      </c>
      <c r="E79" s="1040">
        <v>-1.3686051476580197E-4</v>
      </c>
      <c r="F79" s="1040">
        <v>2.5726091461385492E-3</v>
      </c>
      <c r="G79" s="1040">
        <v>9.7213609611190854E-4</v>
      </c>
      <c r="H79" s="1040">
        <v>2.9468269339101294E-3</v>
      </c>
      <c r="I79" s="1040">
        <v>9.2765392942206759E-4</v>
      </c>
      <c r="J79" s="1040">
        <v>2.23987671126058E-3</v>
      </c>
      <c r="K79" s="1040">
        <v>-2.9727234065379804E-4</v>
      </c>
      <c r="L79" s="1040">
        <v>9.2400261665648298E-4</v>
      </c>
      <c r="M79" s="1040">
        <v>-5.0194382362245271E-4</v>
      </c>
      <c r="N79" s="1040">
        <v>2.9616886893808481E-3</v>
      </c>
    </row>
    <row r="80" spans="1:15">
      <c r="A80" s="1043">
        <v>45505</v>
      </c>
      <c r="B80" s="1040">
        <v>-1.9112054784518051E-3</v>
      </c>
      <c r="C80" s="1040">
        <v>2.8311239809597488E-4</v>
      </c>
      <c r="D80" s="1040">
        <v>-4.3444991858352378E-3</v>
      </c>
      <c r="E80" s="1040">
        <v>-1.2639200564046327E-5</v>
      </c>
      <c r="F80" s="1040">
        <v>1.5283881126880727E-3</v>
      </c>
      <c r="G80" s="1040">
        <v>8.4288601782267492E-4</v>
      </c>
      <c r="H80" s="1040">
        <v>4.2807642538100765E-4</v>
      </c>
      <c r="I80" s="1040">
        <v>8.4919578178421773E-4</v>
      </c>
      <c r="J80" s="1040">
        <v>2.4199809321288068E-3</v>
      </c>
      <c r="K80" s="1040">
        <v>-2.083506275453173E-4</v>
      </c>
      <c r="L80" s="1040">
        <v>1.9717113817141474E-4</v>
      </c>
      <c r="M80" s="1040">
        <v>-3.9449658862100723E-4</v>
      </c>
      <c r="N80" s="1040">
        <v>1.116021115763921E-3</v>
      </c>
    </row>
    <row r="81" spans="1:14">
      <c r="A81" s="1043">
        <v>45536</v>
      </c>
      <c r="B81" s="1040">
        <v>-2.6697287299384254E-3</v>
      </c>
      <c r="C81" s="1040">
        <v>5.4219721779502628E-4</v>
      </c>
      <c r="D81" s="1040">
        <v>-3.2192641585722104E-3</v>
      </c>
      <c r="E81" s="1040">
        <v>1.0857959693133523E-5</v>
      </c>
      <c r="F81" s="1040">
        <v>9.3953943643731996E-4</v>
      </c>
      <c r="G81" s="1040">
        <v>6.6015850093426032E-4</v>
      </c>
      <c r="H81" s="1040">
        <v>-1.8449614533599945E-3</v>
      </c>
      <c r="I81" s="1040">
        <v>5.0991192720073464E-4</v>
      </c>
      <c r="J81" s="1040">
        <v>1.9811456519234216E-3</v>
      </c>
      <c r="K81" s="1040">
        <v>-9.9318729887443169E-5</v>
      </c>
      <c r="L81" s="1040">
        <v>7.0836093526427391E-6</v>
      </c>
      <c r="M81" s="1040">
        <v>-6.4487154618830811E-4</v>
      </c>
      <c r="N81" s="1040">
        <v>5.3471113273917403E-4</v>
      </c>
    </row>
    <row r="82" spans="1:14">
      <c r="A82" s="1043">
        <v>45566</v>
      </c>
      <c r="B82" s="1040">
        <v>-3.4472196458756876E-3</v>
      </c>
      <c r="C82" s="1040">
        <v>3.8580383348962854E-4</v>
      </c>
      <c r="D82" s="1040">
        <v>-9.8576047619824969E-4</v>
      </c>
      <c r="E82" s="1040">
        <v>8.760878877445144E-5</v>
      </c>
      <c r="F82" s="1040">
        <v>6.7655818029699333E-5</v>
      </c>
      <c r="G82" s="1040">
        <v>8.412435092950421E-4</v>
      </c>
      <c r="H82" s="1040">
        <v>-2.5981455250476682E-3</v>
      </c>
      <c r="I82" s="1040">
        <v>-1.3208873058156989E-4</v>
      </c>
      <c r="J82" s="1040">
        <v>1.7097032609412199E-3</v>
      </c>
      <c r="K82" s="1040">
        <v>2.2076919027336217E-5</v>
      </c>
      <c r="L82" s="1040">
        <v>2.657599841491276E-4</v>
      </c>
      <c r="M82" s="1040">
        <v>-7.3103572978028275E-4</v>
      </c>
      <c r="N82" s="1040">
        <v>1.9930344735108463E-4</v>
      </c>
    </row>
    <row r="83" spans="1:14">
      <c r="A83" s="1043">
        <v>45597</v>
      </c>
      <c r="B83" s="1040">
        <v>-3.4663602839808405E-3</v>
      </c>
      <c r="C83" s="1040">
        <v>2.7767723930871568E-4</v>
      </c>
      <c r="D83" s="1040">
        <v>1.940289043413479E-3</v>
      </c>
      <c r="E83" s="1040">
        <v>2.4203810186285146E-4</v>
      </c>
      <c r="F83" s="1040">
        <v>-1.0652195095235406E-3</v>
      </c>
      <c r="G83" s="1040">
        <v>1.0564425872587879E-3</v>
      </c>
      <c r="H83" s="1040">
        <v>-3.8440929364165211E-3</v>
      </c>
      <c r="I83" s="1040">
        <v>-7.7752029625977048E-4</v>
      </c>
      <c r="J83" s="1040">
        <v>1.185265515433187E-3</v>
      </c>
      <c r="K83" s="1040">
        <v>-1.8249402491565814E-4</v>
      </c>
      <c r="L83" s="1040">
        <v>6.3747409014569545E-4</v>
      </c>
      <c r="M83" s="1040">
        <v>-7.104629058808376E-4</v>
      </c>
      <c r="N83" s="1040">
        <v>-2.2179322205773122E-4</v>
      </c>
    </row>
    <row r="84" spans="1:14">
      <c r="A84" s="1043">
        <v>45627</v>
      </c>
      <c r="B84" s="1040">
        <v>-2.9401914256514949E-3</v>
      </c>
      <c r="C84" s="1040">
        <v>6.4932751263846455E-5</v>
      </c>
      <c r="D84" s="1040">
        <v>4.9255015701715754E-3</v>
      </c>
      <c r="E84" s="1040">
        <v>3.9264376619829733E-4</v>
      </c>
      <c r="F84" s="1040">
        <v>-1.4529442968937989E-3</v>
      </c>
      <c r="G84" s="1040">
        <v>1.1060279599424128E-3</v>
      </c>
      <c r="H84" s="1040">
        <v>-3.9056219875497344E-3</v>
      </c>
      <c r="I84" s="1040">
        <v>-1.0694009579683694E-3</v>
      </c>
      <c r="J84" s="1040">
        <v>6.3315834642652113E-4</v>
      </c>
      <c r="K84" s="1040">
        <v>-5.7062947522645846E-4</v>
      </c>
      <c r="L84" s="1040">
        <v>9.4457885320398116E-4</v>
      </c>
      <c r="M84" s="1040">
        <v>-5.4641736020366594E-4</v>
      </c>
      <c r="N84" s="1040">
        <v>-4.7654242962780202E-4</v>
      </c>
    </row>
    <row r="85" spans="1:14">
      <c r="A85" s="1043">
        <v>45658</v>
      </c>
      <c r="B85" s="1040">
        <v>-2.4489602510340269E-3</v>
      </c>
      <c r="C85" s="1040">
        <v>-3.7531474096985651E-4</v>
      </c>
      <c r="D85" s="1040">
        <v>5.7197299089662978E-3</v>
      </c>
      <c r="E85" s="1040">
        <v>3.2498627012889081E-4</v>
      </c>
      <c r="F85" s="1040">
        <v>-1.1452569704186732E-3</v>
      </c>
      <c r="G85" s="1040">
        <v>1.0069936928556178E-3</v>
      </c>
      <c r="H85" s="1040">
        <v>-2.9234692956250363E-3</v>
      </c>
      <c r="I85" s="1040">
        <v>-1.5873040713988429E-3</v>
      </c>
      <c r="J85" s="1040">
        <v>9.4534179218674907E-5</v>
      </c>
      <c r="K85" s="1040">
        <v>-1.0170641955905557E-3</v>
      </c>
      <c r="L85" s="1040">
        <v>9.7746600100057091E-4</v>
      </c>
      <c r="M85" s="1040">
        <v>-2.2838438829253516E-4</v>
      </c>
      <c r="N85" s="1040">
        <v>-8.4456249553888085E-4</v>
      </c>
    </row>
    <row r="86" spans="1:14">
      <c r="A86" s="1043">
        <v>45689</v>
      </c>
      <c r="B86" s="1040">
        <v>-1.546087900026194E-3</v>
      </c>
      <c r="C86" s="1040">
        <v>-7.436092329292654E-4</v>
      </c>
      <c r="D86" s="1040">
        <v>5.2593189067993151E-3</v>
      </c>
      <c r="E86" s="1040">
        <v>-2.8215318189861449E-5</v>
      </c>
      <c r="F86" s="1040">
        <v>-6.2474247621358003E-4</v>
      </c>
      <c r="G86" s="1040">
        <v>7.4348874416640953E-4</v>
      </c>
      <c r="H86" s="1040">
        <v>-1.7046251853907179E-3</v>
      </c>
      <c r="I86" s="1040">
        <v>-1.5134098124123252E-3</v>
      </c>
      <c r="J86" s="1040">
        <v>-3.0897639744831285E-4</v>
      </c>
      <c r="K86" s="1040">
        <v>-8.9171944472654641E-4</v>
      </c>
      <c r="L86" s="1040">
        <v>8.648123243425454E-4</v>
      </c>
      <c r="M86" s="1040">
        <v>1.0293076047052097E-4</v>
      </c>
      <c r="N86" s="1040">
        <v>-1.025477585421819E-3</v>
      </c>
    </row>
    <row r="87" spans="1:14">
      <c r="A87" s="1043">
        <v>45717</v>
      </c>
      <c r="B87" s="1040">
        <v>-1.031311153357084E-3</v>
      </c>
      <c r="C87" s="1040">
        <v>-8.1454681181547528E-4</v>
      </c>
      <c r="D87" s="1040">
        <v>4.0399346329782482E-3</v>
      </c>
      <c r="E87" s="1040">
        <v>-1.856733846029579E-4</v>
      </c>
      <c r="F87" s="1040">
        <v>3.5727078678238211E-4</v>
      </c>
      <c r="G87" s="1040">
        <v>6.0562393980978513E-4</v>
      </c>
      <c r="H87" s="1040">
        <v>-8.779733818637947E-4</v>
      </c>
      <c r="I87" s="1040">
        <v>-8.5118444221565781E-4</v>
      </c>
      <c r="J87" s="1040">
        <v>-1.4721549866480999E-4</v>
      </c>
      <c r="K87" s="1040">
        <v>-3.517024810195668E-4</v>
      </c>
      <c r="L87" s="1040">
        <v>6.6923045534972303E-4</v>
      </c>
      <c r="M87" s="1040">
        <v>8.0000115635847635E-4</v>
      </c>
      <c r="N87" s="1040">
        <v>-6.7525207757346273E-4</v>
      </c>
    </row>
    <row r="88" spans="1:14">
      <c r="A88" s="1043">
        <v>45748</v>
      </c>
      <c r="B88" s="1040">
        <v>-2.3362922612690795E-4</v>
      </c>
      <c r="C88" s="1040">
        <v>-1.3280696862116859E-3</v>
      </c>
      <c r="D88" s="1040">
        <v>3.0984392543744743E-3</v>
      </c>
      <c r="E88" s="1040">
        <v>-4.3227755592556427E-4</v>
      </c>
      <c r="F88" s="1040">
        <v>2.0659050071781815E-3</v>
      </c>
      <c r="G88" s="1040">
        <v>2.8769731647870778E-4</v>
      </c>
      <c r="H88" s="1040">
        <v>5.4422952081167875E-4</v>
      </c>
      <c r="I88" s="1040">
        <v>2.7146388493060059E-4</v>
      </c>
      <c r="J88" s="1040">
        <v>1.90723600625331E-4</v>
      </c>
      <c r="K88" s="1040">
        <v>-3.1178157656464034E-4</v>
      </c>
      <c r="L88" s="1040">
        <v>6.3631662465879479E-4</v>
      </c>
      <c r="M88" s="1040">
        <v>8.6771152779396843E-4</v>
      </c>
      <c r="N88" s="1040">
        <v>5.9158253986546505E-4</v>
      </c>
    </row>
    <row r="89" spans="1:14">
      <c r="A89" s="1043">
        <v>45778</v>
      </c>
      <c r="B89" s="1040">
        <v>4.9105851082409391E-4</v>
      </c>
      <c r="C89" s="1040">
        <v>-1.4054861020995624E-3</v>
      </c>
      <c r="D89" s="1040">
        <v>2.1601706366031204E-3</v>
      </c>
      <c r="E89" s="1040">
        <v>-1.0510886355914462E-3</v>
      </c>
      <c r="F89" s="1040">
        <v>3.1403173647085447E-3</v>
      </c>
      <c r="G89" s="1040">
        <v>-4.1183541817457758E-4</v>
      </c>
      <c r="H89" s="1040">
        <v>9.4398586978650112E-4</v>
      </c>
      <c r="I89" s="1040">
        <v>9.7898723847245073E-4</v>
      </c>
      <c r="J89" s="1040">
        <v>-5.0974076216903086E-5</v>
      </c>
      <c r="K89" s="1040">
        <v>-7.1200758527256713E-4</v>
      </c>
      <c r="L89" s="1040">
        <v>3.3539603510479576E-4</v>
      </c>
      <c r="M89" s="1040">
        <v>3.3710492761418465E-4</v>
      </c>
      <c r="N89" s="1040">
        <v>1.4164714842450632E-3</v>
      </c>
    </row>
    <row r="90" spans="1:14">
      <c r="A90" s="1043">
        <v>45809</v>
      </c>
      <c r="B90" s="1040">
        <v>-2.852573617004861E-4</v>
      </c>
      <c r="C90" s="1040">
        <v>-9.4871107878968797E-4</v>
      </c>
      <c r="D90" s="1040">
        <v>9.3037949143914833E-4</v>
      </c>
      <c r="E90" s="1040">
        <v>-1.6993881847128245E-3</v>
      </c>
      <c r="F90" s="1040">
        <v>3.0292737100183764E-3</v>
      </c>
      <c r="G90" s="1040">
        <v>-1.441095115642832E-3</v>
      </c>
      <c r="H90" s="1040">
        <v>5.1104038939941976E-4</v>
      </c>
      <c r="I90" s="1040">
        <v>1.0922238734605294E-3</v>
      </c>
      <c r="J90" s="1040">
        <v>-5.6298117194053532E-4</v>
      </c>
      <c r="K90" s="1040">
        <v>-1.5983996364790087E-3</v>
      </c>
      <c r="L90" s="1040">
        <v>-3.9688261628900712E-4</v>
      </c>
      <c r="M90" s="1040">
        <v>-4.7300567812214034E-5</v>
      </c>
      <c r="N90" s="1040">
        <v>8.331715112355198E-4</v>
      </c>
    </row>
    <row r="91" spans="1:14">
      <c r="A91" s="1043">
        <v>45839</v>
      </c>
      <c r="B91" s="1040">
        <v>-1.0938594301577176E-3</v>
      </c>
      <c r="C91" s="1040">
        <v>-8.5106472699170155E-4</v>
      </c>
      <c r="D91" s="1040">
        <v>-5.934509968663626E-5</v>
      </c>
      <c r="E91" s="1040">
        <v>-1.8526080518930232E-3</v>
      </c>
      <c r="F91" s="1040">
        <v>2.1705803833369508E-3</v>
      </c>
      <c r="G91" s="1040">
        <v>-1.907687615213538E-3</v>
      </c>
      <c r="H91" s="1040">
        <v>-5.5030820499535338E-4</v>
      </c>
      <c r="I91" s="1040">
        <v>6.3586580008956339E-4</v>
      </c>
      <c r="J91" s="1040">
        <v>-5.6073441097670429E-4</v>
      </c>
      <c r="K91" s="1040">
        <v>-1.6062629092232772E-3</v>
      </c>
      <c r="L91" s="1040">
        <v>-1.2036716243943868E-3</v>
      </c>
      <c r="M91" s="1040">
        <v>-4.3351939004276918E-4</v>
      </c>
      <c r="N91" s="1040">
        <v>-3.0386275381155681E-4</v>
      </c>
    </row>
    <row r="92" spans="1:14">
      <c r="A92" s="1043">
        <v>45870</v>
      </c>
      <c r="B92" s="1040">
        <v>-1.0616971784527252E-4</v>
      </c>
      <c r="C92" s="1040">
        <v>-7.3663971080606405E-4</v>
      </c>
      <c r="D92" s="1040">
        <v>-5.7002823427909632E-4</v>
      </c>
      <c r="E92" s="1040">
        <v>-1.8574268644392378E-3</v>
      </c>
      <c r="F92" s="1040">
        <v>7.932057668945669E-4</v>
      </c>
      <c r="G92" s="1040">
        <v>-2.7044455378189003E-3</v>
      </c>
      <c r="H92" s="1040">
        <v>5.2064408857954714E-4</v>
      </c>
      <c r="I92" s="1040">
        <v>-1.4402711136407564E-4</v>
      </c>
      <c r="J92" s="1040">
        <v>-5.3984293361608593E-4</v>
      </c>
      <c r="K92" s="1040">
        <v>-1.6171609481877569E-3</v>
      </c>
      <c r="L92" s="1040">
        <v>-1.6526227651061376E-3</v>
      </c>
      <c r="M92" s="1040">
        <v>-8.6347535257158547E-4</v>
      </c>
      <c r="N92" s="1040">
        <v>-2.0439810589437668E-3</v>
      </c>
    </row>
    <row r="93" spans="1:14">
      <c r="A93" s="1043">
        <v>45901</v>
      </c>
      <c r="B93" s="1040">
        <v>2.3839988295097925E-3</v>
      </c>
      <c r="C93" s="1040">
        <v>-4.6160325952038228E-4</v>
      </c>
      <c r="D93" s="1040">
        <v>-3.7374817202207034E-4</v>
      </c>
      <c r="E93" s="1040">
        <v>-1.8621615249075907E-3</v>
      </c>
      <c r="F93" s="1040">
        <v>-2.5739203419594681E-4</v>
      </c>
      <c r="G93" s="1040">
        <v>-3.1948388662859095E-3</v>
      </c>
      <c r="H93" s="1040">
        <v>2.3719665606926066E-3</v>
      </c>
      <c r="I93" s="1040">
        <v>-4.8483282321998278E-4</v>
      </c>
      <c r="J93" s="1040">
        <v>-1.2941137231894384E-3</v>
      </c>
      <c r="K93" s="1040">
        <v>-1.0645521753771536E-3</v>
      </c>
      <c r="L93" s="1040">
        <v>-1.7768186512148176E-3</v>
      </c>
      <c r="M93" s="1040">
        <v>-9.9844447649599655E-4</v>
      </c>
      <c r="N93" s="1040">
        <v>-1.9533045050993403E-3</v>
      </c>
    </row>
    <row r="94" spans="1:14">
      <c r="A94" s="1043">
        <v>45931</v>
      </c>
      <c r="B94" s="1040">
        <v>4.3882185731283219E-3</v>
      </c>
      <c r="C94" s="1040">
        <v>-3.050137962141708E-4</v>
      </c>
      <c r="D94" s="1040">
        <v>-6.0583431901317653E-4</v>
      </c>
      <c r="E94" s="1040">
        <v>-1.6765135824104993E-3</v>
      </c>
      <c r="F94" s="1040">
        <v>-1.592012248336383E-3</v>
      </c>
      <c r="G94" s="1040">
        <v>-2.833077508828441E-3</v>
      </c>
      <c r="H94" s="1040">
        <v>3.7006120174688517E-3</v>
      </c>
      <c r="I94" s="1040">
        <v>-6.9646210557328114E-4</v>
      </c>
      <c r="J94" s="1040">
        <v>-1.8687088274722541E-3</v>
      </c>
      <c r="K94" s="1040">
        <v>2.7853326788740418E-4</v>
      </c>
      <c r="L94" s="1040">
        <v>-1.8769020818185655E-3</v>
      </c>
      <c r="M94" s="1040">
        <v>-5.1157040915306151E-4</v>
      </c>
      <c r="N94" s="1040">
        <v>-2.1078430713231677E-3</v>
      </c>
    </row>
    <row r="95" spans="1:14">
      <c r="A95" s="1043">
        <v>45962</v>
      </c>
      <c r="B95" s="1040">
        <v>5.3705686481917425E-3</v>
      </c>
      <c r="C95" s="1040">
        <v>1.4307134911906161E-5</v>
      </c>
      <c r="D95" s="1040">
        <v>-7.9804528637184013E-4</v>
      </c>
      <c r="E95" s="1040">
        <v>-1.4991547429046292E-3</v>
      </c>
      <c r="F95" s="1040">
        <v>-2.4530399972015893E-3</v>
      </c>
      <c r="G95" s="1040">
        <v>-2.6275982963721578E-3</v>
      </c>
      <c r="H95" s="1040">
        <v>4.3611736631095077E-3</v>
      </c>
      <c r="I95" s="1040">
        <v>-9.0326411611885149E-4</v>
      </c>
      <c r="J95" s="1040">
        <v>-1.4260173221605221E-3</v>
      </c>
      <c r="K95" s="1040">
        <v>2.5066898654797498E-3</v>
      </c>
      <c r="L95" s="1040">
        <v>-1.8450466161143986E-3</v>
      </c>
      <c r="M95" s="1040">
        <v>-6.3622258696827139E-4</v>
      </c>
      <c r="N95" s="1040">
        <v>-2.1089698144236557E-3</v>
      </c>
    </row>
  </sheetData>
  <phoneticPr fontId="2"/>
  <conditionalFormatting sqref="B2:N47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5:N45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8:N48">
    <cfRule type="colorScale" priority="1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9:N49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0:N50">
    <cfRule type="colorScale" priority="1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1:N51">
    <cfRule type="colorScale" priority="1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2:N52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3:N53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4:N54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5:N56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7:N57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8:N58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9:N59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0:N60"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N61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:N62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3:N64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5:N65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6:N66"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7:N74"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:N75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6:N76"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:N77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8:N78"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9:N79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0:N82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3:N83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4:N84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5:N85"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6:N86 B88:N88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7:N87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9:N8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0:N90"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1:N9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2:N92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3:N9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4:N9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5:N9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O78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00"/>
  <sheetViews>
    <sheetView workbookViewId="0">
      <pane xSplit="1" ySplit="3" topLeftCell="O4" activePane="bottomRight" state="frozen"/>
      <selection pane="topRight" activeCell="B1" sqref="B1"/>
      <selection pane="bottomLeft" activeCell="A4" sqref="A4"/>
      <selection pane="bottomRight" activeCell="AF13" sqref="AF13"/>
    </sheetView>
  </sheetViews>
  <sheetFormatPr defaultColWidth="9" defaultRowHeight="13"/>
  <cols>
    <col min="1" max="1" width="9.453125" style="310" customWidth="1"/>
    <col min="2" max="6" width="10.6328125" style="305" customWidth="1"/>
    <col min="7" max="8" width="5.36328125" style="305" customWidth="1"/>
    <col min="9" max="9" width="9.08984375" style="305" customWidth="1"/>
    <col min="10" max="10" width="9.453125" style="305" customWidth="1"/>
    <col min="11" max="11" width="9.36328125" style="310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81640625" style="305" customWidth="1"/>
    <col min="29" max="16384" width="9" style="305"/>
  </cols>
  <sheetData>
    <row r="1" spans="1:27">
      <c r="A1" s="303" t="s">
        <v>1449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1450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541" t="s">
        <v>472</v>
      </c>
      <c r="B2" s="2644" t="s">
        <v>490</v>
      </c>
      <c r="C2" s="2538"/>
      <c r="D2" s="2538"/>
      <c r="E2" s="2539"/>
      <c r="F2" s="2539"/>
      <c r="G2" s="2539"/>
      <c r="H2" s="2539"/>
      <c r="I2" s="2540"/>
      <c r="J2" s="2541" t="s">
        <v>491</v>
      </c>
      <c r="K2" s="2541" t="s">
        <v>472</v>
      </c>
      <c r="L2" s="2552" t="s">
        <v>499</v>
      </c>
      <c r="M2" s="2538"/>
      <c r="N2" s="2538"/>
      <c r="O2" s="2539"/>
      <c r="P2" s="2539"/>
      <c r="Q2" s="2539"/>
      <c r="R2" s="2539"/>
      <c r="S2" s="2540"/>
      <c r="T2" s="2540" t="s">
        <v>500</v>
      </c>
    </row>
    <row r="3" spans="1:27" ht="26">
      <c r="A3" s="2546"/>
      <c r="B3" s="2650" t="s">
        <v>658</v>
      </c>
      <c r="C3" s="2543" t="s">
        <v>265</v>
      </c>
      <c r="D3" s="2543" t="s">
        <v>267</v>
      </c>
      <c r="E3" s="2551" t="s">
        <v>487</v>
      </c>
      <c r="F3" s="2545" t="s">
        <v>492</v>
      </c>
      <c r="G3" s="2895" t="s">
        <v>65</v>
      </c>
      <c r="H3" s="2896"/>
      <c r="I3" s="2897"/>
      <c r="J3" s="2651" t="s">
        <v>658</v>
      </c>
      <c r="K3" s="2546"/>
      <c r="L3" s="2652" t="s">
        <v>64</v>
      </c>
      <c r="M3" s="2543" t="s">
        <v>265</v>
      </c>
      <c r="N3" s="2543" t="s">
        <v>267</v>
      </c>
      <c r="O3" s="2544" t="s">
        <v>487</v>
      </c>
      <c r="P3" s="2545" t="s">
        <v>492</v>
      </c>
      <c r="Q3" s="2895" t="s">
        <v>65</v>
      </c>
      <c r="R3" s="2896"/>
      <c r="S3" s="2897"/>
      <c r="T3" s="2549"/>
      <c r="W3" s="304" t="s">
        <v>512</v>
      </c>
    </row>
    <row r="4" spans="1:27">
      <c r="A4" s="2218">
        <v>43101</v>
      </c>
      <c r="B4" s="2645">
        <f>結果表!C2</f>
        <v>99.184524660625641</v>
      </c>
      <c r="C4" s="735"/>
      <c r="D4" s="245"/>
      <c r="E4" s="548">
        <f>AVERAGE(B4:B4)</f>
        <v>99.184524660625641</v>
      </c>
      <c r="F4" s="553"/>
      <c r="G4" s="549"/>
      <c r="H4" s="554"/>
      <c r="I4" s="2531"/>
      <c r="J4" s="2533">
        <f>結果表!K2</f>
        <v>99.50768501754861</v>
      </c>
      <c r="K4" s="2622">
        <v>43101</v>
      </c>
      <c r="L4" s="2533">
        <f>結果表!I2</f>
        <v>99.224826954492713</v>
      </c>
      <c r="M4" s="547"/>
      <c r="N4" s="245"/>
      <c r="O4" s="548">
        <f>AVERAGE(L4:L4)</f>
        <v>99.224826954492713</v>
      </c>
      <c r="P4" s="553"/>
      <c r="Q4" s="549"/>
      <c r="R4" s="554"/>
      <c r="S4" s="2531"/>
      <c r="T4" s="2533">
        <f>結果表!Q2</f>
        <v>99.095579069234645</v>
      </c>
      <c r="W4" s="305" t="s">
        <v>501</v>
      </c>
      <c r="X4" s="307">
        <f>47.4-0.1</f>
        <v>47.3</v>
      </c>
    </row>
    <row r="5" spans="1:27">
      <c r="A5" s="2219">
        <v>43132</v>
      </c>
      <c r="B5" s="2646">
        <f>結果表!C3</f>
        <v>99.756974355320708</v>
      </c>
      <c r="C5" s="699">
        <f t="shared" ref="C5" si="0">B5-B4</f>
        <v>0.57244969469506657</v>
      </c>
      <c r="D5" s="243"/>
      <c r="E5" s="542">
        <f>AVERAGE(B4:B5)</f>
        <v>99.470749507973181</v>
      </c>
      <c r="F5" s="359">
        <f t="shared" ref="F5:F8" si="1">E5-E4</f>
        <v>0.28622484734754039</v>
      </c>
      <c r="G5" s="360">
        <f t="shared" ref="G5:G7" si="2">IF(F5&lt;0,-1,1)</f>
        <v>1</v>
      </c>
      <c r="H5" s="361"/>
      <c r="I5" s="362"/>
      <c r="J5" s="2534">
        <f>結果表!K3</f>
        <v>99.962979194515</v>
      </c>
      <c r="K5" s="2576">
        <v>43132</v>
      </c>
      <c r="L5" s="2534">
        <f>結果表!I3</f>
        <v>99.717378111097446</v>
      </c>
      <c r="M5" s="52">
        <f t="shared" ref="M5" si="3">L5-L4</f>
        <v>0.49255115660473336</v>
      </c>
      <c r="N5" s="243"/>
      <c r="O5" s="542">
        <f>AVERAGE(L4:L5)</f>
        <v>99.471102532795072</v>
      </c>
      <c r="P5" s="359">
        <f t="shared" ref="P5" si="4">O5-O4</f>
        <v>0.24627557830235958</v>
      </c>
      <c r="Q5" s="360">
        <f t="shared" ref="Q5" si="5">IF(P5&lt;0,-1,1)</f>
        <v>1</v>
      </c>
      <c r="R5" s="361"/>
      <c r="S5" s="362"/>
      <c r="T5" s="2534">
        <f>結果表!Q3</f>
        <v>99.42441396944578</v>
      </c>
      <c r="W5" s="305" t="s">
        <v>502</v>
      </c>
      <c r="X5" s="307">
        <v>23.5</v>
      </c>
    </row>
    <row r="6" spans="1:27">
      <c r="A6" s="2219">
        <v>43160</v>
      </c>
      <c r="B6" s="2646">
        <f>結果表!C4</f>
        <v>100.28517493612392</v>
      </c>
      <c r="C6" s="699">
        <f t="shared" ref="C6" si="6">B6-B5</f>
        <v>0.5282005808032153</v>
      </c>
      <c r="D6" s="243"/>
      <c r="E6" s="542">
        <f t="shared" ref="E6:E9" si="7">AVERAGE(B4:B6)</f>
        <v>99.742224650690105</v>
      </c>
      <c r="F6" s="359">
        <f t="shared" si="1"/>
        <v>0.2714751427169233</v>
      </c>
      <c r="G6" s="360">
        <f t="shared" si="2"/>
        <v>1</v>
      </c>
      <c r="H6" s="361"/>
      <c r="I6" s="362"/>
      <c r="J6" s="2534">
        <f>結果表!K4</f>
        <v>100.3845538030877</v>
      </c>
      <c r="K6" s="2576">
        <v>43160</v>
      </c>
      <c r="L6" s="2534">
        <f>結果表!I4</f>
        <v>100.15939025149855</v>
      </c>
      <c r="M6" s="52">
        <f t="shared" ref="M6" si="8">L6-L5</f>
        <v>0.44201214040110415</v>
      </c>
      <c r="N6" s="243"/>
      <c r="O6" s="542">
        <f t="shared" ref="O6" si="9">AVERAGE(L4:L6)</f>
        <v>99.700531772362908</v>
      </c>
      <c r="P6" s="359">
        <f t="shared" ref="P6" si="10">O6-O5</f>
        <v>0.22942923956783545</v>
      </c>
      <c r="Q6" s="360">
        <f t="shared" ref="Q6" si="11">IF(P6&lt;0,-1,1)</f>
        <v>1</v>
      </c>
      <c r="R6" s="361"/>
      <c r="S6" s="362"/>
      <c r="T6" s="2534">
        <f>結果表!Q4</f>
        <v>99.735476587739555</v>
      </c>
      <c r="W6" s="305" t="s">
        <v>503</v>
      </c>
      <c r="X6" s="307">
        <v>12.7</v>
      </c>
      <c r="AA6" s="305" t="s">
        <v>828</v>
      </c>
    </row>
    <row r="7" spans="1:27">
      <c r="A7" s="2219">
        <v>43191</v>
      </c>
      <c r="B7" s="2646">
        <f>結果表!C5</f>
        <v>100.74271316065519</v>
      </c>
      <c r="C7" s="699">
        <f t="shared" ref="C7" si="12">B7-B6</f>
        <v>0.45753822453126247</v>
      </c>
      <c r="D7" s="243"/>
      <c r="E7" s="542">
        <f t="shared" si="7"/>
        <v>100.26162081736659</v>
      </c>
      <c r="F7" s="359">
        <f t="shared" si="1"/>
        <v>0.51939616667648636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534">
        <f>結果表!K5</f>
        <v>100.70848890580442</v>
      </c>
      <c r="K7" s="2576">
        <v>43191</v>
      </c>
      <c r="L7" s="2534">
        <f>結果表!I5</f>
        <v>100.51171827526231</v>
      </c>
      <c r="M7" s="52">
        <f t="shared" ref="M7" si="15">L7-L6</f>
        <v>0.35232802376376071</v>
      </c>
      <c r="N7" s="243"/>
      <c r="O7" s="542">
        <f t="shared" ref="O7" si="16">AVERAGE(L5:L7)</f>
        <v>100.12949554595276</v>
      </c>
      <c r="P7" s="359">
        <f t="shared" ref="P7" si="17">O7-O6</f>
        <v>0.4289637735898566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534">
        <f>結果表!Q5</f>
        <v>99.988905614033001</v>
      </c>
      <c r="W7" s="305" t="s">
        <v>504</v>
      </c>
      <c r="X7" s="307">
        <v>7.4</v>
      </c>
      <c r="AA7" s="305" t="s">
        <v>854</v>
      </c>
    </row>
    <row r="8" spans="1:27">
      <c r="A8" s="2219">
        <v>43221</v>
      </c>
      <c r="B8" s="2646">
        <f>結果表!C6</f>
        <v>101.11374989069776</v>
      </c>
      <c r="C8" s="699">
        <f t="shared" ref="C8" si="21">B8-B7</f>
        <v>0.37103673004257587</v>
      </c>
      <c r="D8" s="243"/>
      <c r="E8" s="542">
        <f t="shared" si="7"/>
        <v>100.71387932915896</v>
      </c>
      <c r="F8" s="359">
        <f t="shared" si="1"/>
        <v>0.45225851179236543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534">
        <f>結果表!K6</f>
        <v>100.90523655700459</v>
      </c>
      <c r="K8" s="2576">
        <v>43221</v>
      </c>
      <c r="L8" s="2534">
        <f>結果表!I6</f>
        <v>100.76358925452963</v>
      </c>
      <c r="M8" s="52">
        <f t="shared" ref="M8" si="24">L8-L7</f>
        <v>0.25187097926732349</v>
      </c>
      <c r="N8" s="243"/>
      <c r="O8" s="542">
        <f t="shared" ref="O8" si="25">AVERAGE(L6:L8)</f>
        <v>100.47823259376349</v>
      </c>
      <c r="P8" s="359">
        <f t="shared" ref="P8" si="26">O8-O7</f>
        <v>0.34873704781072945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534">
        <f>結果表!Q6</f>
        <v>100.18031812117023</v>
      </c>
      <c r="W8" s="305" t="s">
        <v>505</v>
      </c>
      <c r="X8" s="307">
        <v>4.5</v>
      </c>
      <c r="Y8" s="305" t="s">
        <v>833</v>
      </c>
      <c r="AA8" s="305" t="s">
        <v>271</v>
      </c>
    </row>
    <row r="9" spans="1:27">
      <c r="A9" s="2219">
        <v>43252</v>
      </c>
      <c r="B9" s="2646">
        <f>結果表!C7</f>
        <v>101.33633940337899</v>
      </c>
      <c r="C9" s="699">
        <f t="shared" ref="C9" si="30">B9-B8</f>
        <v>0.22258951268122473</v>
      </c>
      <c r="D9" s="243"/>
      <c r="E9" s="542">
        <f t="shared" si="7"/>
        <v>101.06426748491064</v>
      </c>
      <c r="F9" s="359">
        <f t="shared" ref="F9:F16" si="31">E9-E8</f>
        <v>0.35038815575168769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534">
        <f>結果表!K7</f>
        <v>101.05110922479523</v>
      </c>
      <c r="K9" s="2576">
        <v>43252</v>
      </c>
      <c r="L9" s="2534">
        <f>結果表!I7</f>
        <v>100.88886511921899</v>
      </c>
      <c r="M9" s="52">
        <f t="shared" ref="M9" si="32">L9-L8</f>
        <v>0.12527586468935681</v>
      </c>
      <c r="N9" s="243"/>
      <c r="O9" s="542">
        <f t="shared" ref="O9" si="33">AVERAGE(L7:L9)</f>
        <v>100.72139088300365</v>
      </c>
      <c r="P9" s="359">
        <f t="shared" ref="P9" si="34">O9-O8</f>
        <v>0.24315828924015648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534">
        <f>結果表!Q7</f>
        <v>100.33980979904298</v>
      </c>
      <c r="W9" s="306" t="s">
        <v>506</v>
      </c>
      <c r="X9" s="308">
        <v>4.5999999999999996</v>
      </c>
    </row>
    <row r="10" spans="1:27">
      <c r="A10" s="2219">
        <v>43282</v>
      </c>
      <c r="B10" s="2646">
        <f>結果表!C8</f>
        <v>101.46768587233393</v>
      </c>
      <c r="C10" s="699">
        <f t="shared" ref="C10" si="38">B10-B9</f>
        <v>0.13134646895494484</v>
      </c>
      <c r="D10" s="243"/>
      <c r="E10" s="542">
        <f t="shared" ref="E10:E16" si="39">AVERAGE(B8:B10)</f>
        <v>101.30592505547024</v>
      </c>
      <c r="F10" s="359">
        <f t="shared" si="31"/>
        <v>0.24165757055959602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534">
        <f>結果表!K8</f>
        <v>101.16924115907027</v>
      </c>
      <c r="K10" s="2576">
        <v>43282</v>
      </c>
      <c r="L10" s="2534">
        <f>結果表!I8</f>
        <v>100.98601931201517</v>
      </c>
      <c r="M10" s="52">
        <f t="shared" ref="M10" si="41">L10-L9</f>
        <v>9.7154192796182315E-2</v>
      </c>
      <c r="N10" s="243"/>
      <c r="O10" s="542">
        <f t="shared" ref="O10" si="42">AVERAGE(L8:L10)</f>
        <v>100.87949122858794</v>
      </c>
      <c r="P10" s="359">
        <f t="shared" ref="P10" si="43">O10-O9</f>
        <v>0.15810034558428754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534">
        <f>結果表!Q8</f>
        <v>100.50340408971421</v>
      </c>
      <c r="W10" s="309" t="s">
        <v>507</v>
      </c>
      <c r="X10" s="1006">
        <f>SUM(X4:X9)</f>
        <v>100</v>
      </c>
    </row>
    <row r="11" spans="1:27">
      <c r="A11" s="2219">
        <v>43313</v>
      </c>
      <c r="B11" s="2646">
        <f>結果表!C9</f>
        <v>101.52868857396486</v>
      </c>
      <c r="C11" s="699">
        <f t="shared" ref="C11" si="47">B11-B10</f>
        <v>6.1002701630926026E-2</v>
      </c>
      <c r="D11" s="243"/>
      <c r="E11" s="542">
        <f t="shared" si="39"/>
        <v>101.44423794989258</v>
      </c>
      <c r="F11" s="359">
        <f t="shared" si="31"/>
        <v>0.13831289442234151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534">
        <f>結果表!K9</f>
        <v>101.27834729137912</v>
      </c>
      <c r="K11" s="2576">
        <v>43313</v>
      </c>
      <c r="L11" s="2534">
        <f>結果表!I9</f>
        <v>101.07243504557225</v>
      </c>
      <c r="M11" s="52">
        <f t="shared" ref="M11" si="48">L11-L10</f>
        <v>8.6415733557075214E-2</v>
      </c>
      <c r="N11" s="243"/>
      <c r="O11" s="542">
        <f t="shared" ref="O11" si="49">AVERAGE(L9:L11)</f>
        <v>100.98243982560213</v>
      </c>
      <c r="P11" s="359">
        <f t="shared" ref="P11" si="50">O11-O10</f>
        <v>0.10294859701419057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534">
        <f>結果表!Q9</f>
        <v>100.69367485983007</v>
      </c>
    </row>
    <row r="12" spans="1:27">
      <c r="A12" s="2219">
        <v>43344</v>
      </c>
      <c r="B12" s="2646">
        <f>結果表!C10</f>
        <v>101.52836702578526</v>
      </c>
      <c r="C12" s="699">
        <f t="shared" ref="C12" si="54">B12-B11</f>
        <v>-3.2154817959906268E-4</v>
      </c>
      <c r="D12" s="243"/>
      <c r="E12" s="542">
        <f t="shared" si="39"/>
        <v>101.50824715736134</v>
      </c>
      <c r="F12" s="359">
        <f t="shared" si="31"/>
        <v>6.4009207468757268E-2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534">
        <f>結果表!K10</f>
        <v>101.37183960667409</v>
      </c>
      <c r="K12" s="2576">
        <v>43344</v>
      </c>
      <c r="L12" s="2534">
        <f>結果表!I10</f>
        <v>101.14591485499412</v>
      </c>
      <c r="M12" s="52">
        <f t="shared" ref="M12" si="55">L12-L11</f>
        <v>7.3479809421868936E-2</v>
      </c>
      <c r="N12" s="243"/>
      <c r="O12" s="542">
        <f t="shared" ref="O12" si="56">AVERAGE(L10:L12)</f>
        <v>101.06812307086052</v>
      </c>
      <c r="P12" s="359">
        <f t="shared" ref="P12" si="57">O12-O11</f>
        <v>8.5683245258394436E-2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534">
        <f>結果表!Q10</f>
        <v>100.90806015902884</v>
      </c>
    </row>
    <row r="13" spans="1:27">
      <c r="A13" s="2219">
        <v>43374</v>
      </c>
      <c r="B13" s="2646">
        <f>結果表!C11</f>
        <v>101.52660845296646</v>
      </c>
      <c r="C13" s="699">
        <f t="shared" ref="C13" si="61">B13-B12</f>
        <v>-1.7585728188009853E-3</v>
      </c>
      <c r="D13" s="243"/>
      <c r="E13" s="542">
        <f t="shared" si="39"/>
        <v>101.5278880175722</v>
      </c>
      <c r="F13" s="359">
        <f t="shared" si="31"/>
        <v>1.9640860210856204E-2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534">
        <f>結果表!K11</f>
        <v>101.41313643770017</v>
      </c>
      <c r="K13" s="2576">
        <v>43374</v>
      </c>
      <c r="L13" s="2534">
        <f>結果表!I11</f>
        <v>101.25105830734842</v>
      </c>
      <c r="M13" s="699">
        <f t="shared" ref="M13" si="62">L13-L12</f>
        <v>0.10514345235429801</v>
      </c>
      <c r="N13" s="243"/>
      <c r="O13" s="542">
        <f t="shared" ref="O13" si="63">AVERAGE(L11:L13)</f>
        <v>101.15646940263825</v>
      </c>
      <c r="P13" s="359">
        <f t="shared" ref="P13" si="64">O13-O12</f>
        <v>8.8346331777728437E-2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534">
        <f>結果表!Q11</f>
        <v>101.13374087951206</v>
      </c>
    </row>
    <row r="14" spans="1:27">
      <c r="A14" s="2219">
        <v>43405</v>
      </c>
      <c r="B14" s="2646">
        <f>結果表!C12</f>
        <v>101.40453221940062</v>
      </c>
      <c r="C14" s="699">
        <f t="shared" ref="C14" si="68">B14-B13</f>
        <v>-0.12207623356583497</v>
      </c>
      <c r="D14" s="243"/>
      <c r="E14" s="542">
        <f t="shared" si="39"/>
        <v>101.48650256605077</v>
      </c>
      <c r="F14" s="359">
        <f t="shared" si="31"/>
        <v>-4.1385451521421146E-2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534">
        <f>結果表!K12</f>
        <v>101.36960714658193</v>
      </c>
      <c r="K14" s="2576">
        <v>43405</v>
      </c>
      <c r="L14" s="2534">
        <f>結果表!I12</f>
        <v>101.22922309576208</v>
      </c>
      <c r="M14" s="699">
        <f t="shared" ref="M14" si="69">L14-L13</f>
        <v>-2.183521158633539E-2</v>
      </c>
      <c r="N14" s="243"/>
      <c r="O14" s="542">
        <f t="shared" ref="O14" si="70">AVERAGE(L12:L14)</f>
        <v>101.20873208603489</v>
      </c>
      <c r="P14" s="359">
        <f t="shared" ref="P14" si="71">O14-O13</f>
        <v>5.2262683396634202E-2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534">
        <f>結果表!Q12</f>
        <v>101.30871019523794</v>
      </c>
    </row>
    <row r="15" spans="1:27">
      <c r="A15" s="2536">
        <v>43435</v>
      </c>
      <c r="B15" s="2646">
        <f>結果表!C13</f>
        <v>101.15265935803964</v>
      </c>
      <c r="C15" s="930">
        <f t="shared" ref="C15" si="75">B15-B14</f>
        <v>-0.25187286136097953</v>
      </c>
      <c r="D15" s="246"/>
      <c r="E15" s="551">
        <f t="shared" si="39"/>
        <v>101.36126667680223</v>
      </c>
      <c r="F15" s="544">
        <f t="shared" si="31"/>
        <v>-0.12523588924854323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534">
        <f>結果表!K13</f>
        <v>101.28983402631586</v>
      </c>
      <c r="K15" s="2623">
        <v>43435</v>
      </c>
      <c r="L15" s="2534">
        <f>結果表!I13</f>
        <v>101.05313662972105</v>
      </c>
      <c r="M15" s="930">
        <f t="shared" ref="M15" si="76">L15-L14</f>
        <v>-0.17608646604102773</v>
      </c>
      <c r="N15" s="246"/>
      <c r="O15" s="551">
        <f t="shared" ref="O15" si="77">AVERAGE(L13:L15)</f>
        <v>101.17780601094385</v>
      </c>
      <c r="P15" s="544">
        <f t="shared" ref="P15" si="78">O15-O14</f>
        <v>-3.092607509103118E-2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534">
        <f>結果表!Q13</f>
        <v>101.41037350697201</v>
      </c>
    </row>
    <row r="16" spans="1:27">
      <c r="A16" s="2219">
        <v>43466</v>
      </c>
      <c r="B16" s="2645">
        <f>結果表!C14</f>
        <v>100.84275020412852</v>
      </c>
      <c r="C16" s="52">
        <f t="shared" ref="C16" si="82">B16-B15</f>
        <v>-0.30990915391112139</v>
      </c>
      <c r="D16" s="243">
        <f t="shared" ref="D16" si="83">ROUND((B16-B4)/B4*100,2)</f>
        <v>1.67</v>
      </c>
      <c r="E16" s="542">
        <f t="shared" si="39"/>
        <v>101.1333139271896</v>
      </c>
      <c r="F16" s="358">
        <f t="shared" si="31"/>
        <v>-0.22795274961262635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533">
        <f>結果表!K14</f>
        <v>101.22613252062288</v>
      </c>
      <c r="K16" s="2576">
        <v>43466</v>
      </c>
      <c r="L16" s="2533">
        <f>結果表!I14</f>
        <v>100.82702875358325</v>
      </c>
      <c r="M16" s="52">
        <f t="shared" ref="M16" si="84">L16-L15</f>
        <v>-0.22610787613780303</v>
      </c>
      <c r="N16" s="243">
        <f t="shared" ref="N16" si="85">ROUND((L16-L4)/L4*100,2)</f>
        <v>1.61</v>
      </c>
      <c r="O16" s="542">
        <f t="shared" ref="O16" si="86">AVERAGE(L14:L16)</f>
        <v>101.03646282635547</v>
      </c>
      <c r="P16" s="359">
        <f t="shared" ref="P16" si="87">O16-O15</f>
        <v>-0.14134318458837924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533">
        <f>結果表!Q14</f>
        <v>101.47543607407746</v>
      </c>
    </row>
    <row r="17" spans="1:20">
      <c r="A17" s="2219">
        <v>43497</v>
      </c>
      <c r="B17" s="2646">
        <f>結果表!C15</f>
        <v>100.53187437738809</v>
      </c>
      <c r="C17" s="52">
        <f t="shared" ref="C17" si="91">B17-B16</f>
        <v>-0.31087582674042835</v>
      </c>
      <c r="D17" s="243">
        <f t="shared" ref="D17" si="92">ROUND((B17-B5)/B5*100,2)</f>
        <v>0.78</v>
      </c>
      <c r="E17" s="542">
        <f t="shared" ref="E17" si="93">AVERAGE(B15:B17)</f>
        <v>100.84242797985208</v>
      </c>
      <c r="F17" s="358">
        <f t="shared" ref="F17" si="94">E17-E16</f>
        <v>-0.29088594733752871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534">
        <f>結果表!K15</f>
        <v>101.22863372056419</v>
      </c>
      <c r="K17" s="2576">
        <v>43497</v>
      </c>
      <c r="L17" s="2534">
        <f>結果表!I15</f>
        <v>100.61323039165545</v>
      </c>
      <c r="M17" s="52">
        <f t="shared" ref="M17" si="98">L17-L16</f>
        <v>-0.21379836192780033</v>
      </c>
      <c r="N17" s="243">
        <f t="shared" ref="N17" si="99">ROUND((L17-L5)/L5*100,2)</f>
        <v>0.9</v>
      </c>
      <c r="O17" s="542">
        <f t="shared" ref="O17" si="100">AVERAGE(L15:L17)</f>
        <v>100.83113192498659</v>
      </c>
      <c r="P17" s="359">
        <f t="shared" ref="P17" si="101">O17-O16</f>
        <v>-0.20533090136888177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534">
        <f>結果表!Q15</f>
        <v>101.54013963954773</v>
      </c>
    </row>
    <row r="18" spans="1:20">
      <c r="A18" s="2219">
        <v>43525</v>
      </c>
      <c r="B18" s="2646">
        <f>結果表!C16</f>
        <v>100.22388825727523</v>
      </c>
      <c r="C18" s="52">
        <f t="shared" ref="C18" si="105">B18-B17</f>
        <v>-0.30798612011285798</v>
      </c>
      <c r="D18" s="243">
        <f t="shared" ref="D18" si="106">ROUND((B18-B6)/B6*100,2)</f>
        <v>-0.06</v>
      </c>
      <c r="E18" s="542">
        <f t="shared" ref="E18" si="107">AVERAGE(B16:B18)</f>
        <v>100.53283761293062</v>
      </c>
      <c r="F18" s="358">
        <f t="shared" ref="F18" si="108">E18-E17</f>
        <v>-0.30959036692145503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534">
        <f>結果表!K16</f>
        <v>101.29095109797615</v>
      </c>
      <c r="K18" s="2576">
        <v>43525</v>
      </c>
      <c r="L18" s="2534">
        <f>結果表!I16</f>
        <v>100.4350358947449</v>
      </c>
      <c r="M18" s="52">
        <f t="shared" ref="M18" si="112">L18-L17</f>
        <v>-0.17819449691054956</v>
      </c>
      <c r="N18" s="243">
        <f t="shared" ref="N18" si="113">ROUND((L18-L6)/L6*100,2)</f>
        <v>0.28000000000000003</v>
      </c>
      <c r="O18" s="542">
        <f t="shared" ref="O18" si="114">AVERAGE(L16:L18)</f>
        <v>100.6250983466612</v>
      </c>
      <c r="P18" s="359">
        <f t="shared" ref="P18" si="115">O18-O17</f>
        <v>-0.20603357832538904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534">
        <f>結果表!Q16</f>
        <v>101.62177506595431</v>
      </c>
    </row>
    <row r="19" spans="1:20">
      <c r="A19" s="2219">
        <v>43556</v>
      </c>
      <c r="B19" s="2646">
        <f>結果表!C17</f>
        <v>100.00590071749416</v>
      </c>
      <c r="C19" s="52">
        <f t="shared" ref="C19" si="119">B19-B18</f>
        <v>-0.21798753978107754</v>
      </c>
      <c r="D19" s="243">
        <f t="shared" ref="D19" si="120">ROUND((B19-B7)/B7*100,2)</f>
        <v>-0.73</v>
      </c>
      <c r="E19" s="542">
        <f t="shared" ref="E19" si="121">AVERAGE(B17:B19)</f>
        <v>100.25388778405249</v>
      </c>
      <c r="F19" s="358">
        <f t="shared" ref="F19" si="122">E19-E18</f>
        <v>-0.27894982887812603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534">
        <f>結果表!K17</f>
        <v>101.43283230550836</v>
      </c>
      <c r="K19" s="2576">
        <v>43556</v>
      </c>
      <c r="L19" s="2534">
        <f>結果表!I17</f>
        <v>100.39565447403629</v>
      </c>
      <c r="M19" s="52">
        <f t="shared" ref="M19" si="126">L19-L18</f>
        <v>-3.9381420708608061E-2</v>
      </c>
      <c r="N19" s="243">
        <f t="shared" ref="N19" si="127">ROUND((L19-L7)/L7*100,2)</f>
        <v>-0.12</v>
      </c>
      <c r="O19" s="542">
        <f t="shared" ref="O19" si="128">AVERAGE(L17:L19)</f>
        <v>100.48130692014554</v>
      </c>
      <c r="P19" s="359">
        <f t="shared" ref="P19" si="129">O19-O18</f>
        <v>-0.14379142651566212</v>
      </c>
      <c r="Q19" s="360">
        <f t="shared" ref="Q19" si="130">IF(P19&lt;0,-1,1)</f>
        <v>-1</v>
      </c>
      <c r="R19" s="361">
        <f t="shared" ref="R19" si="131">SUM(Q17:Q19)</f>
        <v>-3</v>
      </c>
      <c r="S19" s="362" t="str">
        <f t="shared" ref="S19" si="132">IF(R19=-3,"悪化 ",IF(R19=3,"改善 "," ---"))</f>
        <v xml:space="preserve">悪化 </v>
      </c>
      <c r="T19" s="2534">
        <f>結果表!Q17</f>
        <v>101.73622808077397</v>
      </c>
    </row>
    <row r="20" spans="1:20">
      <c r="A20" s="2219">
        <v>43586</v>
      </c>
      <c r="B20" s="2646">
        <f>結果表!C18</f>
        <v>99.813981725314392</v>
      </c>
      <c r="C20" s="52">
        <f t="shared" ref="C20" si="133">B20-B19</f>
        <v>-0.19191899217976527</v>
      </c>
      <c r="D20" s="243">
        <f t="shared" ref="D20" si="134">ROUND((B20-B8)/B8*100,2)</f>
        <v>-1.29</v>
      </c>
      <c r="E20" s="542">
        <f t="shared" ref="E20" si="135">AVERAGE(B18:B20)</f>
        <v>100.01459023336126</v>
      </c>
      <c r="F20" s="358">
        <f t="shared" ref="F20" si="136">E20-E19</f>
        <v>-0.2392975506912336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534">
        <f>結果表!K18</f>
        <v>101.61830842322387</v>
      </c>
      <c r="K20" s="2576">
        <v>43586</v>
      </c>
      <c r="L20" s="2534">
        <f>結果表!I18</f>
        <v>100.45361265895846</v>
      </c>
      <c r="M20" s="52">
        <f t="shared" ref="M20" si="140">L20-L19</f>
        <v>5.7958184922171085E-2</v>
      </c>
      <c r="N20" s="243">
        <f t="shared" ref="N20" si="141">ROUND((L20-L8)/L8*100,2)</f>
        <v>-0.31</v>
      </c>
      <c r="O20" s="542">
        <f t="shared" ref="O20" si="142">AVERAGE(L18:L20)</f>
        <v>100.42810100924653</v>
      </c>
      <c r="P20" s="359">
        <f t="shared" ref="P20" si="143">O20-O19</f>
        <v>-5.3205910899009723E-2</v>
      </c>
      <c r="Q20" s="360">
        <f t="shared" ref="Q20" si="144">IF(P20&lt;0,-1,1)</f>
        <v>-1</v>
      </c>
      <c r="R20" s="361">
        <f t="shared" ref="R20" si="145">SUM(Q18:Q20)</f>
        <v>-3</v>
      </c>
      <c r="S20" s="362" t="str">
        <f t="shared" ref="S20" si="146">IF(R20=-3,"悪化 ",IF(R20=3,"改善 "," ---"))</f>
        <v xml:space="preserve">悪化 </v>
      </c>
      <c r="T20" s="2534">
        <f>結果表!Q18</f>
        <v>101.87976516298295</v>
      </c>
    </row>
    <row r="21" spans="1:20">
      <c r="A21" s="2219">
        <v>43617</v>
      </c>
      <c r="B21" s="2646">
        <f>結果表!C19</f>
        <v>99.649771007636488</v>
      </c>
      <c r="C21" s="52">
        <f t="shared" ref="C21" si="147">B21-B20</f>
        <v>-0.16421071767790352</v>
      </c>
      <c r="D21" s="243">
        <f t="shared" ref="D21" si="148">ROUND((B21-B9)/B9*100,2)</f>
        <v>-1.66</v>
      </c>
      <c r="E21" s="542">
        <f t="shared" ref="E21" si="149">AVERAGE(B19:B21)</f>
        <v>99.823217816815017</v>
      </c>
      <c r="F21" s="358">
        <f t="shared" ref="F21" si="150">E21-E20</f>
        <v>-0.19137241654624404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534">
        <f>結果表!K19</f>
        <v>101.7751563536721</v>
      </c>
      <c r="K21" s="2576">
        <v>43617</v>
      </c>
      <c r="L21" s="2534">
        <f>結果表!I19</f>
        <v>100.55622213123915</v>
      </c>
      <c r="M21" s="52">
        <f t="shared" ref="M21" si="154">L21-L20</f>
        <v>0.10260947228069028</v>
      </c>
      <c r="N21" s="243">
        <f t="shared" ref="N21" si="155">ROUND((L21-L9)/L9*100,2)</f>
        <v>-0.33</v>
      </c>
      <c r="O21" s="542">
        <f t="shared" ref="O21" si="156">AVERAGE(L19:L21)</f>
        <v>100.4684964214113</v>
      </c>
      <c r="P21" s="359">
        <f t="shared" ref="P21" si="157">O21-O20</f>
        <v>4.039541216477005E-2</v>
      </c>
      <c r="Q21" s="360">
        <f t="shared" ref="Q21" si="158">IF(P21&lt;0,-1,1)</f>
        <v>1</v>
      </c>
      <c r="R21" s="361">
        <f t="shared" ref="R21" si="159">SUM(Q19:Q21)</f>
        <v>-1</v>
      </c>
      <c r="S21" s="362" t="str">
        <f t="shared" ref="S21" si="160">IF(R21=-3,"悪化 ",IF(R21=3,"改善 "," ---"))</f>
        <v xml:space="preserve"> ---</v>
      </c>
      <c r="T21" s="2534">
        <f>結果表!Q19</f>
        <v>102.006270382279</v>
      </c>
    </row>
    <row r="22" spans="1:20">
      <c r="A22" s="2219">
        <v>43647</v>
      </c>
      <c r="B22" s="2646">
        <f>結果表!C20</f>
        <v>99.547163337319688</v>
      </c>
      <c r="C22" s="52">
        <f t="shared" ref="C22" si="161">B22-B21</f>
        <v>-0.10260767031680018</v>
      </c>
      <c r="D22" s="243">
        <f t="shared" ref="D22" si="162">ROUND((B22-B10)/B10*100,2)</f>
        <v>-1.89</v>
      </c>
      <c r="E22" s="542">
        <f t="shared" ref="E22" si="163">AVERAGE(B20:B22)</f>
        <v>99.670305356756856</v>
      </c>
      <c r="F22" s="358">
        <f t="shared" ref="F22" si="164">E22-E21</f>
        <v>-0.15291246005816106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534">
        <f>結果表!K20</f>
        <v>101.8390553899844</v>
      </c>
      <c r="K22" s="2576">
        <v>43647</v>
      </c>
      <c r="L22" s="2534">
        <f>結果表!I20</f>
        <v>100.65127208407444</v>
      </c>
      <c r="M22" s="52">
        <f t="shared" ref="M22" si="168">L22-L21</f>
        <v>9.504995283528217E-2</v>
      </c>
      <c r="N22" s="243">
        <f t="shared" ref="N22" si="169">ROUND((L22-L10)/L10*100,2)</f>
        <v>-0.33</v>
      </c>
      <c r="O22" s="542">
        <f t="shared" ref="O22" si="170">AVERAGE(L20:L22)</f>
        <v>100.55370229142402</v>
      </c>
      <c r="P22" s="359">
        <f t="shared" ref="P22" si="171">O22-O21</f>
        <v>8.5205870012714513E-2</v>
      </c>
      <c r="Q22" s="360">
        <f t="shared" ref="Q22" si="172">IF(P22&lt;0,-1,1)</f>
        <v>1</v>
      </c>
      <c r="R22" s="361">
        <f t="shared" ref="R22" si="173">SUM(Q20:Q22)</f>
        <v>1</v>
      </c>
      <c r="S22" s="362" t="str">
        <f t="shared" ref="S22" si="174">IF(R22=-3,"悪化 ",IF(R22=3,"改善 "," ---"))</f>
        <v xml:space="preserve"> ---</v>
      </c>
      <c r="T22" s="2534">
        <f>結果表!Q20</f>
        <v>102.08062806616644</v>
      </c>
    </row>
    <row r="23" spans="1:20">
      <c r="A23" s="2219">
        <v>43678</v>
      </c>
      <c r="B23" s="2646">
        <f>結果表!C21</f>
        <v>99.499892918928396</v>
      </c>
      <c r="C23" s="52">
        <f t="shared" ref="C23" si="175">B23-B22</f>
        <v>-4.7270418391292424E-2</v>
      </c>
      <c r="D23" s="243">
        <f t="shared" ref="D23" si="176">ROUND((B23-B11)/B11*100,2)</f>
        <v>-2</v>
      </c>
      <c r="E23" s="542">
        <f t="shared" ref="E23" si="177">AVERAGE(B21:B23)</f>
        <v>99.565609087961505</v>
      </c>
      <c r="F23" s="358">
        <f t="shared" ref="F23" si="178">E23-E22</f>
        <v>-0.10469626879535099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534">
        <f>結果表!K21</f>
        <v>101.76007371284609</v>
      </c>
      <c r="K23" s="2576">
        <v>43678</v>
      </c>
      <c r="L23" s="2534">
        <f>結果表!I21</f>
        <v>100.67005942832049</v>
      </c>
      <c r="M23" s="52">
        <f t="shared" ref="M23" si="182">L23-L22</f>
        <v>1.8787344246049997E-2</v>
      </c>
      <c r="N23" s="243">
        <f t="shared" ref="N23" si="183">ROUND((L23-L11)/L11*100,2)</f>
        <v>-0.4</v>
      </c>
      <c r="O23" s="542">
        <f t="shared" ref="O23" si="184">AVERAGE(L21:L23)</f>
        <v>100.6258512145447</v>
      </c>
      <c r="P23" s="359">
        <f t="shared" ref="P23" si="185">O23-O22</f>
        <v>7.2148923120678887E-2</v>
      </c>
      <c r="Q23" s="360">
        <f t="shared" ref="Q23" si="186">IF(P23&lt;0,-1,1)</f>
        <v>1</v>
      </c>
      <c r="R23" s="361">
        <f t="shared" ref="R23" si="187">SUM(Q21:Q23)</f>
        <v>3</v>
      </c>
      <c r="S23" s="362" t="str">
        <f t="shared" ref="S23" si="188">IF(R23=-3,"悪化 ",IF(R23=3,"改善 "," ---"))</f>
        <v xml:space="preserve">改善 </v>
      </c>
      <c r="T23" s="2534">
        <f>結果表!Q21</f>
        <v>102.07305158236295</v>
      </c>
    </row>
    <row r="24" spans="1:20">
      <c r="A24" s="2219">
        <v>43709</v>
      </c>
      <c r="B24" s="2646">
        <f>結果表!C22</f>
        <v>99.466296939342641</v>
      </c>
      <c r="C24" s="52">
        <f t="shared" ref="C24" si="189">B24-B23</f>
        <v>-3.3595979585754776E-2</v>
      </c>
      <c r="D24" s="243">
        <f t="shared" ref="D24" si="190">ROUND((B24-B12)/B12*100,2)</f>
        <v>-2.0299999999999998</v>
      </c>
      <c r="E24" s="542">
        <f t="shared" ref="E24" si="191">AVERAGE(B22:B24)</f>
        <v>99.504451065196918</v>
      </c>
      <c r="F24" s="358">
        <f t="shared" ref="F24" si="192">E24-E23</f>
        <v>-6.1158022764587372E-2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534">
        <f>結果表!K22</f>
        <v>101.6053396645998</v>
      </c>
      <c r="K24" s="2576">
        <v>43709</v>
      </c>
      <c r="L24" s="2534">
        <f>結果表!I22</f>
        <v>100.58332256162483</v>
      </c>
      <c r="M24" s="52">
        <f t="shared" ref="M24" si="196">L24-L23</f>
        <v>-8.6736866695659387E-2</v>
      </c>
      <c r="N24" s="243">
        <f t="shared" ref="N24" si="197">ROUND((L24-L12)/L12*100,2)</f>
        <v>-0.56000000000000005</v>
      </c>
      <c r="O24" s="542">
        <f t="shared" ref="O24" si="198">AVERAGE(L22:L24)</f>
        <v>100.63488469133991</v>
      </c>
      <c r="P24" s="359">
        <f t="shared" ref="P24" si="199">O24-O23</f>
        <v>9.0334767952100492E-3</v>
      </c>
      <c r="Q24" s="360">
        <f t="shared" ref="Q24" si="200">IF(P24&lt;0,-1,1)</f>
        <v>1</v>
      </c>
      <c r="R24" s="361">
        <f t="shared" ref="R24" si="201">SUM(Q22:Q24)</f>
        <v>3</v>
      </c>
      <c r="S24" s="362" t="str">
        <f t="shared" ref="S24" si="202">IF(R24=-3,"悪化 ",IF(R24=3,"改善 "," ---"))</f>
        <v xml:space="preserve">改善 </v>
      </c>
      <c r="T24" s="2534">
        <f>結果表!Q22</f>
        <v>101.99031346953008</v>
      </c>
    </row>
    <row r="25" spans="1:20">
      <c r="A25" s="2219">
        <v>43739</v>
      </c>
      <c r="B25" s="2646">
        <f>結果表!C23</f>
        <v>99.351255254393706</v>
      </c>
      <c r="C25" s="52">
        <f t="shared" ref="C25" si="203">B25-B24</f>
        <v>-0.11504168494893463</v>
      </c>
      <c r="D25" s="243">
        <f t="shared" ref="D25" si="204">ROUND((B25-B13)/B13*100,2)</f>
        <v>-2.14</v>
      </c>
      <c r="E25" s="542">
        <f t="shared" ref="E25" si="205">AVERAGE(B23:B25)</f>
        <v>99.439148370888248</v>
      </c>
      <c r="F25" s="358">
        <f t="shared" ref="F25" si="206">E25-E24</f>
        <v>-6.5302694308670084E-2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534">
        <f>結果表!K23</f>
        <v>101.38737209062265</v>
      </c>
      <c r="K25" s="2576">
        <v>43739</v>
      </c>
      <c r="L25" s="2534">
        <f>結果表!I23</f>
        <v>100.31576667695657</v>
      </c>
      <c r="M25" s="52">
        <f t="shared" ref="M25" si="210">L25-L24</f>
        <v>-0.26755588466825486</v>
      </c>
      <c r="N25" s="243">
        <f t="shared" ref="N25" si="211">ROUND((L25-L13)/L13*100,2)</f>
        <v>-0.92</v>
      </c>
      <c r="O25" s="542">
        <f t="shared" ref="O25" si="212">AVERAGE(L23:L25)</f>
        <v>100.52304955563396</v>
      </c>
      <c r="P25" s="359">
        <f t="shared" ref="P25" si="213">O25-O24</f>
        <v>-0.11183513570594528</v>
      </c>
      <c r="Q25" s="360">
        <f t="shared" ref="Q25" si="214">IF(P25&lt;0,-1,1)</f>
        <v>-1</v>
      </c>
      <c r="R25" s="361">
        <f t="shared" ref="R25" si="215">SUM(Q23:Q25)</f>
        <v>1</v>
      </c>
      <c r="S25" s="362" t="str">
        <f t="shared" ref="S25" si="216">IF(R25=-3,"悪化 ",IF(R25=3,"改善 "," ---"))</f>
        <v xml:space="preserve"> ---</v>
      </c>
      <c r="T25" s="2534">
        <f>結果表!Q23</f>
        <v>101.82839757367641</v>
      </c>
    </row>
    <row r="26" spans="1:20">
      <c r="A26" s="2219">
        <v>43770</v>
      </c>
      <c r="B26" s="2646">
        <f>結果表!C24</f>
        <v>99.159683860566091</v>
      </c>
      <c r="C26" s="52">
        <f t="shared" ref="C26" si="217">B26-B25</f>
        <v>-0.19157139382761557</v>
      </c>
      <c r="D26" s="243">
        <f t="shared" ref="D26" si="218">ROUND((B26-B14)/B14*100,2)</f>
        <v>-2.21</v>
      </c>
      <c r="E26" s="542">
        <f t="shared" ref="E26" si="219">AVERAGE(B24:B26)</f>
        <v>99.325745351434136</v>
      </c>
      <c r="F26" s="358">
        <f t="shared" ref="F26" si="220">E26-E25</f>
        <v>-0.11340301945411113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534">
        <f>結果表!K24</f>
        <v>101.11632647598978</v>
      </c>
      <c r="K26" s="2576">
        <v>43770</v>
      </c>
      <c r="L26" s="2534">
        <f>結果表!I24</f>
        <v>99.918857816561086</v>
      </c>
      <c r="M26" s="52">
        <f t="shared" ref="M26" si="224">L26-L25</f>
        <v>-0.39690886039548445</v>
      </c>
      <c r="N26" s="243">
        <f t="shared" ref="N26" si="225">ROUND((L26-L14)/L14*100,2)</f>
        <v>-1.29</v>
      </c>
      <c r="O26" s="542">
        <f t="shared" ref="O26" si="226">AVERAGE(L24:L26)</f>
        <v>100.27264901838082</v>
      </c>
      <c r="P26" s="359">
        <f t="shared" ref="P26" si="227">O26-O25</f>
        <v>-0.25040053725314237</v>
      </c>
      <c r="Q26" s="360">
        <f t="shared" ref="Q26" si="228">IF(P26&lt;0,-1,1)</f>
        <v>-1</v>
      </c>
      <c r="R26" s="361">
        <f t="shared" ref="R26" si="229">SUM(Q24:Q26)</f>
        <v>-1</v>
      </c>
      <c r="S26" s="362" t="str">
        <f t="shared" ref="S26" si="230">IF(R26=-3,"悪化 ",IF(R26=3,"改善 "," ---"))</f>
        <v xml:space="preserve"> ---</v>
      </c>
      <c r="T26" s="2534">
        <f>結果表!Q24</f>
        <v>101.58872551097704</v>
      </c>
    </row>
    <row r="27" spans="1:20">
      <c r="A27" s="2219">
        <v>43800</v>
      </c>
      <c r="B27" s="2647">
        <f>結果表!C25</f>
        <v>98.861558841503779</v>
      </c>
      <c r="C27" s="52">
        <f t="shared" ref="C27:C28" si="231">B27-B26</f>
        <v>-0.29812501906231148</v>
      </c>
      <c r="D27" s="243">
        <f t="shared" ref="D27:D28" si="232">ROUND((B27-B15)/B15*100,2)</f>
        <v>-2.2599999999999998</v>
      </c>
      <c r="E27" s="542">
        <f t="shared" ref="E27:E28" si="233">AVERAGE(B25:B27)</f>
        <v>99.124165985487863</v>
      </c>
      <c r="F27" s="358">
        <f t="shared" ref="F27:F28" si="234">E27-E26</f>
        <v>-0.20157936594627301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535">
        <f>結果表!K25</f>
        <v>100.75946035610687</v>
      </c>
      <c r="K27" s="2576">
        <v>43800</v>
      </c>
      <c r="L27" s="2535">
        <f>結果表!I25</f>
        <v>99.399281063467484</v>
      </c>
      <c r="M27" s="52">
        <f t="shared" ref="M27:M28" si="238">L27-L26</f>
        <v>-0.51957675309360241</v>
      </c>
      <c r="N27" s="243">
        <f t="shared" ref="N27:N28" si="239">ROUND((L27-L15)/L15*100,2)</f>
        <v>-1.64</v>
      </c>
      <c r="O27" s="542">
        <f t="shared" ref="O27:O28" si="240">AVERAGE(L25:L27)</f>
        <v>99.877968518995047</v>
      </c>
      <c r="P27" s="359">
        <f t="shared" ref="P27:P28" si="241">O27-O26</f>
        <v>-0.3946804993857711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535">
        <f>結果表!Q25</f>
        <v>101.24496446253326</v>
      </c>
    </row>
    <row r="28" spans="1:20">
      <c r="A28" s="2218">
        <v>43831</v>
      </c>
      <c r="B28" s="2646">
        <f>結果表!C26</f>
        <v>98.417557274779199</v>
      </c>
      <c r="C28" s="547">
        <f t="shared" si="231"/>
        <v>-0.44400156672458024</v>
      </c>
      <c r="D28" s="245">
        <f t="shared" si="232"/>
        <v>-2.4</v>
      </c>
      <c r="E28" s="548">
        <f t="shared" si="233"/>
        <v>98.812933325616356</v>
      </c>
      <c r="F28" s="553">
        <f t="shared" si="234"/>
        <v>-0.31123265987150717</v>
      </c>
      <c r="G28" s="549">
        <f t="shared" si="235"/>
        <v>-1</v>
      </c>
      <c r="H28" s="554">
        <f t="shared" si="236"/>
        <v>-3</v>
      </c>
      <c r="I28" s="2531" t="str">
        <f t="shared" si="237"/>
        <v xml:space="preserve">悪化 </v>
      </c>
      <c r="J28" s="2534">
        <f>結果表!K26</f>
        <v>100.23925948517437</v>
      </c>
      <c r="K28" s="2622">
        <v>43831</v>
      </c>
      <c r="L28" s="2534">
        <f>結果表!I26</f>
        <v>98.719709594635873</v>
      </c>
      <c r="M28" s="547">
        <f t="shared" si="238"/>
        <v>-0.67957146883161101</v>
      </c>
      <c r="N28" s="245">
        <f t="shared" si="239"/>
        <v>-2.09</v>
      </c>
      <c r="O28" s="548">
        <f t="shared" si="240"/>
        <v>99.345949491554805</v>
      </c>
      <c r="P28" s="553">
        <f t="shared" si="241"/>
        <v>-0.5320190274402421</v>
      </c>
      <c r="Q28" s="549">
        <f t="shared" si="242"/>
        <v>-1</v>
      </c>
      <c r="R28" s="554">
        <f t="shared" si="243"/>
        <v>-3</v>
      </c>
      <c r="S28" s="2531" t="str">
        <f t="shared" si="244"/>
        <v xml:space="preserve">悪化 </v>
      </c>
      <c r="T28" s="2534">
        <f>結果表!Q26</f>
        <v>100.71770092489537</v>
      </c>
    </row>
    <row r="29" spans="1:20">
      <c r="A29" s="2219">
        <v>43862</v>
      </c>
      <c r="B29" s="2646">
        <f>結果表!C27</f>
        <v>97.866961878845487</v>
      </c>
      <c r="C29" s="52">
        <f t="shared" ref="C29" si="245">B29-B28</f>
        <v>-0.55059539593371198</v>
      </c>
      <c r="D29" s="243">
        <f t="shared" ref="D29" si="246">ROUND((B29-B17)/B17*100,2)</f>
        <v>-2.65</v>
      </c>
      <c r="E29" s="542">
        <f t="shared" ref="E29" si="247">AVERAGE(B27:B29)</f>
        <v>98.38202599837615</v>
      </c>
      <c r="F29" s="359">
        <f t="shared" ref="F29" si="248">E29-E28</f>
        <v>-0.43090732724020597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534">
        <f>結果表!K27</f>
        <v>99.524566419145245</v>
      </c>
      <c r="K29" s="2576">
        <v>43862</v>
      </c>
      <c r="L29" s="2534">
        <f>結果表!I27</f>
        <v>97.913589511268626</v>
      </c>
      <c r="M29" s="52">
        <f t="shared" ref="M29" si="252">L29-L28</f>
        <v>-0.80612008336724728</v>
      </c>
      <c r="N29" s="243">
        <f t="shared" ref="N29" si="253">ROUND((L29-L17)/L17*100,2)</f>
        <v>-2.68</v>
      </c>
      <c r="O29" s="542">
        <f t="shared" ref="O29" si="254">AVERAGE(L27:L29)</f>
        <v>98.677526723124004</v>
      </c>
      <c r="P29" s="359">
        <f t="shared" ref="P29" si="255">O29-O28</f>
        <v>-0.66842276843080128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534">
        <f>結果表!Q27</f>
        <v>100.00279607265547</v>
      </c>
    </row>
    <row r="30" spans="1:20">
      <c r="A30" s="2219">
        <v>43891</v>
      </c>
      <c r="B30" s="2646">
        <f>結果表!C28</f>
        <v>97.25455639269417</v>
      </c>
      <c r="C30" s="52">
        <f t="shared" ref="C30" si="259">B30-B29</f>
        <v>-0.61240548615131729</v>
      </c>
      <c r="D30" s="243">
        <f t="shared" ref="D30" si="260">ROUND((B30-B18)/B18*100,2)</f>
        <v>-2.96</v>
      </c>
      <c r="E30" s="542">
        <f t="shared" ref="E30" si="261">AVERAGE(B28:B30)</f>
        <v>97.846358515439604</v>
      </c>
      <c r="F30" s="359">
        <f t="shared" ref="F30" si="262">E30-E29</f>
        <v>-0.53566748293654598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534">
        <f>結果表!K28</f>
        <v>98.648724146166273</v>
      </c>
      <c r="K30" s="2576">
        <v>43891</v>
      </c>
      <c r="L30" s="2534">
        <f>結果表!I28</f>
        <v>97.014941131679663</v>
      </c>
      <c r="M30" s="52">
        <f t="shared" ref="M30" si="266">L30-L29</f>
        <v>-0.8986483795889626</v>
      </c>
      <c r="N30" s="243">
        <f t="shared" ref="N30" si="267">ROUND((L30-L18)/L18*100,2)</f>
        <v>-3.41</v>
      </c>
      <c r="O30" s="542">
        <f t="shared" ref="O30" si="268">AVERAGE(L28:L30)</f>
        <v>97.882746745861382</v>
      </c>
      <c r="P30" s="359">
        <f t="shared" ref="P30" si="269">O30-O29</f>
        <v>-0.79477997726262117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534">
        <f>結果表!Q28</f>
        <v>99.111152224672864</v>
      </c>
    </row>
    <row r="31" spans="1:20">
      <c r="A31" s="2219">
        <v>43922</v>
      </c>
      <c r="B31" s="2646">
        <f>結果表!C29</f>
        <v>96.661800515685016</v>
      </c>
      <c r="C31" s="52">
        <f t="shared" ref="C31" si="273">B31-B30</f>
        <v>-0.59275587700915366</v>
      </c>
      <c r="D31" s="243">
        <f t="shared" ref="D31" si="274">ROUND((B31-B19)/B19*100,2)</f>
        <v>-3.34</v>
      </c>
      <c r="E31" s="542">
        <f t="shared" ref="E31" si="275">AVERAGE(B29:B31)</f>
        <v>97.261106262408234</v>
      </c>
      <c r="F31" s="359">
        <f t="shared" ref="F31" si="276">E31-E30</f>
        <v>-0.58525225303137063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534">
        <f>結果表!K29</f>
        <v>97.66869613650816</v>
      </c>
      <c r="K31" s="2576">
        <v>43922</v>
      </c>
      <c r="L31" s="2534">
        <f>結果表!I29</f>
        <v>96.147022205808909</v>
      </c>
      <c r="M31" s="52">
        <f t="shared" ref="M31" si="280">L31-L30</f>
        <v>-0.86791892587075381</v>
      </c>
      <c r="N31" s="243">
        <f t="shared" ref="N31" si="281">ROUND((L31-L19)/L19*100,2)</f>
        <v>-4.2300000000000004</v>
      </c>
      <c r="O31" s="542">
        <f t="shared" ref="O31" si="282">AVERAGE(L29:L31)</f>
        <v>97.025184282919056</v>
      </c>
      <c r="P31" s="359">
        <f t="shared" ref="P31" si="283">O31-O30</f>
        <v>-0.85756246294232596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534">
        <f>結果表!Q29</f>
        <v>98.128296922245298</v>
      </c>
    </row>
    <row r="32" spans="1:20">
      <c r="A32" s="2219">
        <v>43952</v>
      </c>
      <c r="B32" s="2646">
        <f>結果表!C30</f>
        <v>96.289346950333965</v>
      </c>
      <c r="C32" s="52">
        <f t="shared" ref="C32" si="287">B32-B31</f>
        <v>-0.37245356535105145</v>
      </c>
      <c r="D32" s="243">
        <f t="shared" ref="D32" si="288">ROUND((B32-B20)/B20*100,2)</f>
        <v>-3.53</v>
      </c>
      <c r="E32" s="542">
        <f t="shared" ref="E32" si="289">AVERAGE(B30:B32)</f>
        <v>96.735234619571045</v>
      </c>
      <c r="F32" s="359">
        <f t="shared" ref="F32" si="290">E32-E31</f>
        <v>-0.52587164283718835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534">
        <f>結果表!K30</f>
        <v>96.856597841133109</v>
      </c>
      <c r="K32" s="2576">
        <v>43952</v>
      </c>
      <c r="L32" s="2534">
        <f>結果表!I30</f>
        <v>95.569786898891181</v>
      </c>
      <c r="M32" s="52">
        <f t="shared" ref="M32" si="294">L32-L31</f>
        <v>-0.57723530691772851</v>
      </c>
      <c r="N32" s="243">
        <f t="shared" ref="N32" si="295">ROUND((L32-L20)/L20*100,2)</f>
        <v>-4.8600000000000003</v>
      </c>
      <c r="O32" s="542">
        <f t="shared" ref="O32" si="296">AVERAGE(L30:L32)</f>
        <v>96.243916745459913</v>
      </c>
      <c r="P32" s="359">
        <f t="shared" ref="P32" si="297">O32-O31</f>
        <v>-0.78126753745914357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534">
        <f>結果表!Q30</f>
        <v>97.248848054133489</v>
      </c>
    </row>
    <row r="33" spans="1:30">
      <c r="A33" s="2219">
        <v>43983</v>
      </c>
      <c r="B33" s="2646">
        <f>結果表!C31</f>
        <v>96.260654666931828</v>
      </c>
      <c r="C33" s="52">
        <f t="shared" ref="C33" si="301">B33-B32</f>
        <v>-2.8692283402136809E-2</v>
      </c>
      <c r="D33" s="243">
        <f t="shared" ref="D33" si="302">ROUND((B33-B21)/B21*100,2)</f>
        <v>-3.4</v>
      </c>
      <c r="E33" s="542">
        <f t="shared" ref="E33" si="303">AVERAGE(B31:B33)</f>
        <v>96.403934044316941</v>
      </c>
      <c r="F33" s="359">
        <f t="shared" ref="F33" si="304">E33-E32</f>
        <v>-0.3313005752541045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534">
        <f>結果表!K31</f>
        <v>96.361785838629189</v>
      </c>
      <c r="K33" s="2576">
        <v>43983</v>
      </c>
      <c r="L33" s="2534">
        <f>結果表!I31</f>
        <v>95.453077670491467</v>
      </c>
      <c r="M33" s="52">
        <f t="shared" ref="M33" si="308">L33-L32</f>
        <v>-0.11670922839971354</v>
      </c>
      <c r="N33" s="243">
        <f t="shared" ref="N33" si="309">ROUND((L33-L21)/L21*100,2)</f>
        <v>-5.07</v>
      </c>
      <c r="O33" s="542">
        <f t="shared" ref="O33" si="310">AVERAGE(L31:L33)</f>
        <v>95.723295591730519</v>
      </c>
      <c r="P33" s="359">
        <f t="shared" ref="P33" si="311">O33-O32</f>
        <v>-0.52062115372939388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534">
        <f>結果表!Q31</f>
        <v>96.623871979241102</v>
      </c>
    </row>
    <row r="34" spans="1:30">
      <c r="A34" s="2219">
        <v>44013</v>
      </c>
      <c r="B34" s="2646">
        <f>結果表!C32</f>
        <v>96.527712622715626</v>
      </c>
      <c r="C34" s="52">
        <f t="shared" ref="C34" si="315">B34-B33</f>
        <v>0.26705795578379821</v>
      </c>
      <c r="D34" s="243">
        <f t="shared" ref="D34" si="316">ROUND((B34-B22)/B22*100,2)</f>
        <v>-3.03</v>
      </c>
      <c r="E34" s="542">
        <f t="shared" ref="E34" si="317">AVERAGE(B32:B34)</f>
        <v>96.359238079993816</v>
      </c>
      <c r="F34" s="359">
        <f t="shared" ref="F34" si="318">E34-E33</f>
        <v>-4.4695964323125281E-2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534">
        <f>結果表!K32</f>
        <v>96.217835158886501</v>
      </c>
      <c r="K34" s="2576">
        <v>44013</v>
      </c>
      <c r="L34" s="2534">
        <f>結果表!I32</f>
        <v>95.734318520120027</v>
      </c>
      <c r="M34" s="52">
        <f t="shared" ref="M34" si="322">L34-L33</f>
        <v>0.28124084962855989</v>
      </c>
      <c r="N34" s="243">
        <f t="shared" ref="N34" si="323">ROUND((L34-L22)/L22*100,2)</f>
        <v>-4.8899999999999997</v>
      </c>
      <c r="O34" s="542">
        <f t="shared" ref="O34" si="324">AVERAGE(L32:L34)</f>
        <v>95.585727696500896</v>
      </c>
      <c r="P34" s="359">
        <f t="shared" ref="P34" si="325">O34-O33</f>
        <v>-0.13756789522962265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534">
        <f>結果表!Q32</f>
        <v>96.313732806380585</v>
      </c>
      <c r="W34" s="488"/>
      <c r="X34" s="310"/>
      <c r="Y34" s="310"/>
      <c r="Z34" s="310"/>
      <c r="AA34" s="310"/>
      <c r="AB34" s="1044">
        <f>'12関西CLI府県寄与'!G102</f>
        <v>45962</v>
      </c>
      <c r="AC34" s="310"/>
    </row>
    <row r="35" spans="1:30">
      <c r="A35" s="2219">
        <v>44044</v>
      </c>
      <c r="B35" s="2646">
        <f>結果表!C33</f>
        <v>97.014229072994624</v>
      </c>
      <c r="C35" s="52">
        <f t="shared" ref="C35" si="329">B35-B34</f>
        <v>0.48651645027899804</v>
      </c>
      <c r="D35" s="243">
        <f t="shared" ref="D35" si="330">ROUND((B35-B23)/B23*100,2)</f>
        <v>-2.5</v>
      </c>
      <c r="E35" s="542">
        <f t="shared" ref="E35" si="331">AVERAGE(B33:B35)</f>
        <v>96.600865454214031</v>
      </c>
      <c r="F35" s="359">
        <f t="shared" ref="F35" si="332">E35-E34</f>
        <v>0.24162737422021507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534">
        <f>結果表!K33</f>
        <v>96.359545299352675</v>
      </c>
      <c r="K35" s="2576">
        <v>44044</v>
      </c>
      <c r="L35" s="2534">
        <f>結果表!I33</f>
        <v>96.297379703240097</v>
      </c>
      <c r="M35" s="52">
        <f t="shared" ref="M35" si="336">L35-L34</f>
        <v>0.56306118312006959</v>
      </c>
      <c r="N35" s="243">
        <f t="shared" ref="N35" si="337">ROUND((L35-L23)/L23*100,2)</f>
        <v>-4.34</v>
      </c>
      <c r="O35" s="542">
        <f t="shared" ref="O35" si="338">AVERAGE(L33:L35)</f>
        <v>95.828258631283859</v>
      </c>
      <c r="P35" s="359">
        <f t="shared" ref="P35" si="339">O35-O34</f>
        <v>0.2425309347829625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534">
        <f>結果表!Q33</f>
        <v>96.287948893066286</v>
      </c>
      <c r="W35" s="2895" t="s">
        <v>522</v>
      </c>
      <c r="X35" s="2896"/>
      <c r="Y35" s="2896"/>
      <c r="Z35" s="2896"/>
      <c r="AA35" s="2896"/>
      <c r="AB35" s="2896"/>
      <c r="AC35" s="2897"/>
      <c r="AD35" s="17"/>
    </row>
    <row r="36" spans="1:30">
      <c r="A36" s="2219">
        <v>44075</v>
      </c>
      <c r="B36" s="2646">
        <f>結果表!C34</f>
        <v>97.648775469807518</v>
      </c>
      <c r="C36" s="52">
        <f t="shared" ref="C36" si="343">B36-B35</f>
        <v>0.63454639681289393</v>
      </c>
      <c r="D36" s="243">
        <f t="shared" ref="D36" si="344">ROUND((B36-B24)/B24*100,2)</f>
        <v>-1.83</v>
      </c>
      <c r="E36" s="542">
        <f t="shared" ref="E36" si="345">AVERAGE(B34:B36)</f>
        <v>97.063572388505918</v>
      </c>
      <c r="F36" s="359">
        <f t="shared" ref="F36" si="346">E36-E35</f>
        <v>0.46270693429188725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534">
        <f>結果表!K34</f>
        <v>96.670308916899216</v>
      </c>
      <c r="K36" s="2576">
        <v>44075</v>
      </c>
      <c r="L36" s="2534">
        <f>結果表!I34</f>
        <v>97.07739062202009</v>
      </c>
      <c r="M36" s="52">
        <f t="shared" ref="M36" si="350">L36-L35</f>
        <v>0.78001091877999329</v>
      </c>
      <c r="N36" s="243">
        <f t="shared" ref="N36" si="351">ROUND((L36-L24)/L24*100,2)</f>
        <v>-3.49</v>
      </c>
      <c r="O36" s="542">
        <f t="shared" ref="O36" si="352">AVERAGE(L34:L36)</f>
        <v>96.369696281793424</v>
      </c>
      <c r="P36" s="359">
        <f t="shared" ref="P36" si="353">O36-O35</f>
        <v>0.54143765050956461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534">
        <f>結果表!Q34</f>
        <v>96.47870947932708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219">
        <v>44105</v>
      </c>
      <c r="B37" s="2646">
        <f>結果表!C35</f>
        <v>98.271763071605349</v>
      </c>
      <c r="C37" s="52">
        <f t="shared" ref="C37" si="357">B37-B36</f>
        <v>0.6229876017978313</v>
      </c>
      <c r="D37" s="243">
        <f t="shared" ref="D37" si="358">ROUND((B37-B25)/B25*100,2)</f>
        <v>-1.0900000000000001</v>
      </c>
      <c r="E37" s="542">
        <f t="shared" ref="E37" si="359">AVERAGE(B35:B37)</f>
        <v>97.644922538135816</v>
      </c>
      <c r="F37" s="359">
        <f t="shared" ref="F37" si="360">E37-E36</f>
        <v>0.58135014962989828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534">
        <f>結果表!K35</f>
        <v>97.099056352490265</v>
      </c>
      <c r="K37" s="2576">
        <v>44105</v>
      </c>
      <c r="L37" s="2534">
        <f>結果表!I35</f>
        <v>97.910412181257882</v>
      </c>
      <c r="M37" s="52">
        <f t="shared" ref="M37" si="364">L37-L36</f>
        <v>0.83302155923779253</v>
      </c>
      <c r="N37" s="243">
        <f t="shared" ref="N37" si="365">ROUND((L37-L25)/L25*100,2)</f>
        <v>-2.4</v>
      </c>
      <c r="O37" s="542">
        <f t="shared" ref="O37" si="366">AVERAGE(L35:L37)</f>
        <v>97.095060835506033</v>
      </c>
      <c r="P37" s="359">
        <f t="shared" ref="P37" si="367">O37-O36</f>
        <v>0.72536455371260899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534">
        <f>結果表!Q35</f>
        <v>96.802445160804723</v>
      </c>
      <c r="W37" s="661" t="s">
        <v>529</v>
      </c>
      <c r="X37" s="1008">
        <f>'12関西CLI府県寄与'!B104</f>
        <v>9.864110128120443E-2</v>
      </c>
      <c r="Y37" s="1008">
        <f>'12関西CLI府県寄与'!C104</f>
        <v>-5.1116945812117752E-2</v>
      </c>
      <c r="Z37" s="1008">
        <f>'12関西CLI府県寄与'!D104</f>
        <v>-4.653230709845687E-2</v>
      </c>
      <c r="AA37" s="1008">
        <f>'12関西CLI府県寄与'!E104</f>
        <v>4.6185504235331971E-3</v>
      </c>
      <c r="AB37" s="1008">
        <f>'12関西CLI府県寄与'!F104</f>
        <v>-1.0572959401275183E-2</v>
      </c>
      <c r="AC37" s="1008">
        <f>'12関西CLI府県寄与'!G104</f>
        <v>1.1265391041211893E-3</v>
      </c>
      <c r="AD37" s="17"/>
    </row>
    <row r="38" spans="1:30">
      <c r="A38" s="2219">
        <v>44136</v>
      </c>
      <c r="B38" s="2646">
        <f>結果表!C36</f>
        <v>98.846031396669034</v>
      </c>
      <c r="C38" s="52">
        <f t="shared" ref="C38" si="371">B38-B37</f>
        <v>0.57426832506368441</v>
      </c>
      <c r="D38" s="243">
        <f t="shared" ref="D38" si="372">ROUND((B38-B26)/B26*100,2)</f>
        <v>-0.32</v>
      </c>
      <c r="E38" s="542">
        <f t="shared" ref="E38" si="373">AVERAGE(B36:B38)</f>
        <v>98.255523312693967</v>
      </c>
      <c r="F38" s="359">
        <f t="shared" ref="F38" si="374">E38-E37</f>
        <v>0.61060077455815076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534">
        <f>結果表!K36</f>
        <v>97.56857204342576</v>
      </c>
      <c r="K38" s="2576">
        <v>44136</v>
      </c>
      <c r="L38" s="2534">
        <f>結果表!I36</f>
        <v>98.721506937428316</v>
      </c>
      <c r="M38" s="52">
        <f t="shared" ref="M38" si="378">L38-L37</f>
        <v>0.81109475617043358</v>
      </c>
      <c r="N38" s="243">
        <f t="shared" ref="N38" si="379">ROUND((L38-L26)/L26*100,2)</f>
        <v>-1.2</v>
      </c>
      <c r="O38" s="542">
        <f t="shared" ref="O38" si="380">AVERAGE(L36:L38)</f>
        <v>97.903103246902106</v>
      </c>
      <c r="P38" s="359">
        <f t="shared" ref="P38" si="381">O38-O37</f>
        <v>0.80804241139607313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534">
        <f>結果表!Q36</f>
        <v>97.174173028956787</v>
      </c>
      <c r="W38" s="661" t="s">
        <v>530</v>
      </c>
      <c r="X38" s="1008">
        <f>'12関西CLI府県寄与'!B105</f>
        <v>-2571.442866112538</v>
      </c>
      <c r="Y38" s="1008">
        <f>'12関西CLI府県寄与'!C105</f>
        <v>1332.5510759588144</v>
      </c>
      <c r="Z38" s="1008">
        <f>'12関西CLI府県寄与'!D105</f>
        <v>1213.0356167757468</v>
      </c>
      <c r="AA38" s="1008">
        <f>'12関西CLI府県寄与'!E105</f>
        <v>-120.39949254539049</v>
      </c>
      <c r="AB38" s="1008">
        <f>'12関西CLI府県寄与'!F105</f>
        <v>275.62304833357587</v>
      </c>
      <c r="AC38" s="1008">
        <f>'12関西CLI府県寄与'!G105</f>
        <v>-29.367382410208538</v>
      </c>
      <c r="AD38" s="17" t="s">
        <v>531</v>
      </c>
    </row>
    <row r="39" spans="1:30">
      <c r="A39" s="2536">
        <v>44166</v>
      </c>
      <c r="B39" s="2646">
        <f>結果表!C37</f>
        <v>99.375462923171654</v>
      </c>
      <c r="C39" s="550">
        <f t="shared" ref="C39" si="385">B39-B38</f>
        <v>0.52943152650261993</v>
      </c>
      <c r="D39" s="246">
        <f t="shared" ref="D39" si="386">ROUND((B39-B27)/B27*100,2)</f>
        <v>0.52</v>
      </c>
      <c r="E39" s="551">
        <f t="shared" ref="E39" si="387">AVERAGE(B37:B39)</f>
        <v>98.831085797148674</v>
      </c>
      <c r="F39" s="544">
        <f t="shared" ref="F39" si="388">E39-E38</f>
        <v>0.57556248445470715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534">
        <f>結果表!K37</f>
        <v>98.027623895871102</v>
      </c>
      <c r="K39" s="2623">
        <v>44166</v>
      </c>
      <c r="L39" s="2534">
        <f>結果表!I37</f>
        <v>99.500075734154223</v>
      </c>
      <c r="M39" s="550">
        <f t="shared" ref="M39" si="392">L39-L38</f>
        <v>0.77856879672590651</v>
      </c>
      <c r="N39" s="246">
        <f t="shared" ref="N39" si="393">ROUND((L39-L27)/L27*100,2)</f>
        <v>0.1</v>
      </c>
      <c r="O39" s="551">
        <f t="shared" ref="O39" si="394">AVERAGE(L37:L39)</f>
        <v>98.710664950946807</v>
      </c>
      <c r="P39" s="544">
        <f t="shared" ref="P39" si="395">O39-O38</f>
        <v>0.8075617040447014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534">
        <f>結果表!Q37</f>
        <v>97.580032091607507</v>
      </c>
      <c r="W39" s="1009" t="s">
        <v>694</v>
      </c>
      <c r="X39" s="1010" t="str">
        <f>'12関西CLI府県寄与'!B106</f>
        <v xml:space="preserve"> ---</v>
      </c>
      <c r="Y39" s="1010" t="str">
        <f>'12関西CLI府県寄与'!C106</f>
        <v xml:space="preserve">悪化 </v>
      </c>
      <c r="Z39" s="1010" t="str">
        <f>'12関西CLI府県寄与'!D106</f>
        <v xml:space="preserve">悪化 </v>
      </c>
      <c r="AA39" s="1010" t="str">
        <f>'12関西CLI府県寄与'!E106</f>
        <v xml:space="preserve"> ---</v>
      </c>
      <c r="AB39" s="1010" t="str">
        <f>'12関西CLI府県寄与'!F106</f>
        <v xml:space="preserve">悪化 </v>
      </c>
      <c r="AC39" s="1010" t="str">
        <f>'12関西CLI府県寄与'!G106</f>
        <v xml:space="preserve">悪化 </v>
      </c>
    </row>
    <row r="40" spans="1:30">
      <c r="A40" s="2219">
        <v>44197</v>
      </c>
      <c r="B40" s="2645">
        <f>結果表!C38</f>
        <v>99.820831997163438</v>
      </c>
      <c r="C40" s="52">
        <f t="shared" ref="C40" si="399">B40-B39</f>
        <v>0.4453690739917846</v>
      </c>
      <c r="D40" s="243">
        <f t="shared" ref="D40" si="400">ROUND((B40-B28)/B28*100,2)</f>
        <v>1.43</v>
      </c>
      <c r="E40" s="542">
        <f t="shared" ref="E40" si="401">AVERAGE(B38:B40)</f>
        <v>99.347442105668051</v>
      </c>
      <c r="F40" s="359">
        <f t="shared" ref="F40" si="402">E40-E39</f>
        <v>0.51635630851937719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533">
        <f>結果表!K38</f>
        <v>98.428485570103945</v>
      </c>
      <c r="K40" s="2576">
        <v>44197</v>
      </c>
      <c r="L40" s="2533">
        <f>結果表!I38</f>
        <v>100.19226458404316</v>
      </c>
      <c r="M40" s="52">
        <f t="shared" ref="M40" si="406">L40-L39</f>
        <v>0.69218884988893592</v>
      </c>
      <c r="N40" s="243">
        <f t="shared" ref="N40" si="407">ROUND((L40-L28)/L28*100,2)</f>
        <v>1.49</v>
      </c>
      <c r="O40" s="542">
        <f t="shared" ref="O40" si="408">AVERAGE(L38:L40)</f>
        <v>99.47128241854189</v>
      </c>
      <c r="P40" s="359">
        <f t="shared" ref="P40" si="409">O40-O39</f>
        <v>0.76061746759508253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533">
        <f>結果表!Q38</f>
        <v>97.986999819683447</v>
      </c>
    </row>
    <row r="41" spans="1:30">
      <c r="A41" s="2219">
        <v>44228</v>
      </c>
      <c r="B41" s="2646">
        <f>結果表!C39</f>
        <v>100.19239468112308</v>
      </c>
      <c r="C41" s="699">
        <f t="shared" ref="C41" si="413">B41-B40</f>
        <v>0.37156268395963821</v>
      </c>
      <c r="D41" s="699">
        <f t="shared" ref="D41" si="414">ROUND((B41-B29)/B29*100,2)</f>
        <v>2.38</v>
      </c>
      <c r="E41" s="542">
        <f t="shared" ref="E41" si="415">AVERAGE(B39:B41)</f>
        <v>99.796229867152718</v>
      </c>
      <c r="F41" s="359">
        <f t="shared" ref="F41" si="416">E41-E40</f>
        <v>0.4487877614846667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534">
        <f>結果表!K39</f>
        <v>98.744814322167699</v>
      </c>
      <c r="K41" s="2576">
        <v>44228</v>
      </c>
      <c r="L41" s="2534">
        <f>結果表!I39</f>
        <v>100.72225672046335</v>
      </c>
      <c r="M41" s="52">
        <f t="shared" ref="M41" si="420">L41-L40</f>
        <v>0.52999213642019072</v>
      </c>
      <c r="N41" s="243">
        <f t="shared" ref="N41" si="421">ROUND((L41-L29)/L29*100,2)</f>
        <v>2.87</v>
      </c>
      <c r="O41" s="542">
        <f t="shared" ref="O41" si="422">AVERAGE(L39:L41)</f>
        <v>100.13819901288691</v>
      </c>
      <c r="P41" s="359">
        <f t="shared" ref="P41" si="423">O41-O40</f>
        <v>0.66691659434502526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534">
        <f>結果表!Q39</f>
        <v>98.340810636262361</v>
      </c>
    </row>
    <row r="42" spans="1:30">
      <c r="A42" s="2219">
        <v>44256</v>
      </c>
      <c r="B42" s="2646">
        <f>結果表!C40</f>
        <v>100.51041260235903</v>
      </c>
      <c r="C42" s="699">
        <f t="shared" ref="C42" si="427">B42-B41</f>
        <v>0.31801792123594907</v>
      </c>
      <c r="D42" s="699">
        <f t="shared" ref="D42" si="428">ROUND((B42-B30)/B30*100,2)</f>
        <v>3.35</v>
      </c>
      <c r="E42" s="542">
        <f t="shared" ref="E42" si="429">AVERAGE(B40:B42)</f>
        <v>100.17454642688183</v>
      </c>
      <c r="F42" s="359">
        <f t="shared" ref="F42" si="430">E42-E41</f>
        <v>0.37831655972911449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534">
        <f>結果表!K40</f>
        <v>98.976908764401486</v>
      </c>
      <c r="K42" s="2576">
        <v>44256</v>
      </c>
      <c r="L42" s="2534">
        <f>結果表!I40</f>
        <v>101.09593002189058</v>
      </c>
      <c r="M42" s="52">
        <f t="shared" ref="M42" si="434">L42-L41</f>
        <v>0.37367330142723176</v>
      </c>
      <c r="N42" s="243">
        <f t="shared" ref="N42" si="435">ROUND((L42-L30)/L30*100,2)</f>
        <v>4.21</v>
      </c>
      <c r="O42" s="542">
        <f t="shared" ref="O42" si="436">AVERAGE(L40:L42)</f>
        <v>100.67015044213235</v>
      </c>
      <c r="P42" s="359">
        <f t="shared" ref="P42" si="437">O42-O41</f>
        <v>0.53195142924543859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534">
        <f>結果表!Q40</f>
        <v>98.641531604536056</v>
      </c>
    </row>
    <row r="43" spans="1:30">
      <c r="A43" s="2219">
        <v>44287</v>
      </c>
      <c r="B43" s="2646">
        <f>結果表!C41</f>
        <v>100.7370498102671</v>
      </c>
      <c r="C43" s="699">
        <f t="shared" ref="C43" si="441">B43-B42</f>
        <v>0.22663720790806963</v>
      </c>
      <c r="D43" s="699">
        <f t="shared" ref="D43" si="442">ROUND((B43-B31)/B31*100,2)</f>
        <v>4.22</v>
      </c>
      <c r="E43" s="542">
        <f t="shared" ref="E43" si="443">AVERAGE(B41:B43)</f>
        <v>100.47995236458307</v>
      </c>
      <c r="F43" s="359">
        <f t="shared" ref="F43" si="444">E43-E42</f>
        <v>0.30540593770123792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534">
        <f>結果表!K41</f>
        <v>99.113342841711358</v>
      </c>
      <c r="K43" s="2576">
        <v>44287</v>
      </c>
      <c r="L43" s="2534">
        <f>結果表!I41</f>
        <v>101.29272901401472</v>
      </c>
      <c r="M43" s="52">
        <f t="shared" ref="M43" si="448">L43-L42</f>
        <v>0.19679899212414398</v>
      </c>
      <c r="N43" s="243">
        <f t="shared" ref="N43" si="449">ROUND((L43-L31)/L31*100,2)</f>
        <v>5.35</v>
      </c>
      <c r="O43" s="542">
        <f t="shared" ref="O43" si="450">AVERAGE(L41:L43)</f>
        <v>101.03697191878955</v>
      </c>
      <c r="P43" s="359">
        <f t="shared" ref="P43" si="451">O43-O42</f>
        <v>0.36682147665719356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534">
        <f>結果表!Q41</f>
        <v>98.889447967371908</v>
      </c>
    </row>
    <row r="44" spans="1:30">
      <c r="A44" s="2219">
        <v>44317</v>
      </c>
      <c r="B44" s="2646">
        <f>結果表!C42</f>
        <v>100.8740625431908</v>
      </c>
      <c r="C44" s="699">
        <f t="shared" ref="C44" si="455">B44-B43</f>
        <v>0.13701273292370786</v>
      </c>
      <c r="D44" s="699">
        <f t="shared" ref="D44" si="456">ROUND((B44-B32)/B32*100,2)</f>
        <v>4.76</v>
      </c>
      <c r="E44" s="542">
        <f t="shared" ref="E44" si="457">AVERAGE(B42:B44)</f>
        <v>100.70717498527232</v>
      </c>
      <c r="F44" s="359">
        <f t="shared" ref="F44" si="458">E44-E43</f>
        <v>0.22722262068924692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534">
        <f>結果表!K42</f>
        <v>99.156094350937167</v>
      </c>
      <c r="K44" s="2576">
        <v>44317</v>
      </c>
      <c r="L44" s="2534">
        <f>結果表!I42</f>
        <v>101.32023095311234</v>
      </c>
      <c r="M44" s="52">
        <f t="shared" ref="M44" si="462">L44-L43</f>
        <v>2.7501939097618333E-2</v>
      </c>
      <c r="N44" s="243">
        <f t="shared" ref="N44" si="463">ROUND((L44-L32)/L32*100,2)</f>
        <v>6.02</v>
      </c>
      <c r="O44" s="542">
        <f t="shared" ref="O44" si="464">AVERAGE(L42:L44)</f>
        <v>101.23629666300587</v>
      </c>
      <c r="P44" s="359">
        <f t="shared" ref="P44" si="465">O44-O43</f>
        <v>0.19932474421632662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534">
        <f>結果表!Q42</f>
        <v>99.075246469157165</v>
      </c>
    </row>
    <row r="45" spans="1:30">
      <c r="A45" s="2219">
        <v>44348</v>
      </c>
      <c r="B45" s="2646">
        <f>結果表!C43</f>
        <v>100.92825755743664</v>
      </c>
      <c r="C45" s="699">
        <f t="shared" ref="C45" si="469">B45-B44</f>
        <v>5.4195014245834727E-2</v>
      </c>
      <c r="D45" s="699">
        <f t="shared" ref="D45" si="470">ROUND((B45-B33)/B33*100,2)</f>
        <v>4.8499999999999996</v>
      </c>
      <c r="E45" s="542">
        <f t="shared" ref="E45" si="471">AVERAGE(B43:B45)</f>
        <v>100.84645663696483</v>
      </c>
      <c r="F45" s="359">
        <f t="shared" ref="F45" si="472">E45-E44</f>
        <v>0.13928165169251372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534">
        <f>結果表!K43</f>
        <v>99.115799830203585</v>
      </c>
      <c r="K45" s="2576">
        <v>44348</v>
      </c>
      <c r="L45" s="2534">
        <f>結果表!I43</f>
        <v>101.20223631245133</v>
      </c>
      <c r="M45" s="52">
        <f t="shared" ref="M45" si="476">L45-L44</f>
        <v>-0.11799464066100995</v>
      </c>
      <c r="N45" s="243">
        <f t="shared" ref="N45" si="477">ROUND((L45-L33)/L33*100,2)</f>
        <v>6.02</v>
      </c>
      <c r="O45" s="542">
        <f t="shared" ref="O45" si="478">AVERAGE(L43:L45)</f>
        <v>101.2717320931928</v>
      </c>
      <c r="P45" s="359">
        <f t="shared" ref="P45" si="479">O45-O44</f>
        <v>3.543543018692219E-2</v>
      </c>
      <c r="Q45" s="360">
        <f t="shared" ref="Q45" si="480">IF(P45&lt;0,-1,1)</f>
        <v>1</v>
      </c>
      <c r="R45" s="361">
        <f t="shared" ref="R45" si="481">SUM(Q43:Q45)</f>
        <v>3</v>
      </c>
      <c r="S45" s="362" t="str">
        <f t="shared" ref="S45" si="482">IF(R45=-3,"悪化 ",IF(R45=3,"改善 "," ---"))</f>
        <v xml:space="preserve">改善 </v>
      </c>
      <c r="T45" s="2534">
        <f>結果表!Q43</f>
        <v>99.195869866398823</v>
      </c>
    </row>
    <row r="46" spans="1:30">
      <c r="A46" s="2219">
        <v>44378</v>
      </c>
      <c r="B46" s="2646">
        <f>結果表!C44</f>
        <v>100.89954483911866</v>
      </c>
      <c r="C46" s="699">
        <f t="shared" ref="C46" si="483">B46-B45</f>
        <v>-2.8712718317976282E-2</v>
      </c>
      <c r="D46" s="699">
        <f t="shared" ref="D46" si="484">ROUND((B46-B34)/B34*100,2)</f>
        <v>4.53</v>
      </c>
      <c r="E46" s="542">
        <f t="shared" ref="E46" si="485">AVERAGE(B44:B46)</f>
        <v>100.90062164658202</v>
      </c>
      <c r="F46" s="359">
        <f t="shared" ref="F46" si="486">E46-E45</f>
        <v>5.4165009617193505E-2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534">
        <f>結果表!K44</f>
        <v>99.010169357548946</v>
      </c>
      <c r="K46" s="2576">
        <v>44378</v>
      </c>
      <c r="L46" s="2534">
        <f>結果表!I44</f>
        <v>100.98453199050236</v>
      </c>
      <c r="M46" s="52">
        <f t="shared" ref="M46" si="490">L46-L45</f>
        <v>-0.21770432194897182</v>
      </c>
      <c r="N46" s="243">
        <f t="shared" ref="N46" si="491">ROUND((L46-L34)/L34*100,2)</f>
        <v>5.48</v>
      </c>
      <c r="O46" s="542">
        <f t="shared" ref="O46" si="492">AVERAGE(L44:L46)</f>
        <v>101.168999752022</v>
      </c>
      <c r="P46" s="359">
        <f t="shared" ref="P46" si="493">O46-O45</f>
        <v>-0.10273234117079255</v>
      </c>
      <c r="Q46" s="360">
        <f t="shared" ref="Q46" si="494">IF(P46&lt;0,-1,1)</f>
        <v>-1</v>
      </c>
      <c r="R46" s="361">
        <f t="shared" ref="R46" si="495">SUM(Q44:Q46)</f>
        <v>1</v>
      </c>
      <c r="S46" s="362" t="str">
        <f t="shared" ref="S46" si="496">IF(R46=-3,"悪化 ",IF(R46=3,"改善 "," ---"))</f>
        <v xml:space="preserve"> ---</v>
      </c>
      <c r="T46" s="2534">
        <f>結果表!Q44</f>
        <v>99.248384324670596</v>
      </c>
    </row>
    <row r="47" spans="1:30">
      <c r="A47" s="2219">
        <v>44409</v>
      </c>
      <c r="B47" s="2646">
        <f>結果表!C45</f>
        <v>100.83780310340184</v>
      </c>
      <c r="C47" s="699">
        <f t="shared" ref="C47" si="497">B47-B46</f>
        <v>-6.1741735716822177E-2</v>
      </c>
      <c r="D47" s="699">
        <f t="shared" ref="D47" si="498">ROUND((B47-B35)/B35*100,2)</f>
        <v>3.94</v>
      </c>
      <c r="E47" s="542">
        <f t="shared" ref="E47" si="499">AVERAGE(B45:B47)</f>
        <v>100.88853516665237</v>
      </c>
      <c r="F47" s="359">
        <f t="shared" ref="F47" si="500">E47-E46</f>
        <v>-1.208647992964984E-2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534">
        <f>結果表!K45</f>
        <v>98.86543021969355</v>
      </c>
      <c r="K47" s="2576">
        <v>44409</v>
      </c>
      <c r="L47" s="2534">
        <f>結果表!I45</f>
        <v>100.76840657886319</v>
      </c>
      <c r="M47" s="52">
        <f t="shared" ref="M47" si="504">L47-L46</f>
        <v>-0.21612541163916887</v>
      </c>
      <c r="N47" s="243">
        <f t="shared" ref="N47" si="505">ROUND((L47-L35)/L35*100,2)</f>
        <v>4.6399999999999997</v>
      </c>
      <c r="O47" s="542">
        <f t="shared" ref="O47" si="506">AVERAGE(L45:L47)</f>
        <v>100.98505829393896</v>
      </c>
      <c r="P47" s="359">
        <f t="shared" ref="P47" si="507">O47-O46</f>
        <v>-0.18394145808304074</v>
      </c>
      <c r="Q47" s="360">
        <f t="shared" ref="Q47" si="508">IF(P47&lt;0,-1,1)</f>
        <v>-1</v>
      </c>
      <c r="R47" s="361">
        <f t="shared" ref="R47" si="509">SUM(Q45:Q47)</f>
        <v>-1</v>
      </c>
      <c r="S47" s="362" t="str">
        <f t="shared" ref="S47" si="510">IF(R47=-3,"悪化 ",IF(R47=3,"改善 "," ---"))</f>
        <v xml:space="preserve"> ---</v>
      </c>
      <c r="T47" s="2534">
        <f>結果表!Q45</f>
        <v>99.261749831554539</v>
      </c>
    </row>
    <row r="48" spans="1:30">
      <c r="A48" s="2219">
        <v>44440</v>
      </c>
      <c r="B48" s="2646">
        <f>結果表!C46</f>
        <v>100.80864401856094</v>
      </c>
      <c r="C48" s="699">
        <f t="shared" ref="C48" si="511">B48-B47</f>
        <v>-2.9159084840898686E-2</v>
      </c>
      <c r="D48" s="699">
        <f t="shared" ref="D48" si="512">ROUND((B48-B36)/B36*100,2)</f>
        <v>3.24</v>
      </c>
      <c r="E48" s="542">
        <f t="shared" ref="E48" si="513">AVERAGE(B46:B48)</f>
        <v>100.84866398702714</v>
      </c>
      <c r="F48" s="359">
        <f t="shared" ref="F48" si="514">E48-E47</f>
        <v>-3.9871179625237119E-2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534">
        <f>結果表!K46</f>
        <v>98.740838265597617</v>
      </c>
      <c r="K48" s="2576">
        <v>44440</v>
      </c>
      <c r="L48" s="2534">
        <f>結果表!I46</f>
        <v>100.63431392380713</v>
      </c>
      <c r="M48" s="52">
        <f t="shared" ref="M48" si="518">L48-L47</f>
        <v>-0.13409265505606527</v>
      </c>
      <c r="N48" s="243">
        <f t="shared" ref="N48" si="519">ROUND((L48-L36)/L36*100,2)</f>
        <v>3.66</v>
      </c>
      <c r="O48" s="542">
        <f t="shared" ref="O48" si="520">AVERAGE(L46:L48)</f>
        <v>100.79575083105756</v>
      </c>
      <c r="P48" s="359">
        <f t="shared" ref="P48" si="521">O48-O47</f>
        <v>-0.18930746288140199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534">
        <f>結果表!Q46</f>
        <v>99.295870179192008</v>
      </c>
    </row>
    <row r="49" spans="1:30">
      <c r="A49" s="2219">
        <v>44470</v>
      </c>
      <c r="B49" s="2646">
        <f>結果表!C47</f>
        <v>100.86464785346935</v>
      </c>
      <c r="C49" s="699">
        <f t="shared" ref="C49" si="525">B49-B48</f>
        <v>5.6003834908409544E-2</v>
      </c>
      <c r="D49" s="699">
        <f t="shared" ref="D49" si="526">ROUND((B49-B37)/B37*100,2)</f>
        <v>2.64</v>
      </c>
      <c r="E49" s="542">
        <f t="shared" ref="E49" si="527">AVERAGE(B47:B49)</f>
        <v>100.83703165847737</v>
      </c>
      <c r="F49" s="359">
        <f t="shared" ref="F49" si="528">E49-E48</f>
        <v>-1.1632328549765703E-2</v>
      </c>
      <c r="G49" s="360">
        <f t="shared" ref="G49" si="529">IF(F49&lt;0,-1,1)</f>
        <v>-1</v>
      </c>
      <c r="H49" s="361">
        <f t="shared" ref="H49" si="530">SUM(G47:G49)</f>
        <v>-3</v>
      </c>
      <c r="I49" s="362" t="str">
        <f t="shared" ref="I49" si="531">IF(H49=-3,"悪化 ",IF(H49=3,"改善 "," ---"))</f>
        <v xml:space="preserve">悪化 </v>
      </c>
      <c r="J49" s="2534">
        <f>結果表!K47</f>
        <v>98.688807886170864</v>
      </c>
      <c r="K49" s="2576">
        <v>44470</v>
      </c>
      <c r="L49" s="2534">
        <f>結果表!I47</f>
        <v>100.64484796459334</v>
      </c>
      <c r="M49" s="52">
        <f t="shared" ref="M49" si="532">L49-L48</f>
        <v>1.0534040786211563E-2</v>
      </c>
      <c r="N49" s="243">
        <f t="shared" ref="N49" si="533">ROUND((L49-L37)/L37*100,2)</f>
        <v>2.79</v>
      </c>
      <c r="O49" s="542">
        <f t="shared" ref="O49" si="534">AVERAGE(L47:L49)</f>
        <v>100.68252282242122</v>
      </c>
      <c r="P49" s="359">
        <f t="shared" ref="P49" si="535">O49-O48</f>
        <v>-0.11322800863634086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534">
        <f>結果表!Q47</f>
        <v>99.362588785765951</v>
      </c>
    </row>
    <row r="50" spans="1:30">
      <c r="A50" s="2219">
        <v>44501</v>
      </c>
      <c r="B50" s="2646">
        <f>結果表!C48</f>
        <v>101.01878136689113</v>
      </c>
      <c r="C50" s="699">
        <f t="shared" ref="C50" si="539">B50-B49</f>
        <v>0.15413351342178316</v>
      </c>
      <c r="D50" s="699">
        <f t="shared" ref="D50" si="540">ROUND((B50-B38)/B38*100,2)</f>
        <v>2.2000000000000002</v>
      </c>
      <c r="E50" s="542">
        <f t="shared" ref="E50" si="541">AVERAGE(B48:B50)</f>
        <v>100.89735774630714</v>
      </c>
      <c r="F50" s="359">
        <f t="shared" ref="F50" si="542">E50-E49</f>
        <v>6.0326087829764674E-2</v>
      </c>
      <c r="G50" s="360">
        <f t="shared" ref="G50" si="543">IF(F50&lt;0,-1,1)</f>
        <v>1</v>
      </c>
      <c r="H50" s="361">
        <f t="shared" ref="H50" si="544">SUM(G48:G50)</f>
        <v>-1</v>
      </c>
      <c r="I50" s="362" t="str">
        <f t="shared" ref="I50" si="545">IF(H50=-3,"悪化 ",IF(H50=3,"改善 "," ---"))</f>
        <v xml:space="preserve"> ---</v>
      </c>
      <c r="J50" s="2534">
        <f>結果表!K48</f>
        <v>98.716702584248125</v>
      </c>
      <c r="K50" s="2576">
        <v>44501</v>
      </c>
      <c r="L50" s="2534">
        <f>結果表!I48</f>
        <v>100.78202466540564</v>
      </c>
      <c r="M50" s="52">
        <f t="shared" ref="M50" si="546">L50-L49</f>
        <v>0.13717670081230438</v>
      </c>
      <c r="N50" s="243">
        <f t="shared" ref="N50" si="547">ROUND((L50-L38)/L38*100,2)</f>
        <v>2.09</v>
      </c>
      <c r="O50" s="542">
        <f t="shared" ref="O50" si="548">AVERAGE(L48:L50)</f>
        <v>100.68706218460204</v>
      </c>
      <c r="P50" s="359">
        <f t="shared" ref="P50" si="549">O50-O49</f>
        <v>4.5393621808216267E-3</v>
      </c>
      <c r="Q50" s="360">
        <f t="shared" ref="Q50" si="550">IF(P50&lt;0,-1,1)</f>
        <v>1</v>
      </c>
      <c r="R50" s="361">
        <f t="shared" ref="R50" si="551">SUM(Q48:Q50)</f>
        <v>-1</v>
      </c>
      <c r="S50" s="362" t="str">
        <f t="shared" ref="S50" si="552">IF(R50=-3,"悪化 ",IF(R50=3,"改善 "," ---"))</f>
        <v xml:space="preserve"> ---</v>
      </c>
      <c r="T50" s="2534">
        <f>結果表!Q48</f>
        <v>99.455323585704761</v>
      </c>
    </row>
    <row r="51" spans="1:30">
      <c r="A51" s="2219">
        <v>44531</v>
      </c>
      <c r="B51" s="2647">
        <f>結果表!C49</f>
        <v>101.23898464578332</v>
      </c>
      <c r="C51" s="699">
        <f t="shared" ref="C51:C52" si="553">B51-B50</f>
        <v>0.22020327889218549</v>
      </c>
      <c r="D51" s="699">
        <f t="shared" ref="D51:D52" si="554">ROUND((B51-B39)/B39*100,2)</f>
        <v>1.88</v>
      </c>
      <c r="E51" s="542">
        <f t="shared" ref="E51:E52" si="555">AVERAGE(B49:B51)</f>
        <v>101.04080462204793</v>
      </c>
      <c r="F51" s="359">
        <f t="shared" ref="F51:F52" si="556">E51-E50</f>
        <v>0.14344687574079273</v>
      </c>
      <c r="G51" s="360">
        <f t="shared" ref="G51:G52" si="557">IF(F51&lt;0,-1,1)</f>
        <v>1</v>
      </c>
      <c r="H51" s="361">
        <f t="shared" ref="H51:H52" si="558">SUM(G49:G51)</f>
        <v>1</v>
      </c>
      <c r="I51" s="362" t="str">
        <f t="shared" ref="I51:I52" si="559">IF(H51=-3,"悪化 ",IF(H51=3,"改善 "," ---"))</f>
        <v xml:space="preserve"> ---</v>
      </c>
      <c r="J51" s="2535">
        <f>結果表!K49</f>
        <v>98.831326548410416</v>
      </c>
      <c r="K51" s="2576">
        <v>44531</v>
      </c>
      <c r="L51" s="2535">
        <f>結果表!I49</f>
        <v>100.9620672535136</v>
      </c>
      <c r="M51" s="52">
        <f t="shared" ref="M51:M52" si="560">L51-L50</f>
        <v>0.18004258810795193</v>
      </c>
      <c r="N51" s="243">
        <f t="shared" ref="N51:N52" si="561">ROUND((L51-L39)/L39*100,2)</f>
        <v>1.47</v>
      </c>
      <c r="O51" s="542">
        <f t="shared" ref="O51:O52" si="562">AVERAGE(L49:L51)</f>
        <v>100.79631329450417</v>
      </c>
      <c r="P51" s="359">
        <f t="shared" ref="P51:P52" si="563">O51-O50</f>
        <v>0.10925110990213227</v>
      </c>
      <c r="Q51" s="360">
        <f t="shared" ref="Q51:Q52" si="564">IF(P51&lt;0,-1,1)</f>
        <v>1</v>
      </c>
      <c r="R51" s="361">
        <f t="shared" ref="R51:R52" si="565">SUM(Q49:Q51)</f>
        <v>1</v>
      </c>
      <c r="S51" s="362" t="str">
        <f t="shared" ref="S51:S52" si="566">IF(R51=-3,"悪化 ",IF(R51=3,"改善 "," ---"))</f>
        <v xml:space="preserve"> ---</v>
      </c>
      <c r="T51" s="2535">
        <f>結果表!Q49</f>
        <v>99.551679819468674</v>
      </c>
      <c r="AD51" s="305" t="s">
        <v>271</v>
      </c>
    </row>
    <row r="52" spans="1:30">
      <c r="A52" s="2218">
        <v>44562</v>
      </c>
      <c r="B52" s="2646">
        <f>結果表!C50</f>
        <v>101.51737725649896</v>
      </c>
      <c r="C52" s="547">
        <f t="shared" si="553"/>
        <v>0.27839261071564181</v>
      </c>
      <c r="D52" s="245">
        <f t="shared" si="554"/>
        <v>1.7</v>
      </c>
      <c r="E52" s="548">
        <f t="shared" si="555"/>
        <v>101.25838108972447</v>
      </c>
      <c r="F52" s="553">
        <f t="shared" si="556"/>
        <v>0.21757646767653682</v>
      </c>
      <c r="G52" s="549">
        <f t="shared" si="557"/>
        <v>1</v>
      </c>
      <c r="H52" s="554">
        <f t="shared" si="558"/>
        <v>3</v>
      </c>
      <c r="I52" s="2531" t="str">
        <f t="shared" si="559"/>
        <v xml:space="preserve">改善 </v>
      </c>
      <c r="J52" s="2534">
        <f>結果表!K50</f>
        <v>99.041829999475141</v>
      </c>
      <c r="K52" s="2622">
        <v>44562</v>
      </c>
      <c r="L52" s="2534">
        <f>結果表!I50</f>
        <v>101.17243467853434</v>
      </c>
      <c r="M52" s="547">
        <f t="shared" si="560"/>
        <v>0.21036742502074901</v>
      </c>
      <c r="N52" s="245">
        <f t="shared" si="561"/>
        <v>0.98</v>
      </c>
      <c r="O52" s="548">
        <f t="shared" si="562"/>
        <v>100.97217553248453</v>
      </c>
      <c r="P52" s="553">
        <f t="shared" si="563"/>
        <v>0.17586223798035405</v>
      </c>
      <c r="Q52" s="549">
        <f t="shared" si="564"/>
        <v>1</v>
      </c>
      <c r="R52" s="554">
        <f t="shared" si="565"/>
        <v>3</v>
      </c>
      <c r="S52" s="2531" t="str">
        <f t="shared" si="566"/>
        <v xml:space="preserve">改善 </v>
      </c>
      <c r="T52" s="2534">
        <f>結果表!Q50</f>
        <v>99.658128028949363</v>
      </c>
    </row>
    <row r="53" spans="1:30">
      <c r="A53" s="2219">
        <v>44593</v>
      </c>
      <c r="B53" s="2646">
        <f>結果表!C51</f>
        <v>101.79467205552947</v>
      </c>
      <c r="C53" s="52">
        <f t="shared" ref="C53" si="567">B53-B52</f>
        <v>0.27729479903051413</v>
      </c>
      <c r="D53" s="243">
        <f t="shared" ref="D53" si="568">ROUND((B53-B41)/B41*100,2)</f>
        <v>1.6</v>
      </c>
      <c r="E53" s="542">
        <f t="shared" ref="E53" si="569">AVERAGE(B51:B53)</f>
        <v>101.51701131927058</v>
      </c>
      <c r="F53" s="359">
        <f t="shared" ref="F53" si="570">E53-E52</f>
        <v>0.25863022954611381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534">
        <f>結果表!K51</f>
        <v>99.311872162261523</v>
      </c>
      <c r="K53" s="2576">
        <v>44593</v>
      </c>
      <c r="L53" s="2534">
        <f>結果表!I51</f>
        <v>101.35450157907442</v>
      </c>
      <c r="M53" s="52">
        <f t="shared" ref="M53" si="574">L53-L52</f>
        <v>0.18206690054007879</v>
      </c>
      <c r="N53" s="243">
        <f t="shared" ref="N53" si="575">ROUND((L53-L41)/L41*100,2)</f>
        <v>0.63</v>
      </c>
      <c r="O53" s="542">
        <f t="shared" ref="O53" si="576">AVERAGE(L51:L53)</f>
        <v>101.16300117037413</v>
      </c>
      <c r="P53" s="359">
        <f t="shared" ref="P53" si="577">O53-O52</f>
        <v>0.19082563788960272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534">
        <f>結果表!Q51</f>
        <v>99.77131050280444</v>
      </c>
    </row>
    <row r="54" spans="1:30">
      <c r="A54" s="2219">
        <v>44621</v>
      </c>
      <c r="B54" s="2646">
        <f>結果表!C52</f>
        <v>102.07017432289828</v>
      </c>
      <c r="C54" s="52">
        <f t="shared" ref="C54" si="581">B54-B53</f>
        <v>0.27550226736880745</v>
      </c>
      <c r="D54" s="243">
        <f t="shared" ref="D54" si="582">ROUND((B54-B42)/B42*100,2)</f>
        <v>1.55</v>
      </c>
      <c r="E54" s="542">
        <f t="shared" ref="E54" si="583">AVERAGE(B52:B54)</f>
        <v>101.79407454497557</v>
      </c>
      <c r="F54" s="359">
        <f t="shared" ref="F54" si="584">E54-E53</f>
        <v>0.27706322570499253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534">
        <f>結果表!K52</f>
        <v>99.59498664238707</v>
      </c>
      <c r="K54" s="2576">
        <v>44621</v>
      </c>
      <c r="L54" s="2534">
        <f>結果表!I52</f>
        <v>101.52860437575114</v>
      </c>
      <c r="M54" s="52">
        <f t="shared" ref="M54" si="588">L54-L53</f>
        <v>0.17410279667672057</v>
      </c>
      <c r="N54" s="243">
        <f t="shared" ref="N54" si="589">ROUND((L54-L42)/L42*100,2)</f>
        <v>0.43</v>
      </c>
      <c r="O54" s="542">
        <f t="shared" ref="O54" si="590">AVERAGE(L52:L54)</f>
        <v>101.35184687778663</v>
      </c>
      <c r="P54" s="359">
        <f t="shared" ref="P54" si="591">O54-O53</f>
        <v>0.18884570741249718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534">
        <f>結果表!Q52</f>
        <v>99.887888641900659</v>
      </c>
    </row>
    <row r="55" spans="1:30">
      <c r="A55" s="2219">
        <v>44652</v>
      </c>
      <c r="B55" s="2646">
        <f>結果表!C53</f>
        <v>102.29144380229903</v>
      </c>
      <c r="C55" s="52">
        <f t="shared" ref="C55" si="595">B55-B54</f>
        <v>0.22126947940074615</v>
      </c>
      <c r="D55" s="243">
        <f t="shared" ref="D55" si="596">ROUND((B55-B43)/B43*100,2)</f>
        <v>1.54</v>
      </c>
      <c r="E55" s="542">
        <f t="shared" ref="E55" si="597">AVERAGE(B53:B55)</f>
        <v>102.05209672690893</v>
      </c>
      <c r="F55" s="359">
        <f t="shared" ref="F55" si="598">E55-E54</f>
        <v>0.25802218193335591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534">
        <f>結果表!K53</f>
        <v>99.895337514510601</v>
      </c>
      <c r="K55" s="2576">
        <v>44652</v>
      </c>
      <c r="L55" s="2534">
        <f>結果表!I53</f>
        <v>101.64142084492298</v>
      </c>
      <c r="M55" s="52">
        <f t="shared" ref="M55" si="602">L55-L54</f>
        <v>0.11281646917183252</v>
      </c>
      <c r="N55" s="243">
        <f t="shared" ref="N55" si="603">ROUND((L55-L43)/L43*100,2)</f>
        <v>0.34</v>
      </c>
      <c r="O55" s="542">
        <f t="shared" ref="O55" si="604">AVERAGE(L53:L55)</f>
        <v>101.50817559991617</v>
      </c>
      <c r="P55" s="359">
        <f t="shared" ref="P55" si="605">O55-O54</f>
        <v>0.15632872212954396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534">
        <f>結果表!Q53</f>
        <v>100.0140702336527</v>
      </c>
    </row>
    <row r="56" spans="1:30">
      <c r="A56" s="2219">
        <v>44682</v>
      </c>
      <c r="B56" s="2646">
        <f>結果表!C54</f>
        <v>102.43781683043782</v>
      </c>
      <c r="C56" s="52">
        <f t="shared" ref="C56" si="609">B56-B55</f>
        <v>0.14637302813879671</v>
      </c>
      <c r="D56" s="243">
        <f t="shared" ref="D56" si="610">ROUND((B56-B44)/B44*100,2)</f>
        <v>1.55</v>
      </c>
      <c r="E56" s="542">
        <f t="shared" ref="E56" si="611">AVERAGE(B54:B56)</f>
        <v>102.26647831854505</v>
      </c>
      <c r="F56" s="359">
        <f t="shared" ref="F56" si="612">E56-E55</f>
        <v>0.21438159163612625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534">
        <f>結果表!K54</f>
        <v>100.20598279256308</v>
      </c>
      <c r="K56" s="2576">
        <v>44682</v>
      </c>
      <c r="L56" s="2534">
        <f>結果表!I54</f>
        <v>101.67434136460228</v>
      </c>
      <c r="M56" s="52">
        <f t="shared" ref="M56" si="616">L56-L55</f>
        <v>3.2920519679308313E-2</v>
      </c>
      <c r="N56" s="243">
        <f t="shared" ref="N56" si="617">ROUND((L56-L44)/L44*100,2)</f>
        <v>0.35</v>
      </c>
      <c r="O56" s="542">
        <f t="shared" ref="O56" si="618">AVERAGE(L54:L56)</f>
        <v>101.61478886175881</v>
      </c>
      <c r="P56" s="359">
        <f t="shared" ref="P56" si="619">O56-O55</f>
        <v>0.10661326184263942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534">
        <f>結果表!Q54</f>
        <v>100.16206946752635</v>
      </c>
    </row>
    <row r="57" spans="1:30">
      <c r="A57" s="2219">
        <v>44713</v>
      </c>
      <c r="B57" s="2646">
        <f>結果表!C55</f>
        <v>102.51412492906881</v>
      </c>
      <c r="C57" s="52">
        <f t="shared" ref="C57:C58" si="623">B57-B56</f>
        <v>7.6308098630988752E-2</v>
      </c>
      <c r="D57" s="243">
        <f t="shared" ref="D57:D58" si="624">ROUND((B57-B45)/B45*100,2)</f>
        <v>1.57</v>
      </c>
      <c r="E57" s="542">
        <f t="shared" ref="E57:E58" si="625">AVERAGE(B55:B57)</f>
        <v>102.41446185393522</v>
      </c>
      <c r="F57" s="359">
        <f t="shared" ref="F57:F58" si="626">E57-E56</f>
        <v>0.14798353539016773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534">
        <f>結果表!K55</f>
        <v>100.53491172515879</v>
      </c>
      <c r="K57" s="2576">
        <v>44713</v>
      </c>
      <c r="L57" s="2534">
        <f>結果表!I55</f>
        <v>101.66598948554342</v>
      </c>
      <c r="M57" s="52">
        <f t="shared" ref="M57:M58" si="630">L57-L56</f>
        <v>-8.3518790588641423E-3</v>
      </c>
      <c r="N57" s="243">
        <f t="shared" ref="N57:N58" si="631">ROUND((L57-L45)/L45*100,2)</f>
        <v>0.46</v>
      </c>
      <c r="O57" s="542">
        <f t="shared" ref="O57:O58" si="632">AVERAGE(L55:L57)</f>
        <v>101.66058389835622</v>
      </c>
      <c r="P57" s="359">
        <f t="shared" ref="P57:P58" si="633">O57-O56</f>
        <v>4.5795036597411354E-2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534">
        <f>結果表!Q55</f>
        <v>100.36282664748113</v>
      </c>
    </row>
    <row r="58" spans="1:30">
      <c r="A58" s="2219">
        <v>44743</v>
      </c>
      <c r="B58" s="2646">
        <f>結果表!C56</f>
        <v>102.44207414346933</v>
      </c>
      <c r="C58" s="52">
        <f t="shared" si="623"/>
        <v>-7.2050785599486744E-2</v>
      </c>
      <c r="D58" s="243">
        <f t="shared" si="624"/>
        <v>1.53</v>
      </c>
      <c r="E58" s="542">
        <f t="shared" si="625"/>
        <v>102.46467196765866</v>
      </c>
      <c r="F58" s="359">
        <f t="shared" si="626"/>
        <v>5.0210113723437644E-2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534">
        <f>結果表!K56</f>
        <v>100.84581883561981</v>
      </c>
      <c r="K58" s="2576">
        <v>44743</v>
      </c>
      <c r="L58" s="2534">
        <f>結果表!I56</f>
        <v>101.59827010189022</v>
      </c>
      <c r="M58" s="52">
        <f t="shared" si="630"/>
        <v>-6.7719383653198406E-2</v>
      </c>
      <c r="N58" s="243">
        <f t="shared" si="631"/>
        <v>0.61</v>
      </c>
      <c r="O58" s="542">
        <f t="shared" si="632"/>
        <v>101.6462003173453</v>
      </c>
      <c r="P58" s="359">
        <f t="shared" si="633"/>
        <v>-1.4383581010918078E-2</v>
      </c>
      <c r="Q58" s="360">
        <f t="shared" si="634"/>
        <v>-1</v>
      </c>
      <c r="R58" s="361">
        <f t="shared" si="635"/>
        <v>1</v>
      </c>
      <c r="S58" s="362" t="str">
        <f t="shared" si="636"/>
        <v xml:space="preserve"> ---</v>
      </c>
      <c r="T58" s="2534">
        <f>結果表!Q56</f>
        <v>100.56007218005185</v>
      </c>
    </row>
    <row r="59" spans="1:30">
      <c r="A59" s="2219">
        <v>44774</v>
      </c>
      <c r="B59" s="2646">
        <f>結果表!C57</f>
        <v>102.23176891392343</v>
      </c>
      <c r="C59" s="52">
        <f t="shared" ref="C59" si="637">B59-B58</f>
        <v>-0.21030522954589514</v>
      </c>
      <c r="D59" s="243">
        <f t="shared" ref="D59" si="638">ROUND((B59-B47)/B47*100,2)</f>
        <v>1.38</v>
      </c>
      <c r="E59" s="542">
        <f t="shared" ref="E59" si="639">AVERAGE(B57:B59)</f>
        <v>102.39598932882052</v>
      </c>
      <c r="F59" s="359">
        <f t="shared" ref="F59" si="640">E59-E58</f>
        <v>-6.868263883814052E-2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534">
        <f>結果表!K57</f>
        <v>101.10567892641897</v>
      </c>
      <c r="K59" s="2576">
        <v>44774</v>
      </c>
      <c r="L59" s="2534">
        <f>結果表!I57</f>
        <v>101.46990157785083</v>
      </c>
      <c r="M59" s="52">
        <f t="shared" ref="M59" si="644">L59-L58</f>
        <v>-0.12836852403938792</v>
      </c>
      <c r="N59" s="243">
        <f t="shared" ref="N59" si="645">ROUND((L59-L47)/L47*100,2)</f>
        <v>0.7</v>
      </c>
      <c r="O59" s="542">
        <f t="shared" ref="O59" si="646">AVERAGE(L57:L59)</f>
        <v>101.57805372176149</v>
      </c>
      <c r="P59" s="359">
        <f t="shared" ref="P59" si="647">O59-O58</f>
        <v>-6.8146595583812086E-2</v>
      </c>
      <c r="Q59" s="360">
        <f t="shared" ref="Q59" si="648">IF(P59&lt;0,-1,1)</f>
        <v>-1</v>
      </c>
      <c r="R59" s="361">
        <f t="shared" ref="R59" si="649">SUM(Q57:Q59)</f>
        <v>-1</v>
      </c>
      <c r="S59" s="362" t="str">
        <f t="shared" ref="S59" si="650">IF(R59=-3,"悪化 ",IF(R59=3,"改善 "," ---"))</f>
        <v xml:space="preserve"> ---</v>
      </c>
      <c r="T59" s="2534">
        <f>結果表!Q57</f>
        <v>100.71184898801624</v>
      </c>
    </row>
    <row r="60" spans="1:30">
      <c r="A60" s="2219">
        <v>44805</v>
      </c>
      <c r="B60" s="2646">
        <f>結果表!C58</f>
        <v>101.88056033250844</v>
      </c>
      <c r="C60" s="52">
        <f t="shared" ref="C60" si="651">B60-B59</f>
        <v>-0.35120858141499411</v>
      </c>
      <c r="D60" s="243">
        <f t="shared" ref="D60" si="652">ROUND((B60-B48)/B48*100,2)</f>
        <v>1.06</v>
      </c>
      <c r="E60" s="542">
        <f t="shared" ref="E60" si="653">AVERAGE(B58:B60)</f>
        <v>102.18480112996707</v>
      </c>
      <c r="F60" s="359">
        <f t="shared" ref="F60" si="654">E60-E59</f>
        <v>-0.21118819885344919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534">
        <f>結果表!K58</f>
        <v>101.28195427327384</v>
      </c>
      <c r="K60" s="2576">
        <v>44805</v>
      </c>
      <c r="L60" s="2534">
        <f>結果表!I58</f>
        <v>101.24510564097258</v>
      </c>
      <c r="M60" s="52">
        <f t="shared" ref="M60" si="658">L60-L59</f>
        <v>-0.22479593687825172</v>
      </c>
      <c r="N60" s="243">
        <f t="shared" ref="N60" si="659">ROUND((L60-L48)/L48*100,2)</f>
        <v>0.61</v>
      </c>
      <c r="O60" s="542">
        <f t="shared" ref="O60" si="660">AVERAGE(L58:L60)</f>
        <v>101.43775910690454</v>
      </c>
      <c r="P60" s="359">
        <f t="shared" ref="P60" si="661">O60-O59</f>
        <v>-0.14029461485695549</v>
      </c>
      <c r="Q60" s="360">
        <f t="shared" ref="Q60" si="662">IF(P60&lt;0,-1,1)</f>
        <v>-1</v>
      </c>
      <c r="R60" s="361">
        <f t="shared" ref="R60" si="663">SUM(Q58:Q60)</f>
        <v>-3</v>
      </c>
      <c r="S60" s="362" t="str">
        <f t="shared" ref="S60" si="664">IF(R60=-3,"悪化 ",IF(R60=3,"改善 "," ---"))</f>
        <v xml:space="preserve">悪化 </v>
      </c>
      <c r="T60" s="2534">
        <f>結果表!Q58</f>
        <v>100.79677340874878</v>
      </c>
    </row>
    <row r="61" spans="1:30">
      <c r="A61" s="2219">
        <v>44835</v>
      </c>
      <c r="B61" s="2646">
        <f>結果表!C59</f>
        <v>101.4509051130799</v>
      </c>
      <c r="C61" s="52">
        <f t="shared" ref="C61" si="665">B61-B60</f>
        <v>-0.42965521942853968</v>
      </c>
      <c r="D61" s="243">
        <f t="shared" ref="D61" si="666">ROUND((B61-B49)/B49*100,2)</f>
        <v>0.57999999999999996</v>
      </c>
      <c r="E61" s="542">
        <f t="shared" ref="E61" si="667">AVERAGE(B59:B61)</f>
        <v>101.85441145317058</v>
      </c>
      <c r="F61" s="359">
        <f t="shared" ref="F61" si="668">E61-E60</f>
        <v>-0.33038967679648579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534">
        <f>結果表!K59</f>
        <v>101.34348955041143</v>
      </c>
      <c r="K61" s="2576">
        <v>44835</v>
      </c>
      <c r="L61" s="2534">
        <f>結果表!I59</f>
        <v>100.96701996798807</v>
      </c>
      <c r="M61" s="52">
        <f t="shared" ref="M61" si="672">L61-L60</f>
        <v>-0.27808567298451692</v>
      </c>
      <c r="N61" s="243">
        <f t="shared" ref="N61" si="673">ROUND((L61-L49)/L49*100,2)</f>
        <v>0.32</v>
      </c>
      <c r="O61" s="542">
        <f t="shared" ref="O61" si="674">AVERAGE(L59:L61)</f>
        <v>101.22734239560383</v>
      </c>
      <c r="P61" s="359">
        <f t="shared" ref="P61" si="675">O61-O60</f>
        <v>-0.21041671130070938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534">
        <f>結果表!Q59</f>
        <v>100.81818140408018</v>
      </c>
    </row>
    <row r="62" spans="1:30">
      <c r="A62" s="2219">
        <v>44866</v>
      </c>
      <c r="B62" s="2646">
        <f>結果表!C60</f>
        <v>101.01341671758304</v>
      </c>
      <c r="C62" s="52">
        <f t="shared" ref="C62" si="679">B62-B61</f>
        <v>-0.4374883954968567</v>
      </c>
      <c r="D62" s="243">
        <f t="shared" ref="D62" si="680">ROUND((B62-B50)/B50*100,2)</f>
        <v>-0.01</v>
      </c>
      <c r="E62" s="542">
        <f t="shared" ref="E62" si="681">AVERAGE(B60:B62)</f>
        <v>101.44829405439044</v>
      </c>
      <c r="F62" s="359">
        <f t="shared" ref="F62" si="682">E62-E61</f>
        <v>-0.40611739878013964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534">
        <f>結果表!K60</f>
        <v>101.29337123028866</v>
      </c>
      <c r="K62" s="2576">
        <v>44866</v>
      </c>
      <c r="L62" s="2534">
        <f>結果表!I60</f>
        <v>100.68508446728643</v>
      </c>
      <c r="M62" s="52">
        <f t="shared" ref="M62" si="686">L62-L61</f>
        <v>-0.28193550070163553</v>
      </c>
      <c r="N62" s="243">
        <f t="shared" ref="N62" si="687">ROUND((L62-L50)/L50*100,2)</f>
        <v>-0.1</v>
      </c>
      <c r="O62" s="542">
        <f t="shared" ref="O62" si="688">AVERAGE(L60:L62)</f>
        <v>100.96573669208237</v>
      </c>
      <c r="P62" s="359">
        <f t="shared" ref="P62" si="689">O62-O61</f>
        <v>-0.26160570352145385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534">
        <f>結果表!Q60</f>
        <v>100.77978129842879</v>
      </c>
    </row>
    <row r="63" spans="1:30">
      <c r="A63" s="2536">
        <v>44896</v>
      </c>
      <c r="B63" s="2646">
        <f>結果表!C61</f>
        <v>100.5927697590309</v>
      </c>
      <c r="C63" s="550">
        <f t="shared" ref="C63:C64" si="693">B63-B62</f>
        <v>-0.4206469585521404</v>
      </c>
      <c r="D63" s="246">
        <f t="shared" ref="D63:D64" si="694">ROUND((B63-B51)/B51*100,2)</f>
        <v>-0.64</v>
      </c>
      <c r="E63" s="551">
        <f t="shared" ref="E63:E64" si="695">AVERAGE(B61:B63)</f>
        <v>101.01903052989793</v>
      </c>
      <c r="F63" s="544">
        <f t="shared" ref="F63:F64" si="696">E63-E62</f>
        <v>-0.42926352449251226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534">
        <f>結果表!K61</f>
        <v>101.14084223301651</v>
      </c>
      <c r="K63" s="2623">
        <v>44896</v>
      </c>
      <c r="L63" s="2534">
        <f>結果表!I61</f>
        <v>100.41532217529961</v>
      </c>
      <c r="M63" s="550">
        <f t="shared" ref="M63:M64" si="700">L63-L62</f>
        <v>-0.26976229198682233</v>
      </c>
      <c r="N63" s="246">
        <f t="shared" ref="N63:N64" si="701">ROUND((L63-L51)/L51*100,2)</f>
        <v>-0.54</v>
      </c>
      <c r="O63" s="551">
        <f t="shared" ref="O63:O64" si="702">AVERAGE(L61:L63)</f>
        <v>100.6891422035247</v>
      </c>
      <c r="P63" s="544">
        <f t="shared" ref="P63:P64" si="703">O63-O62</f>
        <v>-0.27659448855767721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534">
        <f>結果表!Q61</f>
        <v>100.68176593834573</v>
      </c>
    </row>
    <row r="64" spans="1:30">
      <c r="A64" s="2219">
        <v>44927</v>
      </c>
      <c r="B64" s="2645">
        <f>結果表!C62</f>
        <v>100.25536943840848</v>
      </c>
      <c r="C64" s="699">
        <f t="shared" si="693"/>
        <v>-0.33740032062242165</v>
      </c>
      <c r="D64" s="243">
        <f t="shared" si="694"/>
        <v>-1.24</v>
      </c>
      <c r="E64" s="359">
        <f t="shared" si="695"/>
        <v>100.62051863834081</v>
      </c>
      <c r="F64" s="359">
        <f t="shared" si="696"/>
        <v>-0.39851189155712063</v>
      </c>
      <c r="G64" s="361">
        <f t="shared" si="697"/>
        <v>-1</v>
      </c>
      <c r="H64" s="361">
        <f t="shared" si="698"/>
        <v>-3</v>
      </c>
      <c r="I64" s="2530" t="str">
        <f t="shared" si="699"/>
        <v xml:space="preserve">悪化 </v>
      </c>
      <c r="J64" s="2533">
        <f>結果表!K62</f>
        <v>100.91828166867627</v>
      </c>
      <c r="K64" s="2576">
        <v>44927</v>
      </c>
      <c r="L64" s="2533">
        <f>結果表!I62</f>
        <v>100.21235612225853</v>
      </c>
      <c r="M64" s="699">
        <f t="shared" si="700"/>
        <v>-0.20296605304108084</v>
      </c>
      <c r="N64" s="243">
        <f t="shared" si="701"/>
        <v>-0.95</v>
      </c>
      <c r="O64" s="359">
        <f t="shared" si="702"/>
        <v>100.43758758828153</v>
      </c>
      <c r="P64" s="359">
        <f t="shared" si="703"/>
        <v>-0.25155461524316536</v>
      </c>
      <c r="Q64" s="361">
        <f t="shared" si="704"/>
        <v>-1</v>
      </c>
      <c r="R64" s="361">
        <f t="shared" si="705"/>
        <v>-3</v>
      </c>
      <c r="S64" s="2530" t="str">
        <f t="shared" si="706"/>
        <v xml:space="preserve">悪化 </v>
      </c>
      <c r="T64" s="2533">
        <f>結果表!Q62</f>
        <v>100.54999434862589</v>
      </c>
    </row>
    <row r="65" spans="1:20">
      <c r="A65" s="2219">
        <v>44958</v>
      </c>
      <c r="B65" s="2646">
        <f>結果表!C63</f>
        <v>100.04029735178179</v>
      </c>
      <c r="C65" s="699">
        <f t="shared" ref="C65" si="707">B65-B64</f>
        <v>-0.21507208662669086</v>
      </c>
      <c r="D65" s="243">
        <f t="shared" ref="D65" si="708">ROUND((B65-B53)/B53*100,2)</f>
        <v>-1.72</v>
      </c>
      <c r="E65" s="359">
        <f t="shared" ref="E65" si="709">AVERAGE(B63:B65)</f>
        <v>100.29614551640707</v>
      </c>
      <c r="F65" s="359">
        <f t="shared" ref="F65" si="710">E65-E64</f>
        <v>-0.32437312193374623</v>
      </c>
      <c r="G65" s="361">
        <f t="shared" ref="G65" si="711">IF(F65&lt;0,-1,1)</f>
        <v>-1</v>
      </c>
      <c r="H65" s="361">
        <f t="shared" ref="H65" si="712">SUM(G63:G65)</f>
        <v>-3</v>
      </c>
      <c r="I65" s="2530" t="str">
        <f t="shared" ref="I65" si="713">IF(H65=-3,"悪化 ",IF(H65=3,"改善 "," ---"))</f>
        <v xml:space="preserve">悪化 </v>
      </c>
      <c r="J65" s="2534">
        <f>結果表!K63</f>
        <v>100.69728530159297</v>
      </c>
      <c r="K65" s="2576">
        <v>44958</v>
      </c>
      <c r="L65" s="2534">
        <f>結果表!I63</f>
        <v>100.08936480237446</v>
      </c>
      <c r="M65" s="699">
        <f t="shared" ref="M65" si="714">L65-L64</f>
        <v>-0.12299131988406486</v>
      </c>
      <c r="N65" s="243">
        <f t="shared" ref="N65" si="715">ROUND((L65-L53)/L53*100,2)</f>
        <v>-1.25</v>
      </c>
      <c r="O65" s="359">
        <f t="shared" ref="O65" si="716">AVERAGE(L63:L65)</f>
        <v>100.2390143666442</v>
      </c>
      <c r="P65" s="359">
        <f t="shared" ref="P65" si="717">O65-O64</f>
        <v>-0.19857322163733215</v>
      </c>
      <c r="Q65" s="361">
        <f t="shared" ref="Q65" si="718">IF(P65&lt;0,-1,1)</f>
        <v>-1</v>
      </c>
      <c r="R65" s="361">
        <f t="shared" ref="R65" si="719">SUM(Q63:Q65)</f>
        <v>-3</v>
      </c>
      <c r="S65" s="2530" t="str">
        <f t="shared" ref="S65" si="720">IF(R65=-3,"悪化 ",IF(R65=3,"改善 "," ---"))</f>
        <v xml:space="preserve">悪化 </v>
      </c>
      <c r="T65" s="2534">
        <f>結果表!Q63</f>
        <v>100.45046956411187</v>
      </c>
    </row>
    <row r="66" spans="1:20">
      <c r="A66" s="2219">
        <v>44986</v>
      </c>
      <c r="B66" s="2646">
        <f>結果表!C64</f>
        <v>99.919678631056641</v>
      </c>
      <c r="C66" s="699">
        <f t="shared" ref="C66" si="721">B66-B65</f>
        <v>-0.12061872072514745</v>
      </c>
      <c r="D66" s="243">
        <f t="shared" ref="D66" si="722">ROUND((B66-B54)/B54*100,2)</f>
        <v>-2.11</v>
      </c>
      <c r="E66" s="359">
        <f t="shared" ref="E66" si="723">AVERAGE(B64:B66)</f>
        <v>100.0717818070823</v>
      </c>
      <c r="F66" s="359">
        <f t="shared" ref="F66" si="724">E66-E65</f>
        <v>-0.22436370932476279</v>
      </c>
      <c r="G66" s="361">
        <f t="shared" ref="G66" si="725">IF(F66&lt;0,-1,1)</f>
        <v>-1</v>
      </c>
      <c r="H66" s="361">
        <f t="shared" ref="H66" si="726">SUM(G64:G66)</f>
        <v>-3</v>
      </c>
      <c r="I66" s="2530" t="str">
        <f t="shared" ref="I66" si="727">IF(H66=-3,"悪化 ",IF(H66=3,"改善 "," ---"))</f>
        <v xml:space="preserve">悪化 </v>
      </c>
      <c r="J66" s="2534">
        <f>結果表!K64</f>
        <v>100.50926566087885</v>
      </c>
      <c r="K66" s="2576">
        <v>44986</v>
      </c>
      <c r="L66" s="2534">
        <f>結果表!I64</f>
        <v>100.02102610387729</v>
      </c>
      <c r="M66" s="699">
        <f t="shared" ref="M66" si="728">L66-L65</f>
        <v>-6.833869849717189E-2</v>
      </c>
      <c r="N66" s="243">
        <f t="shared" ref="N66" si="729">ROUND((L66-L54)/L54*100,2)</f>
        <v>-1.48</v>
      </c>
      <c r="O66" s="359">
        <f t="shared" ref="O66" si="730">AVERAGE(L64:L66)</f>
        <v>100.10758234283678</v>
      </c>
      <c r="P66" s="359">
        <f t="shared" ref="P66" si="731">O66-O65</f>
        <v>-0.13143202380742025</v>
      </c>
      <c r="Q66" s="361">
        <f t="shared" ref="Q66" si="732">IF(P66&lt;0,-1,1)</f>
        <v>-1</v>
      </c>
      <c r="R66" s="361">
        <f t="shared" ref="R66" si="733">SUM(Q64:Q66)</f>
        <v>-3</v>
      </c>
      <c r="S66" s="2530" t="str">
        <f t="shared" ref="S66" si="734">IF(R66=-3,"悪化 ",IF(R66=3,"改善 "," ---"))</f>
        <v xml:space="preserve">悪化 </v>
      </c>
      <c r="T66" s="2534">
        <f>結果表!Q64</f>
        <v>100.41164062364295</v>
      </c>
    </row>
    <row r="67" spans="1:20">
      <c r="A67" s="2219">
        <v>45017</v>
      </c>
      <c r="B67" s="2646">
        <f>結果表!C65</f>
        <v>99.847218816793742</v>
      </c>
      <c r="C67" s="699">
        <f t="shared" ref="C67" si="735">B67-B66</f>
        <v>-7.2459814262899158E-2</v>
      </c>
      <c r="D67" s="243">
        <f t="shared" ref="D67" si="736">ROUND((B67-B55)/B55*100,2)</f>
        <v>-2.39</v>
      </c>
      <c r="E67" s="359">
        <f t="shared" ref="E67" si="737">AVERAGE(B65:B67)</f>
        <v>99.935731599877386</v>
      </c>
      <c r="F67" s="359">
        <f t="shared" ref="F67" si="738">E67-E66</f>
        <v>-0.13605020720491723</v>
      </c>
      <c r="G67" s="361">
        <f t="shared" ref="G67" si="739">IF(F67&lt;0,-1,1)</f>
        <v>-1</v>
      </c>
      <c r="H67" s="361">
        <f t="shared" ref="H67" si="740">SUM(G65:G67)</f>
        <v>-3</v>
      </c>
      <c r="I67" s="2530" t="str">
        <f t="shared" ref="I67" si="741">IF(H67=-3,"悪化 ",IF(H67=3,"改善 "," ---"))</f>
        <v xml:space="preserve">悪化 </v>
      </c>
      <c r="J67" s="2534">
        <f>結果表!K65</f>
        <v>100.35897701768354</v>
      </c>
      <c r="K67" s="2576">
        <v>45017</v>
      </c>
      <c r="L67" s="2534">
        <f>結果表!I65</f>
        <v>99.984039394450292</v>
      </c>
      <c r="M67" s="699">
        <f t="shared" ref="M67" si="742">L67-L66</f>
        <v>-3.6986709426997777E-2</v>
      </c>
      <c r="N67" s="243">
        <f t="shared" ref="N67" si="743">ROUND((L67-L55)/L55*100,2)</f>
        <v>-1.63</v>
      </c>
      <c r="O67" s="359">
        <f t="shared" ref="O67" si="744">AVERAGE(L65:L67)</f>
        <v>100.03147676690067</v>
      </c>
      <c r="P67" s="359">
        <f t="shared" ref="P67" si="745">O67-O66</f>
        <v>-7.6105575936111336E-2</v>
      </c>
      <c r="Q67" s="361">
        <f t="shared" ref="Q67" si="746">IF(P67&lt;0,-1,1)</f>
        <v>-1</v>
      </c>
      <c r="R67" s="361">
        <f t="shared" ref="R67" si="747">SUM(Q65:Q67)</f>
        <v>-3</v>
      </c>
      <c r="S67" s="2530" t="str">
        <f t="shared" ref="S67" si="748">IF(R67=-3,"悪化 ",IF(R67=3,"改善 "," ---"))</f>
        <v xml:space="preserve">悪化 </v>
      </c>
      <c r="T67" s="2534">
        <f>結果表!Q65</f>
        <v>100.41811877171959</v>
      </c>
    </row>
    <row r="68" spans="1:20">
      <c r="A68" s="2219">
        <v>45047</v>
      </c>
      <c r="B68" s="2646">
        <f>結果表!C66</f>
        <v>99.788030700609838</v>
      </c>
      <c r="C68" s="699">
        <f t="shared" ref="C68" si="749">B68-B67</f>
        <v>-5.9188116183904071E-2</v>
      </c>
      <c r="D68" s="243">
        <f t="shared" ref="D68" si="750">ROUND((B68-B56)/B56*100,2)</f>
        <v>-2.59</v>
      </c>
      <c r="E68" s="359">
        <f t="shared" ref="E68" si="751">AVERAGE(B66:B68)</f>
        <v>99.851642716153421</v>
      </c>
      <c r="F68" s="359">
        <f t="shared" ref="F68" si="752">E68-E67</f>
        <v>-8.4088883723964614E-2</v>
      </c>
      <c r="G68" s="361">
        <f t="shared" ref="G68" si="753">IF(F68&lt;0,-1,1)</f>
        <v>-1</v>
      </c>
      <c r="H68" s="361">
        <f t="shared" ref="H68" si="754">SUM(G66:G68)</f>
        <v>-3</v>
      </c>
      <c r="I68" s="2530" t="str">
        <f t="shared" ref="I68" si="755">IF(H68=-3,"悪化 ",IF(H68=3,"改善 "," ---"))</f>
        <v xml:space="preserve">悪化 </v>
      </c>
      <c r="J68" s="2534">
        <f>結果表!K66</f>
        <v>100.26417120619888</v>
      </c>
      <c r="K68" s="2576">
        <v>45047</v>
      </c>
      <c r="L68" s="2534">
        <f>結果表!I66</f>
        <v>99.963180645271308</v>
      </c>
      <c r="M68" s="699">
        <f t="shared" ref="M68" si="756">L68-L67</f>
        <v>-2.0858749178984226E-2</v>
      </c>
      <c r="N68" s="243">
        <f t="shared" ref="N68" si="757">ROUND((L68-L56)/L56*100,2)</f>
        <v>-1.68</v>
      </c>
      <c r="O68" s="359">
        <f t="shared" ref="O68" si="758">AVERAGE(L66:L68)</f>
        <v>99.989415381199635</v>
      </c>
      <c r="P68" s="359">
        <f t="shared" ref="P68" si="759">O68-O67</f>
        <v>-4.206138570103235E-2</v>
      </c>
      <c r="Q68" s="361">
        <f t="shared" ref="Q68" si="760">IF(P68&lt;0,-1,1)</f>
        <v>-1</v>
      </c>
      <c r="R68" s="361">
        <f t="shared" ref="R68" si="761">SUM(Q66:Q68)</f>
        <v>-3</v>
      </c>
      <c r="S68" s="2530" t="str">
        <f t="shared" ref="S68" si="762">IF(R68=-3,"悪化 ",IF(R68=3,"改善 "," ---"))</f>
        <v xml:space="preserve">悪化 </v>
      </c>
      <c r="T68" s="2534">
        <f>結果表!Q66</f>
        <v>100.45539959899618</v>
      </c>
    </row>
    <row r="69" spans="1:20">
      <c r="A69" s="2219">
        <v>45078</v>
      </c>
      <c r="B69" s="2646">
        <f>結果表!C67</f>
        <v>99.732361130529071</v>
      </c>
      <c r="C69" s="699">
        <f t="shared" ref="C69" si="763">B69-B68</f>
        <v>-5.5669570080766562E-2</v>
      </c>
      <c r="D69" s="243">
        <f t="shared" ref="D69" si="764">ROUND((B69-B57)/B57*100,2)</f>
        <v>-2.71</v>
      </c>
      <c r="E69" s="359">
        <f t="shared" ref="E69" si="765">AVERAGE(B67:B69)</f>
        <v>99.789203549310869</v>
      </c>
      <c r="F69" s="359">
        <f t="shared" ref="F69" si="766">E69-E68</f>
        <v>-6.2439166842551685E-2</v>
      </c>
      <c r="G69" s="361">
        <f t="shared" ref="G69" si="767">IF(F69&lt;0,-1,1)</f>
        <v>-1</v>
      </c>
      <c r="H69" s="361">
        <f t="shared" ref="H69" si="768">SUM(G67:G69)</f>
        <v>-3</v>
      </c>
      <c r="I69" s="2530" t="str">
        <f t="shared" ref="I69" si="769">IF(H69=-3,"悪化 ",IF(H69=3,"改善 "," ---"))</f>
        <v xml:space="preserve">悪化 </v>
      </c>
      <c r="J69" s="2534">
        <f>結果表!K67</f>
        <v>100.17889701968855</v>
      </c>
      <c r="K69" s="2576">
        <v>45078</v>
      </c>
      <c r="L69" s="2534">
        <f>結果表!I67</f>
        <v>99.958067812155093</v>
      </c>
      <c r="M69" s="699">
        <f t="shared" ref="M69" si="770">L69-L68</f>
        <v>-5.1128331162146878E-3</v>
      </c>
      <c r="N69" s="243">
        <f t="shared" ref="N69" si="771">ROUND((L69-L57)/L57*100,2)</f>
        <v>-1.68</v>
      </c>
      <c r="O69" s="359">
        <f t="shared" ref="O69" si="772">AVERAGE(L67:L69)</f>
        <v>99.968429283958884</v>
      </c>
      <c r="P69" s="359">
        <f t="shared" ref="P69" si="773">O69-O68</f>
        <v>-2.0986097240751178E-2</v>
      </c>
      <c r="Q69" s="361">
        <f t="shared" ref="Q69" si="774">IF(P69&lt;0,-1,1)</f>
        <v>-1</v>
      </c>
      <c r="R69" s="361">
        <f t="shared" ref="R69" si="775">SUM(Q67:Q69)</f>
        <v>-3</v>
      </c>
      <c r="S69" s="2530" t="str">
        <f t="shared" ref="S69" si="776">IF(R69=-3,"悪化 ",IF(R69=3,"改善 "," ---"))</f>
        <v xml:space="preserve">悪化 </v>
      </c>
      <c r="T69" s="2534">
        <f>結果表!Q67</f>
        <v>100.50175443837267</v>
      </c>
    </row>
    <row r="70" spans="1:20">
      <c r="A70" s="2219">
        <v>45108</v>
      </c>
      <c r="B70" s="2646">
        <f>結果表!C68</f>
        <v>99.675459682881453</v>
      </c>
      <c r="C70" s="699">
        <f t="shared" ref="C70" si="777">B70-B69</f>
        <v>-5.6901447647618397E-2</v>
      </c>
      <c r="D70" s="243">
        <f t="shared" ref="D70" si="778">ROUND((B70-B58)/B58*100,2)</f>
        <v>-2.7</v>
      </c>
      <c r="E70" s="359">
        <f t="shared" ref="E70" si="779">AVERAGE(B68:B70)</f>
        <v>99.731950504673463</v>
      </c>
      <c r="F70" s="359">
        <f t="shared" ref="F70" si="780">E70-E69</f>
        <v>-5.7253044637405992E-2</v>
      </c>
      <c r="G70" s="361">
        <f t="shared" ref="G70" si="781">IF(F70&lt;0,-1,1)</f>
        <v>-1</v>
      </c>
      <c r="H70" s="361">
        <f t="shared" ref="H70" si="782">SUM(G68:G70)</f>
        <v>-3</v>
      </c>
      <c r="I70" s="2530" t="str">
        <f t="shared" ref="I70" si="783">IF(H70=-3,"悪化 ",IF(H70=3,"改善 "," ---"))</f>
        <v xml:space="preserve">悪化 </v>
      </c>
      <c r="J70" s="2534">
        <f>結果表!K68</f>
        <v>100.0268876213883</v>
      </c>
      <c r="K70" s="2576">
        <v>45108</v>
      </c>
      <c r="L70" s="2534">
        <f>結果表!I68</f>
        <v>99.953815247134571</v>
      </c>
      <c r="M70" s="699">
        <f t="shared" ref="M70" si="784">L70-L69</f>
        <v>-4.25256502052207E-3</v>
      </c>
      <c r="N70" s="243">
        <f t="shared" ref="N70" si="785">ROUND((L70-L58)/L58*100,2)</f>
        <v>-1.62</v>
      </c>
      <c r="O70" s="359">
        <f t="shared" ref="O70" si="786">AVERAGE(L68:L70)</f>
        <v>99.958354568186977</v>
      </c>
      <c r="P70" s="359">
        <f t="shared" ref="P70" si="787">O70-O69</f>
        <v>-1.0074715771906995E-2</v>
      </c>
      <c r="Q70" s="361">
        <f t="shared" ref="Q70" si="788">IF(P70&lt;0,-1,1)</f>
        <v>-1</v>
      </c>
      <c r="R70" s="361">
        <f t="shared" ref="R70" si="789">SUM(Q68:Q70)</f>
        <v>-3</v>
      </c>
      <c r="S70" s="2530" t="str">
        <f t="shared" ref="S70" si="790">IF(R70=-3,"悪化 ",IF(R70=3,"改善 "," ---"))</f>
        <v xml:space="preserve">悪化 </v>
      </c>
      <c r="T70" s="2534">
        <f>結果表!Q68</f>
        <v>100.53892191822588</v>
      </c>
    </row>
    <row r="71" spans="1:20">
      <c r="A71" s="2219">
        <v>45139</v>
      </c>
      <c r="B71" s="2646">
        <f>結果表!C69</f>
        <v>99.612223305861448</v>
      </c>
      <c r="C71" s="699">
        <f t="shared" ref="C71" si="791">B71-B70</f>
        <v>-6.3236377020004397E-2</v>
      </c>
      <c r="D71" s="243">
        <f t="shared" ref="D71" si="792">ROUND((B71-B59)/B59*100,2)</f>
        <v>-2.56</v>
      </c>
      <c r="E71" s="359">
        <f t="shared" ref="E71" si="793">AVERAGE(B69:B71)</f>
        <v>99.673348039757329</v>
      </c>
      <c r="F71" s="359">
        <f t="shared" ref="F71" si="794">E71-E70</f>
        <v>-5.8602464916134522E-2</v>
      </c>
      <c r="G71" s="361">
        <f t="shared" ref="G71" si="795">IF(F71&lt;0,-1,1)</f>
        <v>-1</v>
      </c>
      <c r="H71" s="361">
        <f t="shared" ref="H71" si="796">SUM(G69:G71)</f>
        <v>-3</v>
      </c>
      <c r="I71" s="2530" t="str">
        <f t="shared" ref="I71" si="797">IF(H71=-3,"悪化 ",IF(H71=3,"改善 "," ---"))</f>
        <v xml:space="preserve">悪化 </v>
      </c>
      <c r="J71" s="2534">
        <f>結果表!K69</f>
        <v>99.870141911310981</v>
      </c>
      <c r="K71" s="2576">
        <v>45139</v>
      </c>
      <c r="L71" s="2534">
        <f>結果表!I69</f>
        <v>99.920185676008884</v>
      </c>
      <c r="M71" s="699">
        <f t="shared" ref="M71" si="798">L71-L70</f>
        <v>-3.3629571125686653E-2</v>
      </c>
      <c r="N71" s="243">
        <f t="shared" ref="N71" si="799">ROUND((L71-L59)/L59*100,2)</f>
        <v>-1.53</v>
      </c>
      <c r="O71" s="359">
        <f t="shared" ref="O71" si="800">AVERAGE(L69:L71)</f>
        <v>99.944022911766183</v>
      </c>
      <c r="P71" s="359">
        <f t="shared" ref="P71" si="801">O71-O70</f>
        <v>-1.4331656420793593E-2</v>
      </c>
      <c r="Q71" s="361">
        <f t="shared" ref="Q71" si="802">IF(P71&lt;0,-1,1)</f>
        <v>-1</v>
      </c>
      <c r="R71" s="361">
        <f t="shared" ref="R71" si="803">SUM(Q69:Q71)</f>
        <v>-3</v>
      </c>
      <c r="S71" s="2530" t="str">
        <f t="shared" ref="S71" si="804">IF(R71=-3,"悪化 ",IF(R71=3,"改善 "," ---"))</f>
        <v xml:space="preserve">悪化 </v>
      </c>
      <c r="T71" s="2534">
        <f>結果表!Q69</f>
        <v>100.57122348706264</v>
      </c>
    </row>
    <row r="72" spans="1:20">
      <c r="A72" s="2219">
        <v>45170</v>
      </c>
      <c r="B72" s="2646">
        <f>結果表!C70</f>
        <v>99.517522764573485</v>
      </c>
      <c r="C72" s="699">
        <f t="shared" ref="C72" si="805">B72-B71</f>
        <v>-9.4700541287963347E-2</v>
      </c>
      <c r="D72" s="243">
        <f t="shared" ref="D72" si="806">ROUND((B72-B60)/B60*100,2)</f>
        <v>-2.3199999999999998</v>
      </c>
      <c r="E72" s="359">
        <f t="shared" ref="E72" si="807">AVERAGE(B70:B72)</f>
        <v>99.601735251105467</v>
      </c>
      <c r="F72" s="359">
        <f t="shared" ref="F72" si="808">E72-E71</f>
        <v>-7.1612788651862047E-2</v>
      </c>
      <c r="G72" s="361">
        <f t="shared" ref="G72" si="809">IF(F72&lt;0,-1,1)</f>
        <v>-1</v>
      </c>
      <c r="H72" s="361">
        <f t="shared" ref="H72" si="810">SUM(G70:G72)</f>
        <v>-3</v>
      </c>
      <c r="I72" s="2530" t="str">
        <f t="shared" ref="I72" si="811">IF(H72=-3,"悪化 ",IF(H72=3,"改善 "," ---"))</f>
        <v xml:space="preserve">悪化 </v>
      </c>
      <c r="J72" s="2534">
        <f>結果表!K70</f>
        <v>99.744404244547695</v>
      </c>
      <c r="K72" s="2576">
        <v>45170</v>
      </c>
      <c r="L72" s="2534">
        <f>結果表!I70</f>
        <v>99.812337817464027</v>
      </c>
      <c r="M72" s="699">
        <f t="shared" ref="M72" si="812">L72-L71</f>
        <v>-0.1078478585448579</v>
      </c>
      <c r="N72" s="243">
        <f t="shared" ref="N72" si="813">ROUND((L72-L60)/L60*100,2)</f>
        <v>-1.42</v>
      </c>
      <c r="O72" s="359">
        <f t="shared" ref="O72" si="814">AVERAGE(L70:L72)</f>
        <v>99.895446246869156</v>
      </c>
      <c r="P72" s="359">
        <f t="shared" ref="P72" si="815">O72-O71</f>
        <v>-4.8576664897026944E-2</v>
      </c>
      <c r="Q72" s="361">
        <f t="shared" ref="Q72" si="816">IF(P72&lt;0,-1,1)</f>
        <v>-1</v>
      </c>
      <c r="R72" s="361">
        <f t="shared" ref="R72" si="817">SUM(Q70:Q72)</f>
        <v>-3</v>
      </c>
      <c r="S72" s="2530" t="str">
        <f t="shared" ref="S72" si="818">IF(R72=-3,"悪化 ",IF(R72=3,"改善 "," ---"))</f>
        <v xml:space="preserve">悪化 </v>
      </c>
      <c r="T72" s="2534">
        <f>結果表!Q70</f>
        <v>100.58534459513801</v>
      </c>
    </row>
    <row r="73" spans="1:20">
      <c r="A73" s="2219">
        <v>45200</v>
      </c>
      <c r="B73" s="2646">
        <f>結果表!C71</f>
        <v>99.414595085473735</v>
      </c>
      <c r="C73" s="699">
        <f t="shared" ref="C73" si="819">B73-B72</f>
        <v>-0.10292767909974998</v>
      </c>
      <c r="D73" s="243">
        <f t="shared" ref="D73" si="820">ROUND((B73-B61)/B61*100,2)</f>
        <v>-2.0099999999999998</v>
      </c>
      <c r="E73" s="359">
        <f t="shared" ref="E73" si="821">AVERAGE(B71:B73)</f>
        <v>99.514780385302899</v>
      </c>
      <c r="F73" s="359">
        <f t="shared" ref="F73" si="822">E73-E72</f>
        <v>-8.6954865802567838E-2</v>
      </c>
      <c r="G73" s="361">
        <f t="shared" ref="G73" si="823">IF(F73&lt;0,-1,1)</f>
        <v>-1</v>
      </c>
      <c r="H73" s="361">
        <f t="shared" ref="H73" si="824">SUM(G71:G73)</f>
        <v>-3</v>
      </c>
      <c r="I73" s="2530" t="str">
        <f t="shared" ref="I73" si="825">IF(H73=-3,"悪化 ",IF(H73=3,"改善 "," ---"))</f>
        <v xml:space="preserve">悪化 </v>
      </c>
      <c r="J73" s="2534">
        <f>結果表!K71</f>
        <v>99.669524033715149</v>
      </c>
      <c r="K73" s="2576">
        <v>45200</v>
      </c>
      <c r="L73" s="2534">
        <f>結果表!I71</f>
        <v>99.667331129280271</v>
      </c>
      <c r="M73" s="699">
        <f t="shared" ref="M73" si="826">L73-L72</f>
        <v>-0.14500668818375573</v>
      </c>
      <c r="N73" s="243">
        <f t="shared" ref="N73" si="827">ROUND((L73-L61)/L61*100,2)</f>
        <v>-1.29</v>
      </c>
      <c r="O73" s="359">
        <f t="shared" ref="O73" si="828">AVERAGE(L71:L73)</f>
        <v>99.799951540917732</v>
      </c>
      <c r="P73" s="359">
        <f t="shared" ref="P73" si="829">O73-O72</f>
        <v>-9.5494705951423953E-2</v>
      </c>
      <c r="Q73" s="361">
        <f t="shared" ref="Q73" si="830">IF(P73&lt;0,-1,1)</f>
        <v>-1</v>
      </c>
      <c r="R73" s="361">
        <f t="shared" ref="R73" si="831">SUM(Q71:Q73)</f>
        <v>-3</v>
      </c>
      <c r="S73" s="2530" t="str">
        <f t="shared" ref="S73" si="832">IF(R73=-3,"悪化 ",IF(R73=3,"改善 "," ---"))</f>
        <v xml:space="preserve">悪化 </v>
      </c>
      <c r="T73" s="2534">
        <f>結果表!Q71</f>
        <v>100.56269091321801</v>
      </c>
    </row>
    <row r="74" spans="1:20">
      <c r="A74" s="2219">
        <v>45231</v>
      </c>
      <c r="B74" s="2646">
        <f>結果表!C72</f>
        <v>99.303892575513188</v>
      </c>
      <c r="C74" s="699">
        <f t="shared" ref="C74" si="833">B74-B73</f>
        <v>-0.11070250996054654</v>
      </c>
      <c r="D74" s="243">
        <f t="shared" ref="D74" si="834">ROUND((B74-B62)/B62*100,2)</f>
        <v>-1.69</v>
      </c>
      <c r="E74" s="359">
        <f t="shared" ref="E74" si="835">AVERAGE(B72:B74)</f>
        <v>99.412003475186808</v>
      </c>
      <c r="F74" s="359">
        <f t="shared" ref="F74" si="836">E74-E73</f>
        <v>-0.10277691011609136</v>
      </c>
      <c r="G74" s="361">
        <f t="shared" ref="G74" si="837">IF(F74&lt;0,-1,1)</f>
        <v>-1</v>
      </c>
      <c r="H74" s="361">
        <f t="shared" ref="H74" si="838">SUM(G72:G74)</f>
        <v>-3</v>
      </c>
      <c r="I74" s="2530" t="str">
        <f t="shared" ref="I74" si="839">IF(H74=-3,"悪化 ",IF(H74=3,"改善 "," ---"))</f>
        <v xml:space="preserve">悪化 </v>
      </c>
      <c r="J74" s="2534">
        <f>結果表!K72</f>
        <v>99.653249702270983</v>
      </c>
      <c r="K74" s="2576">
        <v>45231</v>
      </c>
      <c r="L74" s="2534">
        <f>結果表!I72</f>
        <v>99.503853157033433</v>
      </c>
      <c r="M74" s="699">
        <f t="shared" ref="M74" si="840">L74-L73</f>
        <v>-0.16347797224683802</v>
      </c>
      <c r="N74" s="243">
        <f t="shared" ref="N74" si="841">ROUND((L74-L62)/L62*100,2)</f>
        <v>-1.17</v>
      </c>
      <c r="O74" s="359">
        <f t="shared" ref="O74" si="842">AVERAGE(L72:L74)</f>
        <v>99.661174034592591</v>
      </c>
      <c r="P74" s="359">
        <f t="shared" ref="P74" si="843">O74-O73</f>
        <v>-0.13877750632514108</v>
      </c>
      <c r="Q74" s="361">
        <f t="shared" ref="Q74" si="844">IF(P74&lt;0,-1,1)</f>
        <v>-1</v>
      </c>
      <c r="R74" s="361">
        <f t="shared" ref="R74" si="845">SUM(Q72:Q74)</f>
        <v>-3</v>
      </c>
      <c r="S74" s="2530" t="str">
        <f t="shared" ref="S74" si="846">IF(R74=-3,"悪化 ",IF(R74=3,"改善 "," ---"))</f>
        <v xml:space="preserve">悪化 </v>
      </c>
      <c r="T74" s="2534">
        <f>結果表!Q72</f>
        <v>100.52105551447811</v>
      </c>
    </row>
    <row r="75" spans="1:20">
      <c r="A75" s="2219">
        <v>45261</v>
      </c>
      <c r="B75" s="2647">
        <f>結果表!C73</f>
        <v>99.201187253125127</v>
      </c>
      <c r="C75" s="699">
        <f t="shared" ref="C75" si="847">B75-B74</f>
        <v>-0.1027053223880614</v>
      </c>
      <c r="D75" s="243">
        <f t="shared" ref="D75" si="848">ROUND((B75-B63)/B63*100,2)</f>
        <v>-1.38</v>
      </c>
      <c r="E75" s="359">
        <f t="shared" ref="E75" si="849">AVERAGE(B73:B75)</f>
        <v>99.306558304704012</v>
      </c>
      <c r="F75" s="359">
        <f t="shared" ref="F75" si="850">E75-E74</f>
        <v>-0.10544517048279545</v>
      </c>
      <c r="G75" s="361">
        <f t="shared" ref="G75" si="851">IF(F75&lt;0,-1,1)</f>
        <v>-1</v>
      </c>
      <c r="H75" s="361">
        <f t="shared" ref="H75" si="852">SUM(G73:G75)</f>
        <v>-3</v>
      </c>
      <c r="I75" s="2530" t="str">
        <f t="shared" ref="I75" si="853">IF(H75=-3,"悪化 ",IF(H75=3,"改善 "," ---"))</f>
        <v xml:space="preserve">悪化 </v>
      </c>
      <c r="J75" s="2535">
        <f>結果表!K73</f>
        <v>99.684969605854278</v>
      </c>
      <c r="K75" s="2576">
        <v>45261</v>
      </c>
      <c r="L75" s="2535">
        <f>結果表!I73</f>
        <v>99.341940741798325</v>
      </c>
      <c r="M75" s="699">
        <f t="shared" ref="M75" si="854">L75-L74</f>
        <v>-0.16191241523510769</v>
      </c>
      <c r="N75" s="243">
        <f t="shared" ref="N75" si="855">ROUND((L75-L63)/L63*100,2)</f>
        <v>-1.07</v>
      </c>
      <c r="O75" s="359">
        <f t="shared" ref="O75" si="856">AVERAGE(L73:L75)</f>
        <v>99.504375009370676</v>
      </c>
      <c r="P75" s="359">
        <f t="shared" ref="P75" si="857">O75-O74</f>
        <v>-0.15679902522191469</v>
      </c>
      <c r="Q75" s="361">
        <f t="shared" ref="Q75" si="858">IF(P75&lt;0,-1,1)</f>
        <v>-1</v>
      </c>
      <c r="R75" s="361">
        <f t="shared" ref="R75" si="859">SUM(Q73:Q75)</f>
        <v>-3</v>
      </c>
      <c r="S75" s="2530" t="str">
        <f t="shared" ref="S75" si="860">IF(R75=-3,"悪化 ",IF(R75=3,"改善 "," ---"))</f>
        <v xml:space="preserve">悪化 </v>
      </c>
      <c r="T75" s="2535">
        <f>結果表!Q73</f>
        <v>100.46952704014646</v>
      </c>
    </row>
    <row r="76" spans="1:20">
      <c r="A76" s="2218">
        <v>45292</v>
      </c>
      <c r="B76" s="2646">
        <f>結果表!C74</f>
        <v>99.123363037064337</v>
      </c>
      <c r="C76" s="547">
        <f t="shared" ref="C76" si="861">B76-B75</f>
        <v>-7.7824216060790263E-2</v>
      </c>
      <c r="D76" s="245">
        <f t="shared" ref="D76" si="862">ROUND((B76-B64)/B64*100,2)</f>
        <v>-1.1299999999999999</v>
      </c>
      <c r="E76" s="548">
        <f t="shared" ref="E76" si="863">AVERAGE(B74:B76)</f>
        <v>99.209480955234213</v>
      </c>
      <c r="F76" s="553">
        <f t="shared" ref="F76" si="864">E76-E75</f>
        <v>-9.7077349469799401E-2</v>
      </c>
      <c r="G76" s="549">
        <f t="shared" ref="G76" si="865">IF(F76&lt;0,-1,1)</f>
        <v>-1</v>
      </c>
      <c r="H76" s="554">
        <f t="shared" ref="H76" si="866">SUM(G74:G76)</f>
        <v>-3</v>
      </c>
      <c r="I76" s="2531" t="str">
        <f t="shared" ref="I76" si="867">IF(H76=-3,"悪化 ",IF(H76=3,"改善 "," ---"))</f>
        <v xml:space="preserve">悪化 </v>
      </c>
      <c r="J76" s="2534">
        <f>結果表!K74</f>
        <v>99.730482217828566</v>
      </c>
      <c r="K76" s="2622">
        <v>45292</v>
      </c>
      <c r="L76" s="2534">
        <f>結果表!I74</f>
        <v>99.20863851905338</v>
      </c>
      <c r="M76" s="547">
        <f t="shared" ref="M76" si="868">L76-L75</f>
        <v>-0.13330222274494474</v>
      </c>
      <c r="N76" s="245">
        <f t="shared" ref="N76" si="869">ROUND((L76-L64)/L64*100,2)</f>
        <v>-1</v>
      </c>
      <c r="O76" s="548">
        <f t="shared" ref="O76" si="870">AVERAGE(L74:L76)</f>
        <v>99.35147747262836</v>
      </c>
      <c r="P76" s="553">
        <f t="shared" ref="P76" si="871">O76-O75</f>
        <v>-0.15289753674231576</v>
      </c>
      <c r="Q76" s="549">
        <f t="shared" ref="Q76" si="872">IF(P76&lt;0,-1,1)</f>
        <v>-1</v>
      </c>
      <c r="R76" s="554">
        <f t="shared" ref="R76" si="873">SUM(Q74:Q76)</f>
        <v>-3</v>
      </c>
      <c r="S76" s="2531" t="str">
        <f t="shared" ref="S76" si="874">IF(R76=-3,"悪化 ",IF(R76=3,"改善 "," ---"))</f>
        <v xml:space="preserve">悪化 </v>
      </c>
      <c r="T76" s="2534">
        <f>結果表!Q74</f>
        <v>100.3983313470184</v>
      </c>
    </row>
    <row r="77" spans="1:20">
      <c r="A77" s="2219">
        <v>45323</v>
      </c>
      <c r="B77" s="2646">
        <f>結果表!C75</f>
        <v>99.137317942304946</v>
      </c>
      <c r="C77" s="52">
        <f t="shared" ref="C77" si="875">B77-B76</f>
        <v>1.3954905240609605E-2</v>
      </c>
      <c r="D77" s="243">
        <f t="shared" ref="D77" si="876">ROUND((B77-B65)/B65*100,2)</f>
        <v>-0.9</v>
      </c>
      <c r="E77" s="542">
        <f t="shared" ref="E77" si="877">AVERAGE(B75:B77)</f>
        <v>99.153956077498137</v>
      </c>
      <c r="F77" s="359">
        <f t="shared" ref="F77" si="878">E77-E76</f>
        <v>-5.552487773607595E-2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534">
        <f>結果表!K75</f>
        <v>99.801482724623312</v>
      </c>
      <c r="K77" s="2576">
        <v>45323</v>
      </c>
      <c r="L77" s="2534">
        <f>結果表!I75</f>
        <v>99.218986214667552</v>
      </c>
      <c r="M77" s="52">
        <f t="shared" ref="M77" si="882">L77-L76</f>
        <v>1.0347695614171926E-2</v>
      </c>
      <c r="N77" s="243">
        <f t="shared" ref="N77" si="883">ROUND((L77-L65)/L65*100,2)</f>
        <v>-0.87</v>
      </c>
      <c r="O77" s="542">
        <f t="shared" ref="O77" si="884">AVERAGE(L75:L77)</f>
        <v>99.256521825173081</v>
      </c>
      <c r="P77" s="359">
        <f t="shared" ref="P77" si="885">O77-O76</f>
        <v>-9.4955647455279291E-2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534">
        <f>結果表!Q75</f>
        <v>100.32712226286026</v>
      </c>
    </row>
    <row r="78" spans="1:20">
      <c r="A78" s="2219">
        <v>45352</v>
      </c>
      <c r="B78" s="2646">
        <f>結果表!C76</f>
        <v>99.247789042915898</v>
      </c>
      <c r="C78" s="52">
        <f t="shared" ref="C78" si="889">B78-B77</f>
        <v>0.11047110061095111</v>
      </c>
      <c r="D78" s="243">
        <f t="shared" ref="D78" si="890">ROUND((B78-B66)/B66*100,2)</f>
        <v>-0.67</v>
      </c>
      <c r="E78" s="542">
        <f t="shared" ref="E78" si="891">AVERAGE(B76:B78)</f>
        <v>99.169490007428394</v>
      </c>
      <c r="F78" s="359">
        <f t="shared" ref="F78" si="892">E78-E77</f>
        <v>1.5533929930256818E-2</v>
      </c>
      <c r="G78" s="360">
        <f t="shared" ref="G78" si="893">IF(F78&lt;0,-1,1)</f>
        <v>1</v>
      </c>
      <c r="H78" s="361">
        <f t="shared" ref="H78" si="894">SUM(G76:G78)</f>
        <v>-1</v>
      </c>
      <c r="I78" s="362" t="str">
        <f t="shared" ref="I78" si="895">IF(H78=-3,"悪化 ",IF(H78=3,"改善 "," ---"))</f>
        <v xml:space="preserve"> ---</v>
      </c>
      <c r="J78" s="2534">
        <f>結果表!K76</f>
        <v>99.86757004829235</v>
      </c>
      <c r="K78" s="2576">
        <v>45352</v>
      </c>
      <c r="L78" s="2534">
        <f>結果表!I76</f>
        <v>99.379440667804346</v>
      </c>
      <c r="M78" s="52">
        <f t="shared" ref="M78" si="896">L78-L77</f>
        <v>0.16045445313679352</v>
      </c>
      <c r="N78" s="243">
        <f t="shared" ref="N78" si="897">ROUND((L78-L66)/L66*100,2)</f>
        <v>-0.64</v>
      </c>
      <c r="O78" s="542">
        <f t="shared" ref="O78" si="898">AVERAGE(L76:L78)</f>
        <v>99.269021800508426</v>
      </c>
      <c r="P78" s="359">
        <f t="shared" ref="P78" si="899">O78-O77</f>
        <v>1.2499975335344971E-2</v>
      </c>
      <c r="Q78" s="360">
        <f t="shared" ref="Q78" si="900">IF(P78&lt;0,-1,1)</f>
        <v>1</v>
      </c>
      <c r="R78" s="361">
        <f t="shared" ref="R78" si="901">SUM(Q76:Q78)</f>
        <v>-1</v>
      </c>
      <c r="S78" s="362" t="str">
        <f t="shared" ref="S78" si="902">IF(R78=-3,"悪化 ",IF(R78=3,"改善 "," ---"))</f>
        <v xml:space="preserve"> ---</v>
      </c>
      <c r="T78" s="2534">
        <f>結果表!Q76</f>
        <v>100.25925484230221</v>
      </c>
    </row>
    <row r="79" spans="1:20">
      <c r="A79" s="2219">
        <v>45383</v>
      </c>
      <c r="B79" s="2646">
        <f>結果表!C77</f>
        <v>99.433635883669666</v>
      </c>
      <c r="C79" s="52">
        <f t="shared" ref="C79" si="903">B79-B78</f>
        <v>0.18584684075376856</v>
      </c>
      <c r="D79" s="243">
        <f t="shared" ref="D79" si="904">ROUND((B79-B67)/B67*100,2)</f>
        <v>-0.41</v>
      </c>
      <c r="E79" s="542">
        <f t="shared" ref="E79" si="905">AVERAGE(B77:B79)</f>
        <v>99.272914289630151</v>
      </c>
      <c r="F79" s="359">
        <f t="shared" ref="F79" si="906">E79-E78</f>
        <v>0.10342428220175748</v>
      </c>
      <c r="G79" s="360">
        <f t="shared" ref="G79" si="907">IF(F79&lt;0,-1,1)</f>
        <v>1</v>
      </c>
      <c r="H79" s="361">
        <f t="shared" ref="H79" si="908">SUM(G77:G79)</f>
        <v>1</v>
      </c>
      <c r="I79" s="362" t="str">
        <f t="shared" ref="I79" si="909">IF(H79=-3,"悪化 ",IF(H79=3,"改善 "," ---"))</f>
        <v xml:space="preserve"> ---</v>
      </c>
      <c r="J79" s="2534">
        <f>結果表!K77</f>
        <v>99.927497446912724</v>
      </c>
      <c r="K79" s="2576">
        <v>45383</v>
      </c>
      <c r="L79" s="2534">
        <f>結果表!I77</f>
        <v>99.660972749369179</v>
      </c>
      <c r="M79" s="52">
        <f t="shared" ref="M79" si="910">L79-L78</f>
        <v>0.28153208156483345</v>
      </c>
      <c r="N79" s="243">
        <f t="shared" ref="N79" si="911">ROUND((L79-L67)/L67*100,2)</f>
        <v>-0.32</v>
      </c>
      <c r="O79" s="542">
        <f t="shared" ref="O79" si="912">AVERAGE(L77:L79)</f>
        <v>99.419799877280354</v>
      </c>
      <c r="P79" s="359">
        <f t="shared" ref="P79" si="913">O79-O78</f>
        <v>0.15077807677192823</v>
      </c>
      <c r="Q79" s="360">
        <f t="shared" ref="Q79" si="914">IF(P79&lt;0,-1,1)</f>
        <v>1</v>
      </c>
      <c r="R79" s="361">
        <f t="shared" ref="R79" si="915">SUM(Q77:Q79)</f>
        <v>1</v>
      </c>
      <c r="S79" s="362" t="str">
        <f t="shared" ref="S79" si="916">IF(R79=-3,"悪化 ",IF(R79=3,"改善 "," ---"))</f>
        <v xml:space="preserve"> ---</v>
      </c>
      <c r="T79" s="2534">
        <f>結果表!Q77</f>
        <v>100.19701718295124</v>
      </c>
    </row>
    <row r="80" spans="1:20">
      <c r="A80" s="2219">
        <v>45413</v>
      </c>
      <c r="B80" s="2646">
        <f>結果表!C78</f>
        <v>99.599576856542853</v>
      </c>
      <c r="C80" s="52">
        <f t="shared" ref="C80" si="917">B80-B79</f>
        <v>0.16594097287318732</v>
      </c>
      <c r="D80" s="243">
        <f t="shared" ref="D80" si="918">ROUND((B80-B68)/B68*100,2)</f>
        <v>-0.19</v>
      </c>
      <c r="E80" s="542">
        <f t="shared" ref="E80" si="919">AVERAGE(B78:B80)</f>
        <v>99.427000594376139</v>
      </c>
      <c r="F80" s="359">
        <f t="shared" ref="F80" si="920">E80-E79</f>
        <v>0.15408630474598795</v>
      </c>
      <c r="G80" s="360">
        <f t="shared" ref="G80" si="921">IF(F80&lt;0,-1,1)</f>
        <v>1</v>
      </c>
      <c r="H80" s="361">
        <f t="shared" ref="H80" si="922">SUM(G78:G80)</f>
        <v>3</v>
      </c>
      <c r="I80" s="362" t="str">
        <f t="shared" ref="I80" si="923">IF(H80=-3,"悪化 ",IF(H80=3,"改善 "," ---"))</f>
        <v xml:space="preserve">改善 </v>
      </c>
      <c r="J80" s="2534">
        <f>結果表!K78</f>
        <v>100.04019135815375</v>
      </c>
      <c r="K80" s="2576">
        <v>45413</v>
      </c>
      <c r="L80" s="2534">
        <f>結果表!I78</f>
        <v>99.972555100609398</v>
      </c>
      <c r="M80" s="52">
        <f t="shared" ref="M80" si="924">L80-L79</f>
        <v>0.31158235124021871</v>
      </c>
      <c r="N80" s="243">
        <f t="shared" ref="N80" si="925">ROUND((L80-L68)/L68*100,2)</f>
        <v>0.01</v>
      </c>
      <c r="O80" s="542">
        <f t="shared" ref="O80" si="926">AVERAGE(L78:L80)</f>
        <v>99.670989505927636</v>
      </c>
      <c r="P80" s="359">
        <f t="shared" ref="P80" si="927">O80-O79</f>
        <v>0.25118962864728189</v>
      </c>
      <c r="Q80" s="360">
        <f t="shared" ref="Q80" si="928">IF(P80&lt;0,-1,1)</f>
        <v>1</v>
      </c>
      <c r="R80" s="361">
        <f t="shared" ref="R80" si="929">SUM(Q78:Q80)</f>
        <v>3</v>
      </c>
      <c r="S80" s="362" t="str">
        <f t="shared" ref="S80" si="930">IF(R80=-3,"悪化 ",IF(R80=3,"改善 "," ---"))</f>
        <v xml:space="preserve">改善 </v>
      </c>
      <c r="T80" s="2534">
        <f>結果表!Q78</f>
        <v>100.1567512500842</v>
      </c>
    </row>
    <row r="81" spans="1:20">
      <c r="A81" s="2219">
        <v>45444</v>
      </c>
      <c r="B81" s="2646">
        <f>結果表!C79</f>
        <v>99.639748667774853</v>
      </c>
      <c r="C81" s="52">
        <f t="shared" ref="C81" si="931">B81-B80</f>
        <v>4.0171811231999754E-2</v>
      </c>
      <c r="D81" s="243">
        <f t="shared" ref="D81" si="932">ROUND((B81-B69)/B69*100,2)</f>
        <v>-0.09</v>
      </c>
      <c r="E81" s="542">
        <f t="shared" ref="E81" si="933">AVERAGE(B79:B81)</f>
        <v>99.557653802662458</v>
      </c>
      <c r="F81" s="359">
        <f t="shared" ref="F81" si="934">E81-E80</f>
        <v>0.13065320828631855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534">
        <f>結果表!K79</f>
        <v>100.18821530051852</v>
      </c>
      <c r="K81" s="2576">
        <v>45444</v>
      </c>
      <c r="L81" s="2534">
        <f>結果表!I79</f>
        <v>100.20203281023116</v>
      </c>
      <c r="M81" s="52">
        <f t="shared" ref="M81" si="938">L81-L80</f>
        <v>0.22947770962176151</v>
      </c>
      <c r="N81" s="243">
        <f t="shared" ref="N81" si="939">ROUND((L81-L69)/L69*100,2)</f>
        <v>0.24</v>
      </c>
      <c r="O81" s="542">
        <f t="shared" ref="O81" si="940">AVERAGE(L79:L81)</f>
        <v>99.945186886736579</v>
      </c>
      <c r="P81" s="359">
        <f t="shared" ref="P81" si="941">O81-O80</f>
        <v>0.27419738080894263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534">
        <f>結果表!Q79</f>
        <v>100.1330137067152</v>
      </c>
    </row>
    <row r="82" spans="1:20">
      <c r="A82" s="2219">
        <v>45474</v>
      </c>
      <c r="B82" s="2646">
        <f>結果表!C80</f>
        <v>99.598999276883518</v>
      </c>
      <c r="C82" s="52">
        <f t="shared" ref="C82" si="945">B82-B81</f>
        <v>-4.0749390891335224E-2</v>
      </c>
      <c r="D82" s="243">
        <f t="shared" ref="D82" si="946">ROUND((B82-B70)/B70*100,2)</f>
        <v>-0.08</v>
      </c>
      <c r="E82" s="542">
        <f t="shared" ref="E82" si="947">AVERAGE(B80:B82)</f>
        <v>99.612774933733746</v>
      </c>
      <c r="F82" s="359">
        <f t="shared" ref="F82" si="948">E82-E81</f>
        <v>5.5121131071288687E-2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534">
        <f>結果表!K80</f>
        <v>100.34637355878155</v>
      </c>
      <c r="K82" s="2576">
        <v>45474</v>
      </c>
      <c r="L82" s="2534">
        <f>結果表!I80</f>
        <v>100.3618643369043</v>
      </c>
      <c r="M82" s="52">
        <f t="shared" ref="M82" si="952">L82-L81</f>
        <v>0.15983152667314471</v>
      </c>
      <c r="N82" s="243">
        <f t="shared" ref="N82" si="953">ROUND((L82-L70)/L70*100,2)</f>
        <v>0.41</v>
      </c>
      <c r="O82" s="542">
        <f t="shared" ref="O82" si="954">AVERAGE(L80:L82)</f>
        <v>100.17881741591496</v>
      </c>
      <c r="P82" s="359">
        <f t="shared" ref="P82" si="955">O82-O81</f>
        <v>0.23363052917838445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534">
        <f>結果表!Q80</f>
        <v>100.11503523519202</v>
      </c>
    </row>
    <row r="83" spans="1:20">
      <c r="A83" s="2219">
        <v>45505</v>
      </c>
      <c r="B83" s="2646">
        <f>結果表!C81</f>
        <v>99.436424381157693</v>
      </c>
      <c r="C83" s="52">
        <f t="shared" ref="C83" si="959">B83-B82</f>
        <v>-0.16257489572582529</v>
      </c>
      <c r="D83" s="243">
        <f t="shared" ref="D83" si="960">ROUND((B83-B71)/B71*100,2)</f>
        <v>-0.18</v>
      </c>
      <c r="E83" s="542">
        <f t="shared" ref="E83" si="961">AVERAGE(B81:B83)</f>
        <v>99.558390775272017</v>
      </c>
      <c r="F83" s="359">
        <f t="shared" ref="F83" si="962">E83-E82</f>
        <v>-5.4384158461729726E-2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534">
        <f>結果表!K81</f>
        <v>100.45634205276251</v>
      </c>
      <c r="K83" s="2576">
        <v>45505</v>
      </c>
      <c r="L83" s="2534">
        <f>結果表!I81</f>
        <v>100.35307022115562</v>
      </c>
      <c r="M83" s="52">
        <f t="shared" ref="M83" si="966">L83-L82</f>
        <v>-8.7941157486852717E-3</v>
      </c>
      <c r="N83" s="243">
        <f t="shared" ref="N83" si="967">ROUND((L83-L71)/L71*100,2)</f>
        <v>0.43</v>
      </c>
      <c r="O83" s="542">
        <f t="shared" ref="O83" si="968">AVERAGE(L81:L83)</f>
        <v>100.30565578943036</v>
      </c>
      <c r="P83" s="359">
        <f t="shared" ref="P83" si="969">O83-O82</f>
        <v>0.12683837351539751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534">
        <f>結果表!Q81</f>
        <v>100.07837731526757</v>
      </c>
    </row>
    <row r="84" spans="1:20">
      <c r="A84" s="2219">
        <v>45536</v>
      </c>
      <c r="B84" s="2646">
        <f>結果表!C82</f>
        <v>99.301843979660106</v>
      </c>
      <c r="C84" s="52">
        <f t="shared" ref="C84" si="973">B84-B83</f>
        <v>-0.13458040149758688</v>
      </c>
      <c r="D84" s="243">
        <f t="shared" ref="D84" si="974">ROUND((B84-B72)/B72*100,2)</f>
        <v>-0.22</v>
      </c>
      <c r="E84" s="542">
        <f t="shared" ref="E84" si="975">AVERAGE(B82:B84)</f>
        <v>99.445755879233772</v>
      </c>
      <c r="F84" s="359">
        <f t="shared" ref="F84" si="976">E84-E83</f>
        <v>-0.11263489603824439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534">
        <f>結果表!K82</f>
        <v>100.5271744484899</v>
      </c>
      <c r="K84" s="2576">
        <v>45536</v>
      </c>
      <c r="L84" s="2534">
        <f>結果表!I82</f>
        <v>100.29474763260725</v>
      </c>
      <c r="M84" s="52">
        <f t="shared" ref="M84" si="980">L84-L83</f>
        <v>-5.8322588548364251E-2</v>
      </c>
      <c r="N84" s="243">
        <f t="shared" ref="N84" si="981">ROUND((L84-L72)/L72*100,2)</f>
        <v>0.48</v>
      </c>
      <c r="O84" s="542">
        <f t="shared" ref="O84" si="982">AVERAGE(L82:L84)</f>
        <v>100.33656073022239</v>
      </c>
      <c r="P84" s="359">
        <f t="shared" ref="P84" si="983">O84-O83</f>
        <v>3.0904940792026991E-2</v>
      </c>
      <c r="Q84" s="360">
        <f t="shared" ref="Q84" si="984">IF(P84&lt;0,-1,1)</f>
        <v>1</v>
      </c>
      <c r="R84" s="361">
        <f t="shared" ref="R84" si="985">SUM(Q82:Q84)</f>
        <v>3</v>
      </c>
      <c r="S84" s="362" t="str">
        <f t="shared" ref="S84" si="986">IF(R84=-3,"悪化 ",IF(R84=3,"改善 "," ---"))</f>
        <v xml:space="preserve">改善 </v>
      </c>
      <c r="T84" s="2534">
        <f>結果表!Q82</f>
        <v>100.0579769600334</v>
      </c>
    </row>
    <row r="85" spans="1:20">
      <c r="A85" s="2219">
        <v>45566</v>
      </c>
      <c r="B85" s="2646">
        <f>結果表!C83</f>
        <v>99.266418585259544</v>
      </c>
      <c r="C85" s="52">
        <f t="shared" ref="C85" si="987">B85-B84</f>
        <v>-3.5425394400562027E-2</v>
      </c>
      <c r="D85" s="243">
        <f t="shared" ref="D85" si="988">ROUND((B85-B73)/B73*100,2)</f>
        <v>-0.15</v>
      </c>
      <c r="E85" s="542">
        <f t="shared" ref="E85" si="989">AVERAGE(B83:B85)</f>
        <v>99.334895648692452</v>
      </c>
      <c r="F85" s="359">
        <f t="shared" ref="F85" si="990">E85-E84</f>
        <v>-0.11086023054131999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534">
        <f>結果表!K83</f>
        <v>100.55527391293364</v>
      </c>
      <c r="K85" s="2576">
        <v>45566</v>
      </c>
      <c r="L85" s="2534">
        <f>結果表!I83</f>
        <v>100.20689515371305</v>
      </c>
      <c r="M85" s="52">
        <f t="shared" ref="M85" si="994">L85-L84</f>
        <v>-8.7852478894205888E-2</v>
      </c>
      <c r="N85" s="243">
        <f t="shared" ref="N85" si="995">ROUND((L85-L73)/L73*100,2)</f>
        <v>0.54</v>
      </c>
      <c r="O85" s="542">
        <f t="shared" ref="O85" si="996">AVERAGE(L83:L85)</f>
        <v>100.28490433582532</v>
      </c>
      <c r="P85" s="359">
        <f t="shared" ref="P85" si="997">O85-O84</f>
        <v>-5.1656394397070926E-2</v>
      </c>
      <c r="Q85" s="360">
        <f t="shared" ref="Q85" si="998">IF(P85&lt;0,-1,1)</f>
        <v>-1</v>
      </c>
      <c r="R85" s="361">
        <f t="shared" ref="R85" si="999">SUM(Q83:Q85)</f>
        <v>1</v>
      </c>
      <c r="S85" s="362" t="str">
        <f t="shared" ref="S85" si="1000">IF(R85=-3,"悪化 ",IF(R85=3,"改善 "," ---"))</f>
        <v xml:space="preserve"> ---</v>
      </c>
      <c r="T85" s="2534">
        <f>結果表!Q83</f>
        <v>100.04247967461168</v>
      </c>
    </row>
    <row r="86" spans="1:20">
      <c r="A86" s="2219">
        <v>45597</v>
      </c>
      <c r="B86" s="2646">
        <f>結果表!C84</f>
        <v>99.365228784363183</v>
      </c>
      <c r="C86" s="52">
        <f t="shared" ref="C86" si="1001">B86-B85</f>
        <v>9.8810199103638752E-2</v>
      </c>
      <c r="D86" s="243">
        <f t="shared" ref="D86" si="1002">ROUND((B86-B74)/B74*100,2)</f>
        <v>0.06</v>
      </c>
      <c r="E86" s="542">
        <f t="shared" ref="E86" si="1003">AVERAGE(B84:B86)</f>
        <v>99.311163783094273</v>
      </c>
      <c r="F86" s="359">
        <f t="shared" ref="F86" si="1004">E86-E85</f>
        <v>-2.3731865598179525E-2</v>
      </c>
      <c r="G86" s="360">
        <f t="shared" ref="G86" si="1005">IF(F86&lt;0,-1,1)</f>
        <v>-1</v>
      </c>
      <c r="H86" s="361">
        <f t="shared" ref="H86" si="1006">SUM(G84:G86)</f>
        <v>-3</v>
      </c>
      <c r="I86" s="362" t="str">
        <f t="shared" ref="I86" si="1007">IF(H86=-3,"悪化 ",IF(H86=3,"改善 "," ---"))</f>
        <v xml:space="preserve">悪化 </v>
      </c>
      <c r="J86" s="2534">
        <f>結果表!K84</f>
        <v>100.54686195822967</v>
      </c>
      <c r="K86" s="2576">
        <v>45597</v>
      </c>
      <c r="L86" s="2534">
        <f>結果表!I84</f>
        <v>100.11265951950324</v>
      </c>
      <c r="M86" s="52">
        <f t="shared" ref="M86" si="1008">L86-L85</f>
        <v>-9.4235634209809405E-2</v>
      </c>
      <c r="N86" s="243">
        <f t="shared" ref="N86" si="1009">ROUND((L86-L74)/L74*100,2)</f>
        <v>0.61</v>
      </c>
      <c r="O86" s="542">
        <f t="shared" ref="O86" si="1010">AVERAGE(L84:L86)</f>
        <v>100.20476743527452</v>
      </c>
      <c r="P86" s="359">
        <f t="shared" ref="P86" si="1011">O86-O85</f>
        <v>-8.0136900550797918E-2</v>
      </c>
      <c r="Q86" s="360">
        <f t="shared" ref="Q86" si="1012">IF(P86&lt;0,-1,1)</f>
        <v>-1</v>
      </c>
      <c r="R86" s="361">
        <f t="shared" ref="R86" si="1013">SUM(Q84:Q86)</f>
        <v>-1</v>
      </c>
      <c r="S86" s="362" t="str">
        <f t="shared" ref="S86" si="1014">IF(R86=-3,"悪化 ",IF(R86=3,"改善 "," ---"))</f>
        <v xml:space="preserve"> ---</v>
      </c>
      <c r="T86" s="2534">
        <f>結果表!Q84</f>
        <v>100.01284822929871</v>
      </c>
    </row>
    <row r="87" spans="1:20">
      <c r="A87" s="2536">
        <v>45627</v>
      </c>
      <c r="B87" s="2646">
        <f>結果表!C85</f>
        <v>99.608879277902375</v>
      </c>
      <c r="C87" s="52">
        <f t="shared" ref="C87" si="1015">B87-B86</f>
        <v>0.24365049353919233</v>
      </c>
      <c r="D87" s="243">
        <f t="shared" ref="D87" si="1016">ROUND((B87-B75)/B75*100,2)</f>
        <v>0.41</v>
      </c>
      <c r="E87" s="542">
        <f t="shared" ref="E87" si="1017">AVERAGE(B85:B87)</f>
        <v>99.413508882508367</v>
      </c>
      <c r="F87" s="359">
        <f t="shared" ref="F87" si="1018">E87-E86</f>
        <v>0.10234509941409442</v>
      </c>
      <c r="G87" s="360">
        <f t="shared" ref="G87" si="1019">IF(F87&lt;0,-1,1)</f>
        <v>1</v>
      </c>
      <c r="H87" s="361">
        <f t="shared" ref="H87" si="1020">SUM(G85:G87)</f>
        <v>-1</v>
      </c>
      <c r="I87" s="362" t="str">
        <f t="shared" ref="I87" si="1021">IF(H87=-3,"悪化 ",IF(H87=3,"改善 "," ---"))</f>
        <v xml:space="preserve"> ---</v>
      </c>
      <c r="J87" s="2534">
        <f>結果表!K85</f>
        <v>100.5271977928064</v>
      </c>
      <c r="K87" s="2623">
        <v>45627</v>
      </c>
      <c r="L87" s="2534">
        <f>結果表!I85</f>
        <v>100.04358476084731</v>
      </c>
      <c r="M87" s="52">
        <f t="shared" ref="M87" si="1022">L87-L86</f>
        <v>-6.9074758655929713E-2</v>
      </c>
      <c r="N87" s="243">
        <f t="shared" ref="N87" si="1023">ROUND((L87-L75)/L75*100,2)</f>
        <v>0.71</v>
      </c>
      <c r="O87" s="542">
        <f t="shared" ref="O87" si="1024">AVERAGE(L85:L87)</f>
        <v>100.1210464780212</v>
      </c>
      <c r="P87" s="359">
        <f t="shared" ref="P87" si="1025">O87-O86</f>
        <v>-8.3720957253319739E-2</v>
      </c>
      <c r="Q87" s="360">
        <f t="shared" ref="Q87" si="1026">IF(P87&lt;0,-1,1)</f>
        <v>-1</v>
      </c>
      <c r="R87" s="361">
        <f t="shared" ref="R87" si="1027">SUM(Q85:Q87)</f>
        <v>-3</v>
      </c>
      <c r="S87" s="362" t="str">
        <f t="shared" ref="S87" si="1028">IF(R87=-3,"悪化 ",IF(R87=3,"改善 "," ---"))</f>
        <v xml:space="preserve">悪化 </v>
      </c>
      <c r="T87" s="2534">
        <f>結果表!Q85</f>
        <v>99.988997417943523</v>
      </c>
    </row>
    <row r="88" spans="1:20">
      <c r="A88" s="2218">
        <v>45658</v>
      </c>
      <c r="B88" s="2648">
        <f>結果表!C86</f>
        <v>99.86951698323243</v>
      </c>
      <c r="C88" s="245">
        <f t="shared" ref="C88" si="1029">B88-B87</f>
        <v>0.26063770533005481</v>
      </c>
      <c r="D88" s="547">
        <f t="shared" ref="D88" si="1030">ROUND((B88-B76)/B76*100,2)</f>
        <v>0.75</v>
      </c>
      <c r="E88" s="553">
        <f t="shared" ref="E88" si="1031">AVERAGE(B86:B88)</f>
        <v>99.614541681832648</v>
      </c>
      <c r="F88" s="548">
        <f t="shared" ref="F88" si="1032">E88-E87</f>
        <v>0.20103279932428109</v>
      </c>
      <c r="G88" s="554">
        <f t="shared" ref="G88" si="1033">IF(F88&lt;0,-1,1)</f>
        <v>1</v>
      </c>
      <c r="H88" s="549">
        <f t="shared" ref="H88" si="1034">SUM(G86:G88)</f>
        <v>1</v>
      </c>
      <c r="I88" s="524" t="str">
        <f t="shared" ref="I88" si="1035">IF(H88=-3,"悪化 ",IF(H88=3,"改善 "," ---"))</f>
        <v xml:space="preserve"> ---</v>
      </c>
      <c r="J88" s="2619">
        <f>結果表!K86</f>
        <v>100.50751053540364</v>
      </c>
      <c r="K88" s="2622">
        <v>45658</v>
      </c>
      <c r="L88" s="2641">
        <f>結果表!I86</f>
        <v>99.962993043770894</v>
      </c>
      <c r="M88" s="245">
        <f t="shared" ref="M88" si="1036">L88-L87</f>
        <v>-8.0591717076416103E-2</v>
      </c>
      <c r="N88" s="547">
        <f t="shared" ref="N88" si="1037">ROUND((L88-L76)/L76*100,2)</f>
        <v>0.76</v>
      </c>
      <c r="O88" s="553">
        <f t="shared" ref="O88" si="1038">AVERAGE(L86:L88)</f>
        <v>100.03974577470716</v>
      </c>
      <c r="P88" s="548">
        <f t="shared" ref="P88" si="1039">O88-O87</f>
        <v>-8.1300703314042266E-2</v>
      </c>
      <c r="Q88" s="554">
        <f t="shared" ref="Q88" si="1040">IF(P88&lt;0,-1,1)</f>
        <v>-1</v>
      </c>
      <c r="R88" s="549">
        <f t="shared" ref="R88" si="1041">SUM(Q86:Q88)</f>
        <v>-3</v>
      </c>
      <c r="S88" s="524" t="str">
        <f t="shared" ref="S88" si="1042">IF(R88=-3,"悪化 ",IF(R88=3,"改善 "," ---"))</f>
        <v xml:space="preserve">悪化 </v>
      </c>
      <c r="T88" s="2619">
        <f>結果表!Q86</f>
        <v>99.978544234151059</v>
      </c>
    </row>
    <row r="89" spans="1:20">
      <c r="A89" s="2219">
        <v>45689</v>
      </c>
      <c r="B89" s="2649">
        <f>結果表!C87</f>
        <v>100.07917168872531</v>
      </c>
      <c r="C89" s="243">
        <f t="shared" ref="C89" si="1043">B89-B88</f>
        <v>0.20965470549288057</v>
      </c>
      <c r="D89" s="52">
        <f t="shared" ref="D89" si="1044">ROUND((B89-B77)/B77*100,2)</f>
        <v>0.95</v>
      </c>
      <c r="E89" s="359">
        <f t="shared" ref="E89" si="1045">AVERAGE(B87:B89)</f>
        <v>99.852522649953372</v>
      </c>
      <c r="F89" s="542">
        <f t="shared" ref="F89" si="1046">E89-E88</f>
        <v>0.23798096812072345</v>
      </c>
      <c r="G89" s="361">
        <f t="shared" ref="G89" si="1047">IF(F89&lt;0,-1,1)</f>
        <v>1</v>
      </c>
      <c r="H89" s="360">
        <f t="shared" ref="H89" si="1048">SUM(G87:G89)</f>
        <v>3</v>
      </c>
      <c r="I89" s="514" t="str">
        <f t="shared" ref="I89" si="1049">IF(H89=-3,"悪化 ",IF(H89=3,"改善 "," ---"))</f>
        <v xml:space="preserve">改善 </v>
      </c>
      <c r="J89" s="2620">
        <f>結果表!K87</f>
        <v>100.48728238104758</v>
      </c>
      <c r="K89" s="2576">
        <v>45689</v>
      </c>
      <c r="L89" s="2642">
        <f>結果表!I87</f>
        <v>99.883318801436559</v>
      </c>
      <c r="M89" s="243">
        <f t="shared" ref="M89" si="1050">L89-L88</f>
        <v>-7.9674242334334622E-2</v>
      </c>
      <c r="N89" s="52">
        <f t="shared" ref="N89" si="1051">ROUND((L89-L77)/L77*100,2)</f>
        <v>0.67</v>
      </c>
      <c r="O89" s="359">
        <f t="shared" ref="O89" si="1052">AVERAGE(L87:L89)</f>
        <v>99.96329886868493</v>
      </c>
      <c r="P89" s="542">
        <f t="shared" ref="P89" si="1053">O89-O88</f>
        <v>-7.6446906022226813E-2</v>
      </c>
      <c r="Q89" s="361">
        <f t="shared" ref="Q89" si="1054">IF(P89&lt;0,-1,1)</f>
        <v>-1</v>
      </c>
      <c r="R89" s="360">
        <f t="shared" ref="R89" si="1055">SUM(Q87:Q89)</f>
        <v>-3</v>
      </c>
      <c r="S89" s="514" t="str">
        <f t="shared" ref="S89" si="1056">IF(R89=-3,"悪化 ",IF(R89=3,"改善 "," ---"))</f>
        <v xml:space="preserve">悪化 </v>
      </c>
      <c r="T89" s="2620">
        <f>結果表!Q87</f>
        <v>99.998666275049231</v>
      </c>
    </row>
    <row r="90" spans="1:20">
      <c r="A90" s="2219">
        <v>45717</v>
      </c>
      <c r="B90" s="2649">
        <f>結果表!C88</f>
        <v>100.23661744160117</v>
      </c>
      <c r="C90" s="243">
        <f t="shared" ref="C90" si="1057">B90-B89</f>
        <v>0.1574457528758586</v>
      </c>
      <c r="D90" s="52">
        <f t="shared" ref="D90" si="1058">ROUND((B90-B78)/B78*100,2)</f>
        <v>1</v>
      </c>
      <c r="E90" s="359">
        <f t="shared" ref="E90" si="1059">AVERAGE(B88:B90)</f>
        <v>100.06176870451964</v>
      </c>
      <c r="F90" s="542">
        <f t="shared" ref="F90" si="1060">E90-E89</f>
        <v>0.20924605456626466</v>
      </c>
      <c r="G90" s="361">
        <f t="shared" ref="G90" si="1061">IF(F90&lt;0,-1,1)</f>
        <v>1</v>
      </c>
      <c r="H90" s="360">
        <f t="shared" ref="H90" si="1062">SUM(G88:G90)</f>
        <v>3</v>
      </c>
      <c r="I90" s="514" t="str">
        <f t="shared" ref="I90" si="1063">IF(H90=-3,"悪化 ",IF(H90=3,"改善 "," ---"))</f>
        <v xml:space="preserve">改善 </v>
      </c>
      <c r="J90" s="2620">
        <f>結果表!K88</f>
        <v>100.50917807905883</v>
      </c>
      <c r="K90" s="2576">
        <v>45717</v>
      </c>
      <c r="L90" s="2642">
        <f>結果表!I88</f>
        <v>99.833264084988429</v>
      </c>
      <c r="M90" s="243">
        <f t="shared" ref="M90" si="1064">L90-L89</f>
        <v>-5.0054716448130421E-2</v>
      </c>
      <c r="N90" s="52">
        <f t="shared" ref="N90" si="1065">ROUND((L90-L78)/L78*100,2)</f>
        <v>0.46</v>
      </c>
      <c r="O90" s="359">
        <f t="shared" ref="O90" si="1066">AVERAGE(L88:L90)</f>
        <v>99.893191976731956</v>
      </c>
      <c r="P90" s="542">
        <f t="shared" ref="P90" si="1067">O90-O89</f>
        <v>-7.0106891952974593E-2</v>
      </c>
      <c r="Q90" s="361">
        <f t="shared" ref="Q90" si="1068">IF(P90&lt;0,-1,1)</f>
        <v>-1</v>
      </c>
      <c r="R90" s="360">
        <f t="shared" ref="R90" si="1069">SUM(Q88:Q90)</f>
        <v>-3</v>
      </c>
      <c r="S90" s="514" t="str">
        <f t="shared" ref="S90" si="1070">IF(R90=-3,"悪化 ",IF(R90=3,"改善 "," ---"))</f>
        <v xml:space="preserve">悪化 </v>
      </c>
      <c r="T90" s="2620">
        <f>結果表!Q88</f>
        <v>100.05289328336838</v>
      </c>
    </row>
    <row r="91" spans="1:20">
      <c r="A91" s="2219">
        <v>45748</v>
      </c>
      <c r="B91" s="2649">
        <f>結果表!C89</f>
        <v>100.3971516008322</v>
      </c>
      <c r="C91" s="243">
        <f t="shared" ref="C91" si="1071">B91-B90</f>
        <v>0.16053415923103387</v>
      </c>
      <c r="D91" s="52">
        <f t="shared" ref="D91" si="1072">ROUND((B91-B79)/B79*100,2)</f>
        <v>0.97</v>
      </c>
      <c r="E91" s="359">
        <f t="shared" ref="E91" si="1073">AVERAGE(B89:B91)</f>
        <v>100.23764691038623</v>
      </c>
      <c r="F91" s="542">
        <f t="shared" ref="F91" si="1074">E91-E90</f>
        <v>0.17587820586659575</v>
      </c>
      <c r="G91" s="361">
        <f t="shared" ref="G91" si="1075">IF(F91&lt;0,-1,1)</f>
        <v>1</v>
      </c>
      <c r="H91" s="360">
        <f t="shared" ref="H91" si="1076">SUM(G89:G91)</f>
        <v>3</v>
      </c>
      <c r="I91" s="514" t="str">
        <f t="shared" ref="I91" si="1077">IF(H91=-3,"悪化 ",IF(H91=3,"改善 "," ---"))</f>
        <v xml:space="preserve">改善 </v>
      </c>
      <c r="J91" s="2620">
        <f>結果表!K89</f>
        <v>100.62329693208029</v>
      </c>
      <c r="K91" s="2576">
        <v>45748</v>
      </c>
      <c r="L91" s="2642">
        <f>結果表!I89</f>
        <v>99.86914196801574</v>
      </c>
      <c r="M91" s="243">
        <f t="shared" ref="M91" si="1078">L91-L90</f>
        <v>3.5877883027310986E-2</v>
      </c>
      <c r="N91" s="52">
        <f t="shared" ref="N91" si="1079">ROUND((L91-L79)/L79*100,2)</f>
        <v>0.21</v>
      </c>
      <c r="O91" s="359">
        <f t="shared" ref="O91" si="1080">AVERAGE(L89:L91)</f>
        <v>99.86190828481358</v>
      </c>
      <c r="P91" s="542">
        <f t="shared" ref="P91" si="1081">O91-O90</f>
        <v>-3.1283691918375212E-2</v>
      </c>
      <c r="Q91" s="361">
        <f t="shared" ref="Q91" si="1082">IF(P91&lt;0,-1,1)</f>
        <v>-1</v>
      </c>
      <c r="R91" s="360">
        <f t="shared" ref="R91" si="1083">SUM(Q89:Q91)</f>
        <v>-3</v>
      </c>
      <c r="S91" s="514" t="str">
        <f t="shared" ref="S91" si="1084">IF(R91=-3,"悪化 ",IF(R91=3,"改善 "," ---"))</f>
        <v xml:space="preserve">悪化 </v>
      </c>
      <c r="T91" s="2620">
        <f>結果表!Q89</f>
        <v>100.13962743852882</v>
      </c>
    </row>
    <row r="92" spans="1:20">
      <c r="A92" s="2219">
        <v>45778</v>
      </c>
      <c r="B92" s="2649">
        <f>結果表!C90</f>
        <v>100.52117164019553</v>
      </c>
      <c r="C92" s="243">
        <f t="shared" ref="C92" si="1085">B92-B91</f>
        <v>0.12402003936333017</v>
      </c>
      <c r="D92" s="52">
        <f t="shared" ref="D92" si="1086">ROUND((B92-B80)/B80*100,2)</f>
        <v>0.93</v>
      </c>
      <c r="E92" s="359">
        <f t="shared" ref="E92" si="1087">AVERAGE(B90:B92)</f>
        <v>100.38498022754295</v>
      </c>
      <c r="F92" s="542">
        <f t="shared" ref="F92" si="1088">E92-E91</f>
        <v>0.14733331715672193</v>
      </c>
      <c r="G92" s="361">
        <f t="shared" ref="G92" si="1089">IF(F92&lt;0,-1,1)</f>
        <v>1</v>
      </c>
      <c r="H92" s="360">
        <f t="shared" ref="H92" si="1090">SUM(G90:G92)</f>
        <v>3</v>
      </c>
      <c r="I92" s="514" t="str">
        <f t="shared" ref="I92" si="1091">IF(H92=-3,"悪化 ",IF(H92=3,"改善 "," ---"))</f>
        <v xml:space="preserve">改善 </v>
      </c>
      <c r="J92" s="2620">
        <f>結果表!K90</f>
        <v>100.77790538157672</v>
      </c>
      <c r="K92" s="2576">
        <v>45778</v>
      </c>
      <c r="L92" s="2642">
        <f>結果表!I90</f>
        <v>99.957785201780936</v>
      </c>
      <c r="M92" s="243">
        <f t="shared" ref="M92" si="1092">L92-L91</f>
        <v>8.8643233765196783E-2</v>
      </c>
      <c r="N92" s="52">
        <f t="shared" ref="N92" si="1093">ROUND((L92-L80)/L80*100,2)</f>
        <v>-0.01</v>
      </c>
      <c r="O92" s="359">
        <f t="shared" ref="O92" si="1094">AVERAGE(L90:L92)</f>
        <v>99.886730418261706</v>
      </c>
      <c r="P92" s="542">
        <f t="shared" ref="P92" si="1095">O92-O91</f>
        <v>2.4822133448125783E-2</v>
      </c>
      <c r="Q92" s="361">
        <f t="shared" ref="Q92" si="1096">IF(P92&lt;0,-1,1)</f>
        <v>1</v>
      </c>
      <c r="R92" s="360">
        <f t="shared" ref="R92" si="1097">SUM(Q90:Q92)</f>
        <v>-1</v>
      </c>
      <c r="S92" s="514" t="str">
        <f t="shared" ref="S92" si="1098">IF(R92=-3,"悪化 ",IF(R92=3,"改善 "," ---"))</f>
        <v xml:space="preserve"> ---</v>
      </c>
      <c r="T92" s="2620">
        <f>結果表!Q90</f>
        <v>100.24207128339084</v>
      </c>
    </row>
    <row r="93" spans="1:20">
      <c r="A93" s="2219">
        <v>45809</v>
      </c>
      <c r="B93" s="2649">
        <f>結果表!C91</f>
        <v>100.52383192455964</v>
      </c>
      <c r="C93" s="243">
        <f t="shared" ref="C93" si="1099">B93-B92</f>
        <v>2.660284364111476E-3</v>
      </c>
      <c r="D93" s="52">
        <f t="shared" ref="D93" si="1100">ROUND((B93-B81)/B81*100,2)</f>
        <v>0.89</v>
      </c>
      <c r="E93" s="359">
        <f t="shared" ref="E93" si="1101">AVERAGE(B91:B93)</f>
        <v>100.48071838852913</v>
      </c>
      <c r="F93" s="542">
        <f t="shared" ref="F93" si="1102">E93-E92</f>
        <v>9.5738160986172716E-2</v>
      </c>
      <c r="G93" s="361">
        <f t="shared" ref="G93" si="1103">IF(F93&lt;0,-1,1)</f>
        <v>1</v>
      </c>
      <c r="H93" s="360">
        <f t="shared" ref="H93" si="1104">SUM(G91:G93)</f>
        <v>3</v>
      </c>
      <c r="I93" s="514" t="str">
        <f t="shared" ref="I93" si="1105">IF(H93=-3,"悪化 ",IF(H93=3,"改善 "," ---"))</f>
        <v xml:space="preserve">改善 </v>
      </c>
      <c r="J93" s="2620">
        <f>結果表!K91</f>
        <v>100.85282342457414</v>
      </c>
      <c r="K93" s="2576">
        <v>45809</v>
      </c>
      <c r="L93" s="2642">
        <f>結果表!I91</f>
        <v>99.969055775119116</v>
      </c>
      <c r="M93" s="243">
        <f t="shared" ref="M93" si="1106">L93-L92</f>
        <v>1.1270573338180156E-2</v>
      </c>
      <c r="N93" s="52">
        <f t="shared" ref="N93" si="1107">ROUND((L93-L81)/L81*100,2)</f>
        <v>-0.23</v>
      </c>
      <c r="O93" s="359">
        <f t="shared" ref="O93" si="1108">AVERAGE(L91:L93)</f>
        <v>99.931994314971931</v>
      </c>
      <c r="P93" s="542">
        <f t="shared" ref="P93" si="1109">O93-O92</f>
        <v>4.5263896710224572E-2</v>
      </c>
      <c r="Q93" s="361">
        <f t="shared" ref="Q93" si="1110">IF(P93&lt;0,-1,1)</f>
        <v>1</v>
      </c>
      <c r="R93" s="360">
        <f t="shared" ref="R93" si="1111">SUM(Q91:Q93)</f>
        <v>1</v>
      </c>
      <c r="S93" s="514" t="str">
        <f t="shared" ref="S93" si="1112">IF(R93=-3,"悪化 ",IF(R93=3,"改善 "," ---"))</f>
        <v xml:space="preserve"> ---</v>
      </c>
      <c r="T93" s="2620">
        <f>結果表!Q91</f>
        <v>100.30279490153302</v>
      </c>
    </row>
    <row r="94" spans="1:20">
      <c r="A94" s="2219">
        <v>45839</v>
      </c>
      <c r="B94" s="2649">
        <f>結果表!C92</f>
        <v>100.41426695401354</v>
      </c>
      <c r="C94" s="243">
        <f t="shared" ref="C94" si="1113">B94-B93</f>
        <v>-0.10956497054610281</v>
      </c>
      <c r="D94" s="52">
        <f t="shared" ref="D94" si="1114">ROUND((B94-B82)/B82*100,2)</f>
        <v>0.82</v>
      </c>
      <c r="E94" s="359">
        <f t="shared" ref="E94" si="1115">AVERAGE(B92:B94)</f>
        <v>100.48642350625624</v>
      </c>
      <c r="F94" s="542">
        <f t="shared" ref="F94" si="1116">E94-E93</f>
        <v>5.7051177271176812E-3</v>
      </c>
      <c r="G94" s="361">
        <f t="shared" ref="G94" si="1117">IF(F94&lt;0,-1,1)</f>
        <v>1</v>
      </c>
      <c r="H94" s="360">
        <f t="shared" ref="H94" si="1118">SUM(G92:G94)</f>
        <v>3</v>
      </c>
      <c r="I94" s="514" t="str">
        <f t="shared" ref="I94" si="1119">IF(H94=-3,"悪化 ",IF(H94=3,"改善 "," ---"))</f>
        <v xml:space="preserve">改善 </v>
      </c>
      <c r="J94" s="2620">
        <f>結果表!K92</f>
        <v>100.76187835719895</v>
      </c>
      <c r="K94" s="2576">
        <v>45839</v>
      </c>
      <c r="L94" s="2642">
        <f>結果表!I92</f>
        <v>99.866919022090812</v>
      </c>
      <c r="M94" s="243">
        <f t="shared" ref="M94" si="1120">L94-L93</f>
        <v>-0.10213675302830438</v>
      </c>
      <c r="N94" s="52">
        <f t="shared" ref="N94" si="1121">ROUND((L94-L82)/L82*100,2)</f>
        <v>-0.49</v>
      </c>
      <c r="O94" s="359">
        <f t="shared" ref="O94" si="1122">AVERAGE(L92:L94)</f>
        <v>99.93125333299696</v>
      </c>
      <c r="P94" s="542">
        <f t="shared" ref="P94" si="1123">O94-O93</f>
        <v>-7.4098197497107776E-4</v>
      </c>
      <c r="Q94" s="361">
        <f t="shared" ref="Q94" si="1124">IF(P94&lt;0,-1,1)</f>
        <v>-1</v>
      </c>
      <c r="R94" s="360">
        <f t="shared" ref="R94" si="1125">SUM(Q92:Q94)</f>
        <v>1</v>
      </c>
      <c r="S94" s="514" t="str">
        <f t="shared" ref="S94:S95" si="1126">IF(R94=-3,"悪化 ",IF(R94=3,"改善 "," ---"))</f>
        <v xml:space="preserve"> ---</v>
      </c>
      <c r="T94" s="2620">
        <f>結果表!Q92</f>
        <v>100.26766053264511</v>
      </c>
    </row>
    <row r="95" spans="1:20">
      <c r="A95" s="2219">
        <v>45870</v>
      </c>
      <c r="B95" s="2649">
        <f>結果表!C93</f>
        <v>100.19350231232056</v>
      </c>
      <c r="C95" s="243">
        <f t="shared" ref="C95" si="1127">B95-B94</f>
        <v>-0.22076464169298049</v>
      </c>
      <c r="D95" s="52">
        <f t="shared" ref="D95" si="1128">ROUND((B95-B83)/B83*100,2)</f>
        <v>0.76</v>
      </c>
      <c r="E95" s="359">
        <f t="shared" ref="E95" si="1129">AVERAGE(B93:B95)</f>
        <v>100.3772003969646</v>
      </c>
      <c r="F95" s="542">
        <f t="shared" ref="F95" si="1130">E95-E94</f>
        <v>-0.1092231092916478</v>
      </c>
      <c r="G95" s="361">
        <f t="shared" ref="G95" si="1131">IF(F95&lt;0,-1,1)</f>
        <v>-1</v>
      </c>
      <c r="H95" s="360">
        <f t="shared" ref="H95" si="1132">SUM(G93:G95)</f>
        <v>1</v>
      </c>
      <c r="I95" s="514" t="str">
        <f t="shared" ref="I95" si="1133">IF(H95=-3,"悪化 ",IF(H95=3,"改善 "," ---"))</f>
        <v xml:space="preserve"> ---</v>
      </c>
      <c r="J95" s="2620">
        <f>結果表!K93</f>
        <v>100.53264555203189</v>
      </c>
      <c r="K95" s="2576">
        <v>45870</v>
      </c>
      <c r="L95" s="2642">
        <f>結果表!I93</f>
        <v>99.679354292236525</v>
      </c>
      <c r="M95" s="243">
        <f t="shared" ref="M95" si="1134">L95-L94</f>
        <v>-0.18756472985428729</v>
      </c>
      <c r="N95" s="52">
        <f t="shared" ref="N95" si="1135">ROUND((L95-L83)/L83*100,2)</f>
        <v>-0.67</v>
      </c>
      <c r="O95" s="359">
        <f t="shared" ref="O95" si="1136">AVERAGE(L93:L95)</f>
        <v>99.838443029815494</v>
      </c>
      <c r="P95" s="542">
        <f t="shared" ref="P95" si="1137">O95-O94</f>
        <v>-9.281030318146577E-2</v>
      </c>
      <c r="Q95" s="361">
        <f t="shared" ref="Q95" si="1138">IF(P95&lt;0,-1,1)</f>
        <v>-1</v>
      </c>
      <c r="R95" s="360">
        <f t="shared" ref="R95" si="1139">SUM(Q93:Q95)</f>
        <v>-1</v>
      </c>
      <c r="S95" s="514" t="str">
        <f t="shared" si="1126"/>
        <v xml:space="preserve"> ---</v>
      </c>
      <c r="T95" s="2620">
        <f>結果表!Q93</f>
        <v>100.17988038798265</v>
      </c>
    </row>
    <row r="96" spans="1:20">
      <c r="A96" s="2219">
        <v>45901</v>
      </c>
      <c r="B96" s="2649">
        <f>結果表!C94</f>
        <v>99.986967971871067</v>
      </c>
      <c r="C96" s="243">
        <f t="shared" ref="C96" si="1140">B96-B95</f>
        <v>-0.20653434044949393</v>
      </c>
      <c r="D96" s="52">
        <f t="shared" ref="D96" si="1141">ROUND((B96-B84)/B84*100,2)</f>
        <v>0.69</v>
      </c>
      <c r="E96" s="359">
        <f t="shared" ref="E96" si="1142">AVERAGE(B94:B96)</f>
        <v>100.19824574606839</v>
      </c>
      <c r="F96" s="542">
        <f t="shared" ref="F96" si="1143">E96-E95</f>
        <v>-0.17895465089620188</v>
      </c>
      <c r="G96" s="361">
        <f t="shared" ref="G96" si="1144">IF(F96&lt;0,-1,1)</f>
        <v>-1</v>
      </c>
      <c r="H96" s="360">
        <f t="shared" ref="H96" si="1145">SUM(G94:G96)</f>
        <v>-1</v>
      </c>
      <c r="I96" s="514" t="str">
        <f t="shared" ref="I96" si="1146">IF(H96=-3,"悪化 ",IF(H96=3,"改善 "," ---"))</f>
        <v xml:space="preserve"> ---</v>
      </c>
      <c r="J96" s="2620">
        <f>結果表!K94</f>
        <v>100.28284085368094</v>
      </c>
      <c r="K96" s="2576">
        <v>45901</v>
      </c>
      <c r="L96" s="2642">
        <f>結果表!I94</f>
        <v>99.577064538178576</v>
      </c>
      <c r="M96" s="243">
        <f t="shared" ref="M96" si="1147">L96-L95</f>
        <v>-0.10228975405794927</v>
      </c>
      <c r="N96" s="52">
        <f t="shared" ref="N96" si="1148">ROUND((L96-L84)/L84*100,2)</f>
        <v>-0.72</v>
      </c>
      <c r="O96" s="359">
        <f t="shared" ref="O96" si="1149">AVERAGE(L94:L96)</f>
        <v>99.707779284168623</v>
      </c>
      <c r="P96" s="542">
        <f t="shared" ref="P96" si="1150">O96-O95</f>
        <v>-0.13066374564687067</v>
      </c>
      <c r="Q96" s="361">
        <f t="shared" ref="Q96" si="1151">IF(P96&lt;0,-1,1)</f>
        <v>-1</v>
      </c>
      <c r="R96" s="360">
        <f t="shared" ref="R96" si="1152">SUM(Q94:Q96)</f>
        <v>-3</v>
      </c>
      <c r="S96" s="514" t="str">
        <f t="shared" ref="S96" si="1153">IF(R96=-3,"悪化 ",IF(R96=3,"改善 "," ---"))</f>
        <v xml:space="preserve">悪化 </v>
      </c>
      <c r="T96" s="2620">
        <f>結果表!Q94</f>
        <v>100.12408894754908</v>
      </c>
    </row>
    <row r="97" spans="1:20">
      <c r="A97" s="2219">
        <v>45931</v>
      </c>
      <c r="B97" s="2649">
        <f>結果表!C95</f>
        <v>99.770914429709791</v>
      </c>
      <c r="C97" s="243">
        <f t="shared" ref="C97" si="1154">B97-B96</f>
        <v>-0.21605354216127637</v>
      </c>
      <c r="D97" s="52">
        <f t="shared" ref="D97" si="1155">ROUND((B97-B85)/B85*100,2)</f>
        <v>0.51</v>
      </c>
      <c r="E97" s="359">
        <f t="shared" ref="E97" si="1156">AVERAGE(B95:B97)</f>
        <v>99.983794904633825</v>
      </c>
      <c r="F97" s="542">
        <f t="shared" ref="F97" si="1157">E97-E96</f>
        <v>-0.21445084143456938</v>
      </c>
      <c r="G97" s="361">
        <f t="shared" ref="G97" si="1158">IF(F97&lt;0,-1,1)</f>
        <v>-1</v>
      </c>
      <c r="H97" s="360">
        <f t="shared" ref="H97" si="1159">SUM(G95:G97)</f>
        <v>-3</v>
      </c>
      <c r="I97" s="514" t="str">
        <f t="shared" ref="I97" si="1160">IF(H97=-3,"悪化 ",IF(H97=3,"改善 "," ---"))</f>
        <v xml:space="preserve">悪化 </v>
      </c>
      <c r="J97" s="2620">
        <f>結果表!K95</f>
        <v>100.05089730250599</v>
      </c>
      <c r="K97" s="2576">
        <v>45931</v>
      </c>
      <c r="L97" s="2642">
        <f>結果表!I95</f>
        <v>99.530014414728527</v>
      </c>
      <c r="M97" s="243">
        <f t="shared" ref="M97" si="1161">L97-L96</f>
        <v>-4.7050123450048886E-2</v>
      </c>
      <c r="N97" s="52">
        <f t="shared" ref="N97" si="1162">ROUND((L97-L85)/L85*100,2)</f>
        <v>-0.68</v>
      </c>
      <c r="O97" s="359">
        <f t="shared" ref="O97" si="1163">AVERAGE(L95:L97)</f>
        <v>99.595477748381199</v>
      </c>
      <c r="P97" s="542">
        <f t="shared" ref="P97" si="1164">O97-O96</f>
        <v>-0.11230153578742375</v>
      </c>
      <c r="Q97" s="361">
        <f t="shared" ref="Q97" si="1165">IF(P97&lt;0,-1,1)</f>
        <v>-1</v>
      </c>
      <c r="R97" s="360">
        <f t="shared" ref="R97" si="1166">SUM(Q95:Q97)</f>
        <v>-3</v>
      </c>
      <c r="S97" s="514" t="str">
        <f t="shared" ref="S97" si="1167">IF(R97=-3,"悪化 ",IF(R97=3,"改善 "," ---"))</f>
        <v xml:space="preserve">悪化 </v>
      </c>
      <c r="T97" s="2620">
        <f>結果表!Q95</f>
        <v>100.0860955770133</v>
      </c>
    </row>
    <row r="98" spans="1:20">
      <c r="A98" s="2219">
        <v>45962</v>
      </c>
      <c r="B98" s="2649">
        <f>結果表!C96</f>
        <v>99.554417818921834</v>
      </c>
      <c r="C98" s="243">
        <f t="shared" ref="C98" si="1168">B98-B97</f>
        <v>-0.21649661078795646</v>
      </c>
      <c r="D98" s="52">
        <f t="shared" ref="D98" si="1169">ROUND((B98-B86)/B86*100,2)</f>
        <v>0.19</v>
      </c>
      <c r="E98" s="359">
        <f t="shared" ref="E98" si="1170">AVERAGE(B96:B98)</f>
        <v>99.770766740167559</v>
      </c>
      <c r="F98" s="542">
        <f t="shared" ref="F98" si="1171">E98-E97</f>
        <v>-0.21302816446626593</v>
      </c>
      <c r="G98" s="361">
        <f t="shared" ref="G98" si="1172">IF(F98&lt;0,-1,1)</f>
        <v>-1</v>
      </c>
      <c r="H98" s="360">
        <f t="shared" ref="H98" si="1173">SUM(G96:G98)</f>
        <v>-3</v>
      </c>
      <c r="I98" s="514" t="str">
        <f t="shared" ref="I98" si="1174">IF(H98=-3,"悪化 ",IF(H98=3,"改善 "," ---"))</f>
        <v xml:space="preserve">悪化 </v>
      </c>
      <c r="J98" s="2620">
        <f>結果表!K96</f>
        <v>99.843954944241972</v>
      </c>
      <c r="K98" s="2576">
        <v>45962</v>
      </c>
      <c r="L98" s="2642">
        <f>結果表!I96</f>
        <v>99.526196421973637</v>
      </c>
      <c r="M98" s="243">
        <f t="shared" ref="M98" si="1175">L98-L97</f>
        <v>-3.8179927548895876E-3</v>
      </c>
      <c r="N98" s="52">
        <f t="shared" ref="N98" si="1176">ROUND((L98-L86)/L86*100,2)</f>
        <v>-0.59</v>
      </c>
      <c r="O98" s="359">
        <f t="shared" ref="O98" si="1177">AVERAGE(L96:L98)</f>
        <v>99.544425124960242</v>
      </c>
      <c r="P98" s="542">
        <f t="shared" ref="P98" si="1178">O98-O97</f>
        <v>-5.1052623420957843E-2</v>
      </c>
      <c r="Q98" s="361">
        <f t="shared" ref="Q98" si="1179">IF(P98&lt;0,-1,1)</f>
        <v>-1</v>
      </c>
      <c r="R98" s="360">
        <f t="shared" ref="R98" si="1180">SUM(Q96:Q98)</f>
        <v>-3</v>
      </c>
      <c r="S98" s="514" t="str">
        <f t="shared" ref="S98" si="1181">IF(R98=-3,"悪化 ",IF(R98=3,"改善 "," ---"))</f>
        <v xml:space="preserve">悪化 </v>
      </c>
      <c r="T98" s="2620">
        <f>結果表!Q96</f>
        <v>100.05624171120721</v>
      </c>
    </row>
    <row r="99" spans="1:20">
      <c r="A99" s="2536">
        <v>45992</v>
      </c>
      <c r="B99" s="2643"/>
      <c r="C99" s="246"/>
      <c r="D99" s="550"/>
      <c r="E99" s="544"/>
      <c r="F99" s="551"/>
      <c r="G99" s="545"/>
      <c r="H99" s="552"/>
      <c r="I99" s="440"/>
      <c r="J99" s="2621"/>
      <c r="K99" s="2623">
        <v>45992</v>
      </c>
      <c r="L99" s="2643"/>
      <c r="M99" s="246"/>
      <c r="N99" s="550"/>
      <c r="O99" s="544"/>
      <c r="P99" s="551"/>
      <c r="Q99" s="545"/>
      <c r="R99" s="552"/>
      <c r="S99" s="440"/>
      <c r="T99" s="2621"/>
    </row>
    <row r="100" spans="1:20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  <c r="K100" s="310" t="s">
        <v>513</v>
      </c>
      <c r="L100" s="310"/>
      <c r="M100" s="310"/>
      <c r="N100" s="310"/>
      <c r="O100" s="310"/>
      <c r="P100" s="310"/>
      <c r="Q100" s="310"/>
      <c r="R100" s="310"/>
      <c r="S100" s="310"/>
      <c r="T100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0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Y3" sqref="Y3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1448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541" t="s">
        <v>472</v>
      </c>
      <c r="B2" s="2539" t="s">
        <v>488</v>
      </c>
      <c r="C2" s="2537"/>
      <c r="D2" s="2538"/>
      <c r="E2" s="2539"/>
      <c r="F2" s="2539"/>
      <c r="G2" s="2539"/>
      <c r="H2" s="2539"/>
      <c r="I2" s="2540"/>
      <c r="J2" s="2541" t="s">
        <v>489</v>
      </c>
    </row>
    <row r="3" spans="1:19" ht="26">
      <c r="A3" s="2546"/>
      <c r="B3" s="2547"/>
      <c r="C3" s="2542" t="s">
        <v>265</v>
      </c>
      <c r="D3" s="2543" t="s">
        <v>267</v>
      </c>
      <c r="E3" s="2544" t="s">
        <v>487</v>
      </c>
      <c r="F3" s="2554" t="s">
        <v>492</v>
      </c>
      <c r="G3" s="2895" t="s">
        <v>65</v>
      </c>
      <c r="H3" s="2896"/>
      <c r="I3" s="2897"/>
      <c r="J3" s="2549"/>
      <c r="L3" s="526" t="s">
        <v>352</v>
      </c>
      <c r="M3" s="526" t="s">
        <v>697</v>
      </c>
      <c r="N3" s="526" t="s">
        <v>698</v>
      </c>
      <c r="S3" t="s">
        <v>833</v>
      </c>
    </row>
    <row r="4" spans="1:19">
      <c r="A4" s="2218">
        <v>43101</v>
      </c>
      <c r="B4" s="2533">
        <f>結果表!B2</f>
        <v>99.075596024409634</v>
      </c>
      <c r="C4" s="547"/>
      <c r="D4" s="245"/>
      <c r="E4" s="548">
        <f>AVERAGE(B4:B4)</f>
        <v>99.075596024409634</v>
      </c>
      <c r="F4" s="553"/>
      <c r="G4" s="2555"/>
      <c r="H4" s="554"/>
      <c r="I4" s="2531"/>
      <c r="J4" s="2533">
        <f>結果表!J2</f>
        <v>98.622807403551334</v>
      </c>
      <c r="L4" s="527" t="s">
        <v>713</v>
      </c>
      <c r="M4" s="262">
        <f t="shared" ref="M4:M7" si="0">B4</f>
        <v>99.075596024409634</v>
      </c>
      <c r="N4" s="220">
        <f t="shared" ref="N4:N7" si="1">J4</f>
        <v>98.622807403551334</v>
      </c>
    </row>
    <row r="5" spans="1:19">
      <c r="A5" s="2219">
        <v>43132</v>
      </c>
      <c r="B5" s="2534">
        <f>結果表!B3</f>
        <v>99.574961250378024</v>
      </c>
      <c r="C5" s="52">
        <f t="shared" ref="C5" si="2">B5-B4</f>
        <v>0.49936522596838984</v>
      </c>
      <c r="D5" s="243"/>
      <c r="E5" s="542">
        <f>AVERAGE(B4:B5)</f>
        <v>99.325278637393836</v>
      </c>
      <c r="F5" s="359">
        <f t="shared" ref="F5" si="3">E5-E4</f>
        <v>0.24968261298420202</v>
      </c>
      <c r="G5" s="525">
        <f t="shared" ref="G5" si="4">IF(F5&lt;0,-1,1)</f>
        <v>1</v>
      </c>
      <c r="H5" s="361"/>
      <c r="I5" s="362"/>
      <c r="J5" s="2534">
        <f>結果表!J3</f>
        <v>98.911047464380161</v>
      </c>
      <c r="L5" s="527">
        <v>2</v>
      </c>
      <c r="M5" s="262">
        <f t="shared" si="0"/>
        <v>99.574961250378024</v>
      </c>
      <c r="N5" s="220">
        <f t="shared" si="1"/>
        <v>98.911047464380161</v>
      </c>
    </row>
    <row r="6" spans="1:19">
      <c r="A6" s="2219">
        <v>43160</v>
      </c>
      <c r="B6" s="2534">
        <f>結果表!B4</f>
        <v>100.00667076710744</v>
      </c>
      <c r="C6" s="52">
        <f t="shared" ref="C6" si="5">B6-B5</f>
        <v>0.43170951672941271</v>
      </c>
      <c r="D6" s="243"/>
      <c r="E6" s="542">
        <f t="shared" ref="E6" si="6">AVERAGE(B4:B6)</f>
        <v>99.552409347298365</v>
      </c>
      <c r="F6" s="359">
        <f t="shared" ref="F6" si="7">E6-E5</f>
        <v>0.22713070990452877</v>
      </c>
      <c r="G6" s="525">
        <f t="shared" ref="G6" si="8">IF(F6&lt;0,-1,1)</f>
        <v>1</v>
      </c>
      <c r="H6" s="361"/>
      <c r="I6" s="362"/>
      <c r="J6" s="2534">
        <f>結果表!J4</f>
        <v>99.186848723141665</v>
      </c>
      <c r="L6" s="527">
        <v>3</v>
      </c>
      <c r="M6" s="262">
        <f t="shared" si="0"/>
        <v>100.00667076710744</v>
      </c>
      <c r="N6" s="220">
        <f t="shared" si="1"/>
        <v>99.186848723141665</v>
      </c>
    </row>
    <row r="7" spans="1:19">
      <c r="A7" s="2219">
        <v>43191</v>
      </c>
      <c r="B7" s="2534">
        <f>結果表!B5</f>
        <v>100.32287335430368</v>
      </c>
      <c r="C7" s="52">
        <f t="shared" ref="C7" si="9">B7-B6</f>
        <v>0.31620258719624417</v>
      </c>
      <c r="D7" s="243"/>
      <c r="E7" s="542">
        <f t="shared" ref="E7" si="10">AVERAGE(B5:B7)</f>
        <v>99.968168457263047</v>
      </c>
      <c r="F7" s="359">
        <f t="shared" ref="F7" si="11">E7-E6</f>
        <v>0.41575910996468224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534">
        <f>結果表!J5</f>
        <v>99.416796742887385</v>
      </c>
      <c r="L7" s="527">
        <v>4</v>
      </c>
      <c r="M7" s="262">
        <f t="shared" si="0"/>
        <v>100.32287335430368</v>
      </c>
      <c r="N7" s="220">
        <f t="shared" si="1"/>
        <v>99.416796742887385</v>
      </c>
    </row>
    <row r="8" spans="1:19">
      <c r="A8" s="2219">
        <v>43221</v>
      </c>
      <c r="B8" s="2534">
        <f>結果表!B6</f>
        <v>100.51566239213751</v>
      </c>
      <c r="C8" s="52">
        <f t="shared" ref="C8" si="15">B8-B7</f>
        <v>0.19278903783383328</v>
      </c>
      <c r="D8" s="243"/>
      <c r="E8" s="542">
        <f t="shared" ref="E8" si="16">AVERAGE(B6:B8)</f>
        <v>100.28173550451622</v>
      </c>
      <c r="F8" s="359">
        <f t="shared" ref="F8" si="17">E8-E7</f>
        <v>0.31356704725317286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534">
        <f>結果表!J6</f>
        <v>99.599271131188232</v>
      </c>
      <c r="L8" s="527">
        <v>5</v>
      </c>
      <c r="M8" s="262">
        <f t="shared" ref="M8:M16" si="21">B8</f>
        <v>100.51566239213751</v>
      </c>
      <c r="N8" s="220">
        <f t="shared" ref="N8:N16" si="22">J8</f>
        <v>99.599271131188232</v>
      </c>
    </row>
    <row r="9" spans="1:19">
      <c r="A9" s="2219">
        <v>43252</v>
      </c>
      <c r="B9" s="2534">
        <f>結果表!B7</f>
        <v>100.57696482066869</v>
      </c>
      <c r="C9" s="52">
        <f t="shared" ref="C9" si="23">B9-B8</f>
        <v>6.1302428531178066E-2</v>
      </c>
      <c r="D9" s="243"/>
      <c r="E9" s="542">
        <f t="shared" ref="E9" si="24">AVERAGE(B7:B9)</f>
        <v>100.47183352236998</v>
      </c>
      <c r="F9" s="359">
        <f t="shared" ref="F9" si="25">E9-E8</f>
        <v>0.19009801785375657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534">
        <f>結果表!J7</f>
        <v>99.7566723152311</v>
      </c>
      <c r="L9" s="527">
        <v>6</v>
      </c>
      <c r="M9" s="262">
        <f t="shared" si="21"/>
        <v>100.57696482066869</v>
      </c>
      <c r="N9" s="220">
        <f t="shared" si="22"/>
        <v>99.7566723152311</v>
      </c>
    </row>
    <row r="10" spans="1:19">
      <c r="A10" s="2219">
        <v>43282</v>
      </c>
      <c r="B10" s="2534">
        <f>結果表!B8</f>
        <v>100.63992150495174</v>
      </c>
      <c r="C10" s="52">
        <f t="shared" ref="C10" si="29">B10-B9</f>
        <v>6.2956684283051345E-2</v>
      </c>
      <c r="D10" s="243"/>
      <c r="E10" s="542">
        <f t="shared" ref="E10" si="30">AVERAGE(B8:B10)</f>
        <v>100.57751623925265</v>
      </c>
      <c r="F10" s="359">
        <f t="shared" ref="F10" si="31">E10-E9</f>
        <v>0.10568271688266861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534">
        <f>結果表!J8</f>
        <v>99.947219877783155</v>
      </c>
      <c r="L10" s="527">
        <v>7</v>
      </c>
      <c r="M10" s="262">
        <f t="shared" si="21"/>
        <v>100.63992150495174</v>
      </c>
      <c r="N10" s="220">
        <f t="shared" si="22"/>
        <v>99.947219877783155</v>
      </c>
    </row>
    <row r="11" spans="1:19">
      <c r="A11" s="2219">
        <v>43313</v>
      </c>
      <c r="B11" s="2534">
        <f>結果表!B9</f>
        <v>100.73342561803018</v>
      </c>
      <c r="C11" s="52">
        <f t="shared" ref="C11" si="35">B11-B10</f>
        <v>9.3504113078438422E-2</v>
      </c>
      <c r="D11" s="243"/>
      <c r="E11" s="542">
        <f t="shared" ref="E11" si="36">AVERAGE(B9:B11)</f>
        <v>100.65010398121687</v>
      </c>
      <c r="F11" s="359">
        <f t="shared" ref="F11" si="37">E11-E10</f>
        <v>7.2587741964227348E-2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534">
        <f>結果表!J9</f>
        <v>100.21207426935037</v>
      </c>
      <c r="L11" s="529">
        <v>8</v>
      </c>
      <c r="M11" s="262">
        <f t="shared" si="21"/>
        <v>100.73342561803018</v>
      </c>
      <c r="N11" s="220">
        <f t="shared" si="22"/>
        <v>100.21207426935037</v>
      </c>
    </row>
    <row r="12" spans="1:19">
      <c r="A12" s="2219">
        <v>43344</v>
      </c>
      <c r="B12" s="2534">
        <f>結果表!B10</f>
        <v>100.84676983528817</v>
      </c>
      <c r="C12" s="52">
        <f t="shared" ref="C12" si="41">B12-B11</f>
        <v>0.11334421725798904</v>
      </c>
      <c r="D12" s="243"/>
      <c r="E12" s="542">
        <f t="shared" ref="E12" si="42">AVERAGE(B10:B12)</f>
        <v>100.74003898609003</v>
      </c>
      <c r="F12" s="359">
        <f t="shared" ref="F12" si="43">E12-E11</f>
        <v>8.9935004873154867E-2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534">
        <f>結果表!J10</f>
        <v>100.5547112277256</v>
      </c>
      <c r="L12" s="529">
        <v>9</v>
      </c>
      <c r="M12" s="262">
        <f t="shared" si="21"/>
        <v>100.84676983528817</v>
      </c>
      <c r="N12" s="220">
        <f t="shared" si="22"/>
        <v>100.5547112277256</v>
      </c>
    </row>
    <row r="13" spans="1:19">
      <c r="A13" s="2219">
        <v>43374</v>
      </c>
      <c r="B13" s="2534">
        <f>結果表!B11</f>
        <v>101.01414397719293</v>
      </c>
      <c r="C13" s="52">
        <f t="shared" ref="C13" si="47">B13-B12</f>
        <v>0.16737414190475874</v>
      </c>
      <c r="D13" s="243"/>
      <c r="E13" s="542">
        <f t="shared" ref="E13" si="48">AVERAGE(B11:B13)</f>
        <v>100.86477981017043</v>
      </c>
      <c r="F13" s="359">
        <f t="shared" ref="F13" si="49">E13-E12</f>
        <v>0.12474082408040488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534">
        <f>結果表!J11</f>
        <v>100.96169118882449</v>
      </c>
      <c r="L13" s="529">
        <v>10</v>
      </c>
      <c r="M13" s="262">
        <f t="shared" si="21"/>
        <v>101.01414397719293</v>
      </c>
      <c r="N13" s="220">
        <f t="shared" si="22"/>
        <v>100.96169118882449</v>
      </c>
    </row>
    <row r="14" spans="1:19">
      <c r="A14" s="2219">
        <v>43405</v>
      </c>
      <c r="B14" s="2534">
        <f>結果表!B12</f>
        <v>101.03449025277897</v>
      </c>
      <c r="C14" s="52">
        <f t="shared" ref="C14" si="53">B14-B13</f>
        <v>2.0346275586035745E-2</v>
      </c>
      <c r="D14" s="243"/>
      <c r="E14" s="542">
        <f t="shared" ref="E14" si="54">AVERAGE(B12:B14)</f>
        <v>100.96513468842004</v>
      </c>
      <c r="F14" s="359">
        <f t="shared" ref="F14" si="55">E14-E13</f>
        <v>0.10035487824960398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534">
        <f>結果表!J12</f>
        <v>101.32240055347455</v>
      </c>
      <c r="L14" s="528">
        <v>11</v>
      </c>
      <c r="M14" s="262">
        <f t="shared" si="21"/>
        <v>101.03449025277897</v>
      </c>
      <c r="N14" s="220">
        <f t="shared" si="22"/>
        <v>101.32240055347455</v>
      </c>
    </row>
    <row r="15" spans="1:19">
      <c r="A15" s="2536">
        <v>43435</v>
      </c>
      <c r="B15" s="2534">
        <f>結果表!B13</f>
        <v>100.86205993888086</v>
      </c>
      <c r="C15" s="550">
        <f t="shared" ref="C15" si="59">B15-B14</f>
        <v>-0.17243031389810426</v>
      </c>
      <c r="D15" s="246"/>
      <c r="E15" s="551">
        <f t="shared" ref="E15" si="60">AVERAGE(B13:B15)</f>
        <v>100.97023138961758</v>
      </c>
      <c r="F15" s="544">
        <f t="shared" ref="F15" si="61">E15-E14</f>
        <v>5.096701197544462E-3</v>
      </c>
      <c r="G15" s="2556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534">
        <f>結果表!J13</f>
        <v>101.55658107216766</v>
      </c>
      <c r="L15" s="532">
        <v>12</v>
      </c>
      <c r="M15" s="262">
        <f t="shared" si="21"/>
        <v>100.86205993888086</v>
      </c>
      <c r="N15" s="220">
        <f t="shared" si="22"/>
        <v>101.55658107216766</v>
      </c>
    </row>
    <row r="16" spans="1:19">
      <c r="A16" s="2189">
        <v>43466</v>
      </c>
      <c r="B16" s="2533">
        <f>結果表!B14</f>
        <v>100.63182485892798</v>
      </c>
      <c r="C16" s="52">
        <f t="shared" ref="C16" si="65">B16-B15</f>
        <v>-0.23023507995287673</v>
      </c>
      <c r="D16" s="243">
        <f t="shared" ref="D16" si="66">ROUND((B16-B4)/B4*100,2)</f>
        <v>1.57</v>
      </c>
      <c r="E16" s="542">
        <f t="shared" ref="E16" si="67">AVERAGE(B14:B16)</f>
        <v>100.84279168352926</v>
      </c>
      <c r="F16" s="359">
        <f t="shared" ref="F16" si="68">E16-E15</f>
        <v>-0.12743970608832456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533">
        <f>結果表!J14</f>
        <v>101.70084579553188</v>
      </c>
      <c r="L16" s="530" t="s">
        <v>758</v>
      </c>
      <c r="M16" s="531">
        <f t="shared" si="21"/>
        <v>100.63182485892798</v>
      </c>
      <c r="N16" s="369">
        <f t="shared" si="22"/>
        <v>101.70084579553188</v>
      </c>
    </row>
    <row r="17" spans="1:14">
      <c r="A17" s="2189">
        <v>43497</v>
      </c>
      <c r="B17" s="2534">
        <f>結果表!B15</f>
        <v>100.42567311403266</v>
      </c>
      <c r="C17" s="52">
        <f t="shared" ref="C17" si="72">B17-B16</f>
        <v>-0.20615174489532251</v>
      </c>
      <c r="D17" s="243">
        <f t="shared" ref="D17" si="73">ROUND((B17-B5)/B5*100,2)</f>
        <v>0.85</v>
      </c>
      <c r="E17" s="542">
        <f t="shared" ref="E17" si="74">AVERAGE(B15:B17)</f>
        <v>100.6398526372805</v>
      </c>
      <c r="F17" s="359">
        <f t="shared" ref="F17" si="75">E17-E16</f>
        <v>-0.20293904624875836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534">
        <f>結果表!J15</f>
        <v>101.80064149840956</v>
      </c>
      <c r="L17" s="527">
        <v>2</v>
      </c>
      <c r="M17" s="262">
        <f t="shared" ref="M17" si="79">B17</f>
        <v>100.42567311403266</v>
      </c>
      <c r="N17" s="220">
        <f t="shared" ref="N17" si="80">J17</f>
        <v>101.80064149840956</v>
      </c>
    </row>
    <row r="18" spans="1:14">
      <c r="A18" s="2189">
        <v>43525</v>
      </c>
      <c r="B18" s="2534">
        <f>結果表!B16</f>
        <v>100.28307610188455</v>
      </c>
      <c r="C18" s="52">
        <f t="shared" ref="C18" si="81">B18-B17</f>
        <v>-0.14259701214811571</v>
      </c>
      <c r="D18" s="243">
        <f t="shared" ref="D18" si="82">ROUND((B18-B6)/B6*100,2)</f>
        <v>0.28000000000000003</v>
      </c>
      <c r="E18" s="542">
        <f t="shared" ref="E18" si="83">AVERAGE(B16:B18)</f>
        <v>100.44685802494841</v>
      </c>
      <c r="F18" s="359">
        <f t="shared" ref="F18" si="84">E18-E17</f>
        <v>-0.19299461233208604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534">
        <f>結果表!J16</f>
        <v>101.89716428568948</v>
      </c>
      <c r="L18" s="527">
        <v>3</v>
      </c>
      <c r="M18" s="262">
        <f t="shared" ref="M18" si="88">B18</f>
        <v>100.28307610188455</v>
      </c>
      <c r="N18" s="220">
        <f t="shared" ref="N18" si="89">J18</f>
        <v>101.89716428568948</v>
      </c>
    </row>
    <row r="19" spans="1:14">
      <c r="A19" s="2189">
        <v>43556</v>
      </c>
      <c r="B19" s="2534">
        <f>結果表!B17</f>
        <v>100.33412413774361</v>
      </c>
      <c r="C19" s="52">
        <f t="shared" ref="C19" si="90">B19-B18</f>
        <v>5.1048035859068364E-2</v>
      </c>
      <c r="D19" s="243">
        <f t="shared" ref="D19" si="91">ROUND((B19-B7)/B7*100,2)</f>
        <v>0.01</v>
      </c>
      <c r="E19" s="542">
        <f t="shared" ref="E19" si="92">AVERAGE(B17:B19)</f>
        <v>100.34762445122027</v>
      </c>
      <c r="F19" s="359">
        <f t="shared" ref="F19" si="93">E19-E18</f>
        <v>-9.9233573728142233E-2</v>
      </c>
      <c r="G19" s="360">
        <f t="shared" ref="G19" si="94">IF(F19&lt;0,-1,1)</f>
        <v>-1</v>
      </c>
      <c r="H19" s="361">
        <f t="shared" ref="H19" si="95">SUM(G17:G19)</f>
        <v>-3</v>
      </c>
      <c r="I19" s="362" t="str">
        <f t="shared" ref="I19" si="96">IF(H19=-3,"悪化 ",IF(H19=3,"改善 "," ---"))</f>
        <v xml:space="preserve">悪化 </v>
      </c>
      <c r="J19" s="2534">
        <f>結果表!J17</f>
        <v>102.01862643451567</v>
      </c>
      <c r="L19" s="527">
        <v>4</v>
      </c>
      <c r="M19" s="262">
        <f t="shared" ref="M19" si="97">B19</f>
        <v>100.33412413774361</v>
      </c>
      <c r="N19" s="220">
        <f t="shared" ref="N19" si="98">J19</f>
        <v>102.01862643451567</v>
      </c>
    </row>
    <row r="20" spans="1:14">
      <c r="A20" s="2189">
        <v>43586</v>
      </c>
      <c r="B20" s="2534">
        <f>結果表!B18</f>
        <v>100.56828675070145</v>
      </c>
      <c r="C20" s="52">
        <f t="shared" ref="C20" si="99">B20-B19</f>
        <v>0.23416261295783158</v>
      </c>
      <c r="D20" s="243">
        <f t="shared" ref="D20" si="100">ROUND((B20-B8)/B8*100,2)</f>
        <v>0.05</v>
      </c>
      <c r="E20" s="542">
        <f t="shared" ref="E20" si="101">AVERAGE(B18:B20)</f>
        <v>100.39516233010988</v>
      </c>
      <c r="F20" s="359">
        <f t="shared" ref="F20" si="102">E20-E19</f>
        <v>4.7537878889613694E-2</v>
      </c>
      <c r="G20" s="360">
        <f t="shared" ref="G20" si="103">IF(F20&lt;0,-1,1)</f>
        <v>1</v>
      </c>
      <c r="H20" s="361">
        <f t="shared" ref="H20" si="104">SUM(G18:G20)</f>
        <v>-1</v>
      </c>
      <c r="I20" s="362" t="str">
        <f t="shared" ref="I20" si="105">IF(H20=-3,"悪化 ",IF(H20=3,"改善 "," ---"))</f>
        <v xml:space="preserve"> ---</v>
      </c>
      <c r="J20" s="2534">
        <f>結果表!J18</f>
        <v>102.17955894410264</v>
      </c>
      <c r="L20" s="527">
        <v>5</v>
      </c>
      <c r="M20" s="262">
        <f t="shared" ref="M20" si="106">B20</f>
        <v>100.56828675070145</v>
      </c>
      <c r="N20" s="220">
        <f t="shared" ref="N20" si="107">J20</f>
        <v>102.17955894410264</v>
      </c>
    </row>
    <row r="21" spans="1:14">
      <c r="A21" s="2189">
        <v>43617</v>
      </c>
      <c r="B21" s="2534">
        <f>結果表!B19</f>
        <v>100.88240562191241</v>
      </c>
      <c r="C21" s="52">
        <f t="shared" ref="C21" si="108">B21-B20</f>
        <v>0.31411887121096527</v>
      </c>
      <c r="D21" s="243">
        <f t="shared" ref="D21" si="109">ROUND((B21-B9)/B9*100,2)</f>
        <v>0.3</v>
      </c>
      <c r="E21" s="542">
        <f t="shared" ref="E21" si="110">AVERAGE(B19:B21)</f>
        <v>100.59493883678583</v>
      </c>
      <c r="F21" s="359">
        <f t="shared" ref="F21" si="111">E21-E20</f>
        <v>0.1997765066759456</v>
      </c>
      <c r="G21" s="360">
        <f t="shared" ref="G21" si="112">IF(F21&lt;0,-1,1)</f>
        <v>1</v>
      </c>
      <c r="H21" s="361">
        <f t="shared" ref="H21" si="113">SUM(G19:G21)</f>
        <v>1</v>
      </c>
      <c r="I21" s="362" t="str">
        <f t="shared" ref="I21" si="114">IF(H21=-3,"悪化 ",IF(H21=3,"改善 "," ---"))</f>
        <v xml:space="preserve"> ---</v>
      </c>
      <c r="J21" s="2534">
        <f>結果表!J19</f>
        <v>102.32740221547149</v>
      </c>
      <c r="L21" s="527">
        <v>6</v>
      </c>
      <c r="M21" s="262">
        <f t="shared" ref="M21" si="115">B21</f>
        <v>100.88240562191241</v>
      </c>
      <c r="N21" s="220">
        <f t="shared" ref="N21" si="116">J21</f>
        <v>102.32740221547149</v>
      </c>
    </row>
    <row r="22" spans="1:14">
      <c r="A22" s="2189">
        <v>43647</v>
      </c>
      <c r="B22" s="2534">
        <f>結果表!B20</f>
        <v>101.16797345692181</v>
      </c>
      <c r="C22" s="52">
        <f t="shared" ref="C22" si="117">B22-B21</f>
        <v>0.28556783500940242</v>
      </c>
      <c r="D22" s="243">
        <f t="shared" ref="D22" si="118">ROUND((B22-B10)/B10*100,2)</f>
        <v>0.52</v>
      </c>
      <c r="E22" s="542">
        <f t="shared" ref="E22" si="119">AVERAGE(B20:B22)</f>
        <v>100.87288860984522</v>
      </c>
      <c r="F22" s="359">
        <f t="shared" ref="F22" si="120">E22-E21</f>
        <v>0.27794977305939028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534">
        <f>結果表!J20</f>
        <v>102.43660777895462</v>
      </c>
      <c r="L22" s="527">
        <v>7</v>
      </c>
      <c r="M22" s="262">
        <f t="shared" ref="M22" si="124">B22</f>
        <v>101.16797345692181</v>
      </c>
      <c r="N22" s="220">
        <f t="shared" ref="N22" si="125">J22</f>
        <v>102.43660777895462</v>
      </c>
    </row>
    <row r="23" spans="1:14">
      <c r="A23" s="2189">
        <v>43678</v>
      </c>
      <c r="B23" s="2534">
        <f>結果表!B21</f>
        <v>101.30328098919806</v>
      </c>
      <c r="C23" s="52">
        <f t="shared" ref="C23" si="126">B23-B22</f>
        <v>0.13530753227624359</v>
      </c>
      <c r="D23" s="243">
        <f t="shared" ref="D23" si="127">ROUND((B23-B11)/B11*100,2)</f>
        <v>0.56999999999999995</v>
      </c>
      <c r="E23" s="542">
        <f t="shared" ref="E23" si="128">AVERAGE(B21:B23)</f>
        <v>101.1178866893441</v>
      </c>
      <c r="F23" s="359">
        <f t="shared" ref="F23" si="129">E23-E22</f>
        <v>0.24499807949888464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534">
        <f>結果表!J21</f>
        <v>102.48953002758745</v>
      </c>
      <c r="L23" s="529">
        <v>8</v>
      </c>
      <c r="M23" s="262">
        <f t="shared" ref="M23" si="133">B23</f>
        <v>101.30328098919806</v>
      </c>
      <c r="N23" s="220">
        <f t="shared" ref="N23" si="134">J23</f>
        <v>102.48953002758745</v>
      </c>
    </row>
    <row r="24" spans="1:14">
      <c r="A24" s="2189">
        <v>43709</v>
      </c>
      <c r="B24" s="2534">
        <f>結果表!B22</f>
        <v>101.23472700328149</v>
      </c>
      <c r="C24" s="52">
        <f t="shared" ref="C24" si="135">B24-B23</f>
        <v>-6.8553985916565807E-2</v>
      </c>
      <c r="D24" s="243">
        <f t="shared" ref="D24" si="136">ROUND((B24-B12)/B12*100,2)</f>
        <v>0.38</v>
      </c>
      <c r="E24" s="542">
        <f t="shared" ref="E24" si="137">AVERAGE(B22:B24)</f>
        <v>101.23532714980045</v>
      </c>
      <c r="F24" s="359">
        <f t="shared" ref="F24" si="138">E24-E23</f>
        <v>0.11744046045635059</v>
      </c>
      <c r="G24" s="360">
        <f t="shared" ref="G24" si="139">IF(F24&lt;0,-1,1)</f>
        <v>1</v>
      </c>
      <c r="H24" s="361">
        <f t="shared" ref="H24" si="140">SUM(G22:G24)</f>
        <v>3</v>
      </c>
      <c r="I24" s="362" t="str">
        <f t="shared" ref="I24" si="141">IF(H24=-3,"悪化 ",IF(H24=3,"改善 "," ---"))</f>
        <v xml:space="preserve">改善 </v>
      </c>
      <c r="J24" s="2534">
        <f>結果表!J22</f>
        <v>102.46849585415079</v>
      </c>
      <c r="L24" s="529">
        <v>9</v>
      </c>
      <c r="M24" s="262">
        <f t="shared" ref="M24" si="142">B24</f>
        <v>101.23472700328149</v>
      </c>
      <c r="N24" s="220">
        <f t="shared" ref="N24" si="143">J24</f>
        <v>102.46849585415079</v>
      </c>
    </row>
    <row r="25" spans="1:14">
      <c r="A25" s="2189">
        <v>43739</v>
      </c>
      <c r="B25" s="2534">
        <f>結果表!B23</f>
        <v>100.89070281395968</v>
      </c>
      <c r="C25" s="52">
        <f t="shared" ref="C25" si="144">B25-B24</f>
        <v>-0.34402418932181433</v>
      </c>
      <c r="D25" s="243">
        <f t="shared" ref="D25" si="145">ROUND((B25-B13)/B13*100,2)</f>
        <v>-0.12</v>
      </c>
      <c r="E25" s="542">
        <f t="shared" ref="E25" si="146">AVERAGE(B23:B25)</f>
        <v>101.1429036021464</v>
      </c>
      <c r="F25" s="359">
        <f t="shared" ref="F25" si="147">E25-E24</f>
        <v>-9.2423547654050253E-2</v>
      </c>
      <c r="G25" s="360">
        <f t="shared" ref="G25" si="148">IF(F25&lt;0,-1,1)</f>
        <v>-1</v>
      </c>
      <c r="H25" s="361">
        <f t="shared" ref="H25" si="149">SUM(G23:G25)</f>
        <v>1</v>
      </c>
      <c r="I25" s="362" t="str">
        <f t="shared" ref="I25" si="150">IF(H25=-3,"悪化 ",IF(H25=3,"改善 "," ---"))</f>
        <v xml:space="preserve"> ---</v>
      </c>
      <c r="J25" s="2534">
        <f>結果表!J23</f>
        <v>102.3734016463951</v>
      </c>
      <c r="L25" s="529">
        <v>10</v>
      </c>
      <c r="M25" s="262">
        <f t="shared" ref="M25" si="151">B25</f>
        <v>100.89070281395968</v>
      </c>
      <c r="N25" s="220">
        <f t="shared" ref="N25" si="152">J25</f>
        <v>102.3734016463951</v>
      </c>
    </row>
    <row r="26" spans="1:14">
      <c r="A26" s="2189">
        <v>43770</v>
      </c>
      <c r="B26" s="2534">
        <f>結果表!B24</f>
        <v>100.34989851276251</v>
      </c>
      <c r="C26" s="52">
        <f t="shared" ref="C26" si="153">B26-B25</f>
        <v>-0.54080430119716993</v>
      </c>
      <c r="D26" s="243">
        <f t="shared" ref="D26" si="154">ROUND((B26-B14)/B14*100,2)</f>
        <v>-0.68</v>
      </c>
      <c r="E26" s="542">
        <f t="shared" ref="E26" si="155">AVERAGE(B24:B26)</f>
        <v>100.82510944333455</v>
      </c>
      <c r="F26" s="359">
        <f t="shared" ref="F26" si="156">E26-E25</f>
        <v>-0.31779415881185002</v>
      </c>
      <c r="G26" s="360">
        <f t="shared" ref="G26" si="157">IF(F26&lt;0,-1,1)</f>
        <v>-1</v>
      </c>
      <c r="H26" s="361">
        <f t="shared" ref="H26" si="158">SUM(G24:G26)</f>
        <v>-1</v>
      </c>
      <c r="I26" s="362" t="str">
        <f t="shared" ref="I26" si="159">IF(H26=-3,"悪化 ",IF(H26=3,"改善 "," ---"))</f>
        <v xml:space="preserve"> ---</v>
      </c>
      <c r="J26" s="2534">
        <f>結果表!J24</f>
        <v>102.18857055352363</v>
      </c>
      <c r="L26" s="528">
        <v>11</v>
      </c>
      <c r="M26" s="262">
        <f t="shared" ref="M26" si="160">B26</f>
        <v>100.34989851276251</v>
      </c>
      <c r="N26" s="220">
        <f t="shared" ref="N26" si="161">J26</f>
        <v>102.18857055352363</v>
      </c>
    </row>
    <row r="27" spans="1:14">
      <c r="A27" s="2189">
        <v>43800</v>
      </c>
      <c r="B27" s="2535">
        <f>結果表!B25</f>
        <v>99.639247328665974</v>
      </c>
      <c r="C27" s="52">
        <f t="shared" ref="C27" si="162">B27-B26</f>
        <v>-0.71065118409653394</v>
      </c>
      <c r="D27" s="243">
        <f t="shared" ref="D27" si="163">ROUND((B27-B15)/B15*100,2)</f>
        <v>-1.21</v>
      </c>
      <c r="E27" s="542">
        <f t="shared" ref="E27" si="164">AVERAGE(B25:B27)</f>
        <v>100.29328288512939</v>
      </c>
      <c r="F27" s="359">
        <f t="shared" ref="F27" si="165">E27-E26</f>
        <v>-0.531826558205168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535">
        <f>結果表!J25</f>
        <v>101.87055518523805</v>
      </c>
      <c r="L27" s="527">
        <v>12</v>
      </c>
      <c r="M27" s="262">
        <f t="shared" ref="M27:M28" si="169">B27</f>
        <v>99.639247328665974</v>
      </c>
      <c r="N27" s="220">
        <f t="shared" ref="N27:N28" si="170">J27</f>
        <v>101.87055518523805</v>
      </c>
    </row>
    <row r="28" spans="1:14">
      <c r="A28" s="2218">
        <v>43831</v>
      </c>
      <c r="B28" s="2534">
        <f>結果表!B26</f>
        <v>98.728553439394659</v>
      </c>
      <c r="C28" s="547">
        <f t="shared" ref="C28" si="171">B28-B27</f>
        <v>-0.91069388927131456</v>
      </c>
      <c r="D28" s="245">
        <f t="shared" ref="D28" si="172">ROUND((B28-B16)/B16*100,2)</f>
        <v>-1.89</v>
      </c>
      <c r="E28" s="548">
        <f t="shared" ref="E28" si="173">AVERAGE(B26:B28)</f>
        <v>99.572566426941037</v>
      </c>
      <c r="F28" s="553">
        <f t="shared" ref="F28" si="174">E28-E27</f>
        <v>-0.72071645818834895</v>
      </c>
      <c r="G28" s="549">
        <f t="shared" ref="G28" si="175">IF(F28&lt;0,-1,1)</f>
        <v>-1</v>
      </c>
      <c r="H28" s="554">
        <f t="shared" ref="H28" si="176">SUM(G26:G28)</f>
        <v>-3</v>
      </c>
      <c r="I28" s="2531" t="str">
        <f t="shared" ref="I28" si="177">IF(H28=-3,"悪化 ",IF(H28=3,"改善 "," ---"))</f>
        <v xml:space="preserve">悪化 </v>
      </c>
      <c r="J28" s="2534">
        <f>結果表!J26</f>
        <v>101.30612428601403</v>
      </c>
      <c r="L28" s="530" t="s">
        <v>802</v>
      </c>
      <c r="M28" s="531">
        <f t="shared" si="169"/>
        <v>98.728553439394659</v>
      </c>
      <c r="N28" s="369">
        <f t="shared" si="170"/>
        <v>101.30612428601403</v>
      </c>
    </row>
    <row r="29" spans="1:14">
      <c r="A29" s="2219">
        <v>43862</v>
      </c>
      <c r="B29" s="2534">
        <f>結果表!B27</f>
        <v>97.684584911459993</v>
      </c>
      <c r="C29" s="52">
        <f t="shared" ref="C29" si="178">B29-B28</f>
        <v>-1.0439685279346662</v>
      </c>
      <c r="D29" s="243">
        <f t="shared" ref="D29" si="179">ROUND((B29-B17)/B17*100,2)</f>
        <v>-2.73</v>
      </c>
      <c r="E29" s="542">
        <f t="shared" ref="E29" si="180">AVERAGE(B27:B29)</f>
        <v>98.684128559840204</v>
      </c>
      <c r="F29" s="359">
        <f t="shared" ref="F29" si="181">E29-E28</f>
        <v>-0.8884378671008335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534">
        <f>結果表!J27</f>
        <v>100.50821190139102</v>
      </c>
      <c r="L29" s="527">
        <v>2</v>
      </c>
      <c r="M29" s="262">
        <f t="shared" ref="M29" si="185">B29</f>
        <v>97.684584911459993</v>
      </c>
      <c r="N29" s="220">
        <f t="shared" ref="N29" si="186">J29</f>
        <v>100.50821190139102</v>
      </c>
    </row>
    <row r="30" spans="1:14">
      <c r="A30" s="2219">
        <v>43891</v>
      </c>
      <c r="B30" s="2534">
        <f>結果表!B28</f>
        <v>96.566320755371322</v>
      </c>
      <c r="C30" s="52">
        <f t="shared" ref="C30" si="187">B30-B29</f>
        <v>-1.1182641560886708</v>
      </c>
      <c r="D30" s="243">
        <f t="shared" ref="D30" si="188">ROUND((B30-B18)/B18*100,2)</f>
        <v>-3.71</v>
      </c>
      <c r="E30" s="542">
        <f t="shared" ref="E30" si="189">AVERAGE(B28:B30)</f>
        <v>97.65981970207531</v>
      </c>
      <c r="F30" s="359">
        <f t="shared" ref="F30" si="190">E30-E29</f>
        <v>-1.0243088577648933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534">
        <f>結果表!J28</f>
        <v>99.477807992196276</v>
      </c>
      <c r="L30" s="527">
        <v>3</v>
      </c>
      <c r="M30" s="262">
        <f t="shared" ref="M30" si="194">B30</f>
        <v>96.566320755371322</v>
      </c>
      <c r="N30" s="220">
        <f t="shared" ref="N30" si="195">J30</f>
        <v>99.477807992196276</v>
      </c>
    </row>
    <row r="31" spans="1:14">
      <c r="A31" s="2219">
        <v>43922</v>
      </c>
      <c r="B31" s="2534">
        <f>結果表!B29</f>
        <v>95.518938484244075</v>
      </c>
      <c r="C31" s="52">
        <f t="shared" ref="C31" si="196">B31-B30</f>
        <v>-1.0473822711272476</v>
      </c>
      <c r="D31" s="243">
        <f t="shared" ref="D31" si="197">ROUND((B31-B19)/B19*100,2)</f>
        <v>-4.8</v>
      </c>
      <c r="E31" s="542">
        <f t="shared" ref="E31" si="198">AVERAGE(B29:B31)</f>
        <v>96.589948050358473</v>
      </c>
      <c r="F31" s="359">
        <f t="shared" ref="F31" si="199">E31-E30</f>
        <v>-1.0698716517168378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534">
        <f>結果表!J29</f>
        <v>98.326125666783838</v>
      </c>
      <c r="L31" s="527">
        <v>4</v>
      </c>
      <c r="M31" s="262">
        <f t="shared" ref="M31" si="203">B31</f>
        <v>95.518938484244075</v>
      </c>
      <c r="N31" s="220">
        <f t="shared" ref="N31" si="204">J31</f>
        <v>98.326125666783838</v>
      </c>
    </row>
    <row r="32" spans="1:14">
      <c r="A32" s="2219">
        <v>43952</v>
      </c>
      <c r="B32" s="2534">
        <f>結果表!B30</f>
        <v>94.856896239828288</v>
      </c>
      <c r="C32" s="52">
        <f t="shared" ref="C32" si="205">B32-B31</f>
        <v>-0.66204224441578674</v>
      </c>
      <c r="D32" s="243">
        <f t="shared" ref="D32" si="206">ROUND((B32-B20)/B20*100,2)</f>
        <v>-5.68</v>
      </c>
      <c r="E32" s="542">
        <f t="shared" ref="E32" si="207">AVERAGE(B30:B32)</f>
        <v>95.647385159814561</v>
      </c>
      <c r="F32" s="359">
        <f t="shared" ref="F32" si="208">E32-E31</f>
        <v>-0.94256289054391118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534">
        <f>結果表!J30</f>
        <v>97.273502796646341</v>
      </c>
      <c r="L32" s="527">
        <v>5</v>
      </c>
      <c r="M32" s="262">
        <f t="shared" ref="M32" si="212">B32</f>
        <v>94.856896239828288</v>
      </c>
      <c r="N32" s="220">
        <f t="shared" ref="N32" si="213">J32</f>
        <v>97.273502796646341</v>
      </c>
    </row>
    <row r="33" spans="1:14">
      <c r="A33" s="2219">
        <v>43983</v>
      </c>
      <c r="B33" s="2534">
        <f>結果表!B31</f>
        <v>94.78511290918037</v>
      </c>
      <c r="C33" s="52">
        <f t="shared" ref="C33" si="214">B33-B32</f>
        <v>-7.1783330647917865E-2</v>
      </c>
      <c r="D33" s="243">
        <f t="shared" ref="D33" si="215">ROUND((B33-B21)/B21*100,2)</f>
        <v>-6.04</v>
      </c>
      <c r="E33" s="542">
        <f t="shared" ref="E33" si="216">AVERAGE(B31:B33)</f>
        <v>95.053649211084249</v>
      </c>
      <c r="F33" s="359">
        <f t="shared" ref="F33" si="217">E33-E32</f>
        <v>-0.59373594873031266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534">
        <f>結果表!J31</f>
        <v>96.509922325162179</v>
      </c>
      <c r="L33" s="527">
        <v>6</v>
      </c>
      <c r="M33" s="262">
        <f t="shared" ref="M33" si="221">B33</f>
        <v>94.78511290918037</v>
      </c>
      <c r="N33" s="220">
        <f t="shared" ref="N33" si="222">J33</f>
        <v>96.509922325162179</v>
      </c>
    </row>
    <row r="34" spans="1:14">
      <c r="A34" s="2219">
        <v>44013</v>
      </c>
      <c r="B34" s="2534">
        <f>結果表!B32</f>
        <v>95.199060462673032</v>
      </c>
      <c r="C34" s="52">
        <f t="shared" ref="C34" si="223">B34-B33</f>
        <v>0.41394755349266177</v>
      </c>
      <c r="D34" s="243">
        <f t="shared" ref="D34" si="224">ROUND((B34-B22)/B22*100,2)</f>
        <v>-5.9</v>
      </c>
      <c r="E34" s="542">
        <f t="shared" ref="E34" si="225">AVERAGE(B32:B34)</f>
        <v>94.947023203893892</v>
      </c>
      <c r="F34" s="359">
        <f t="shared" ref="F34" si="226">E34-E33</f>
        <v>-0.10662600719035709</v>
      </c>
      <c r="G34" s="360">
        <f t="shared" ref="G34" si="227">IF(F34&lt;0,-1,1)</f>
        <v>-1</v>
      </c>
      <c r="H34" s="361">
        <f t="shared" ref="H34" si="228">SUM(G32:G34)</f>
        <v>-3</v>
      </c>
      <c r="I34" s="362" t="str">
        <f t="shared" ref="I34" si="229">IF(H34=-3,"悪化 ",IF(H34=3,"改善 "," ---"))</f>
        <v xml:space="preserve">悪化 </v>
      </c>
      <c r="J34" s="2534">
        <f>結果表!J32</f>
        <v>96.118132439293547</v>
      </c>
      <c r="L34" s="527">
        <v>7</v>
      </c>
      <c r="M34" s="262">
        <f t="shared" ref="M34" si="230">B34</f>
        <v>95.199060462673032</v>
      </c>
      <c r="N34" s="220">
        <f t="shared" ref="N34" si="231">J34</f>
        <v>96.118132439293547</v>
      </c>
    </row>
    <row r="35" spans="1:14">
      <c r="A35" s="2219">
        <v>44044</v>
      </c>
      <c r="B35" s="2534">
        <f>結果表!B33</f>
        <v>95.932847969611018</v>
      </c>
      <c r="C35" s="52">
        <f t="shared" ref="C35" si="232">B35-B34</f>
        <v>0.73378750693798622</v>
      </c>
      <c r="D35" s="243">
        <f t="shared" ref="D35" si="233">ROUND((B35-B23)/B23*100,2)</f>
        <v>-5.3</v>
      </c>
      <c r="E35" s="542">
        <f t="shared" ref="E35" si="234">AVERAGE(B33:B35)</f>
        <v>95.305673780488135</v>
      </c>
      <c r="F35" s="359">
        <f t="shared" ref="F35" si="235">E35-E34</f>
        <v>0.35865057659424338</v>
      </c>
      <c r="G35" s="360">
        <f t="shared" ref="G35" si="236">IF(F35&lt;0,-1,1)</f>
        <v>1</v>
      </c>
      <c r="H35" s="361">
        <f t="shared" ref="H35" si="237">SUM(G33:G35)</f>
        <v>-1</v>
      </c>
      <c r="I35" s="362" t="str">
        <f t="shared" ref="I35" si="238">IF(H35=-3,"悪化 ",IF(H35=3,"改善 "," ---"))</f>
        <v xml:space="preserve"> ---</v>
      </c>
      <c r="J35" s="2534">
        <f>結果表!J33</f>
        <v>96.063390472377279</v>
      </c>
      <c r="L35" s="529">
        <v>8</v>
      </c>
      <c r="M35" s="262">
        <f t="shared" ref="M35" si="239">B35</f>
        <v>95.932847969611018</v>
      </c>
      <c r="N35" s="220">
        <f t="shared" ref="N35" si="240">J35</f>
        <v>96.063390472377279</v>
      </c>
    </row>
    <row r="36" spans="1:14">
      <c r="A36" s="2219">
        <v>44075</v>
      </c>
      <c r="B36" s="2534">
        <f>結果表!B34</f>
        <v>96.922298217571125</v>
      </c>
      <c r="C36" s="52">
        <f t="shared" ref="C36" si="241">B36-B35</f>
        <v>0.98945024796010728</v>
      </c>
      <c r="D36" s="243">
        <f t="shared" ref="D36" si="242">ROUND((B36-B24)/B24*100,2)</f>
        <v>-4.26</v>
      </c>
      <c r="E36" s="542">
        <f t="shared" ref="E36" si="243">AVERAGE(B34:B36)</f>
        <v>96.018068883285039</v>
      </c>
      <c r="F36" s="359">
        <f t="shared" ref="F36" si="244">E36-E35</f>
        <v>0.71239510279690421</v>
      </c>
      <c r="G36" s="360">
        <f t="shared" ref="G36" si="245">IF(F36&lt;0,-1,1)</f>
        <v>1</v>
      </c>
      <c r="H36" s="361">
        <f t="shared" ref="H36" si="246">SUM(G34:G36)</f>
        <v>1</v>
      </c>
      <c r="I36" s="362" t="str">
        <f t="shared" ref="I36" si="247">IF(H36=-3,"悪化 ",IF(H36=3,"改善 "," ---"))</f>
        <v xml:space="preserve"> ---</v>
      </c>
      <c r="J36" s="2534">
        <f>結果表!J34</f>
        <v>96.272500467131863</v>
      </c>
      <c r="L36" s="529">
        <v>9</v>
      </c>
      <c r="M36" s="262">
        <f t="shared" ref="M36" si="248">B36</f>
        <v>96.922298217571125</v>
      </c>
      <c r="N36" s="220">
        <f t="shared" ref="N36" si="249">J36</f>
        <v>96.272500467131863</v>
      </c>
    </row>
    <row r="37" spans="1:14">
      <c r="A37" s="2219">
        <v>44105</v>
      </c>
      <c r="B37" s="2534">
        <f>結果表!B35</f>
        <v>97.97739802469728</v>
      </c>
      <c r="C37" s="52">
        <f t="shared" ref="C37" si="250">B37-B36</f>
        <v>1.0550998071261546</v>
      </c>
      <c r="D37" s="243">
        <f t="shared" ref="D37" si="251">ROUND((B37-B25)/B25*100,2)</f>
        <v>-2.89</v>
      </c>
      <c r="E37" s="542">
        <f t="shared" ref="E37" si="252">AVERAGE(B35:B37)</f>
        <v>96.944181403959803</v>
      </c>
      <c r="F37" s="359">
        <f t="shared" ref="F37" si="253">E37-E36</f>
        <v>0.92611252067476357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534">
        <f>結果表!J35</f>
        <v>96.627904358438357</v>
      </c>
      <c r="L37" s="529">
        <v>10</v>
      </c>
      <c r="M37" s="262">
        <f t="shared" ref="M37" si="257">B37</f>
        <v>97.97739802469728</v>
      </c>
      <c r="N37" s="220">
        <f t="shared" ref="N37" si="258">J37</f>
        <v>96.627904358438357</v>
      </c>
    </row>
    <row r="38" spans="1:14">
      <c r="A38" s="2219">
        <v>44136</v>
      </c>
      <c r="B38" s="2534">
        <f>結果表!B36</f>
        <v>99.002090588653999</v>
      </c>
      <c r="C38" s="52">
        <f t="shared" ref="C38" si="259">B38-B37</f>
        <v>1.0246925639567195</v>
      </c>
      <c r="D38" s="243">
        <f t="shared" ref="D38" si="260">ROUND((B38-B26)/B26*100,2)</f>
        <v>-1.34</v>
      </c>
      <c r="E38" s="542">
        <f t="shared" ref="E38" si="261">AVERAGE(B36:B38)</f>
        <v>97.967262276974154</v>
      </c>
      <c r="F38" s="359">
        <f t="shared" ref="F38" si="262">E38-E37</f>
        <v>1.0230808730143508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534">
        <f>結果表!J36</f>
        <v>97.025741641086327</v>
      </c>
      <c r="L38" s="528">
        <v>11</v>
      </c>
      <c r="M38" s="262">
        <f t="shared" ref="M38" si="266">B38</f>
        <v>99.002090588653999</v>
      </c>
      <c r="N38" s="220">
        <f t="shared" ref="N38" si="267">J38</f>
        <v>97.025741641086327</v>
      </c>
    </row>
    <row r="39" spans="1:14">
      <c r="A39" s="2536">
        <v>44166</v>
      </c>
      <c r="B39" s="2534">
        <f>結果表!B37</f>
        <v>99.987608248380582</v>
      </c>
      <c r="C39" s="550">
        <f t="shared" ref="C39" si="268">B39-B38</f>
        <v>0.98551765972658245</v>
      </c>
      <c r="D39" s="246">
        <f t="shared" ref="D39" si="269">ROUND((B39-B27)/B27*100,2)</f>
        <v>0.35</v>
      </c>
      <c r="E39" s="551">
        <f t="shared" ref="E39" si="270">AVERAGE(B37:B39)</f>
        <v>98.989032287243958</v>
      </c>
      <c r="F39" s="544">
        <f t="shared" ref="F39" si="271">E39-E38</f>
        <v>1.0217700102698046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534">
        <f>結果表!J37</f>
        <v>97.472352412914773</v>
      </c>
      <c r="L39" s="532">
        <v>12</v>
      </c>
      <c r="M39" s="494">
        <f t="shared" ref="M39" si="275">B39</f>
        <v>99.987608248380582</v>
      </c>
      <c r="N39" s="225">
        <f t="shared" ref="N39" si="276">J39</f>
        <v>97.472352412914773</v>
      </c>
    </row>
    <row r="40" spans="1:14">
      <c r="A40" s="2189">
        <v>44197</v>
      </c>
      <c r="B40" s="2533">
        <f>結果表!B38</f>
        <v>100.87423029637236</v>
      </c>
      <c r="C40" s="52">
        <f t="shared" ref="C40" si="277">B40-B39</f>
        <v>0.88662204799177857</v>
      </c>
      <c r="D40" s="243">
        <f t="shared" ref="D40" si="278">ROUND((B40-B28)/B28*100,2)</f>
        <v>2.17</v>
      </c>
      <c r="E40" s="542">
        <f t="shared" ref="E40" si="279">AVERAGE(B38:B40)</f>
        <v>99.95464304446898</v>
      </c>
      <c r="F40" s="359">
        <f t="shared" ref="F40" si="280">E40-E39</f>
        <v>0.9656107572250221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533">
        <f>結果表!J38</f>
        <v>97.931761748560945</v>
      </c>
      <c r="L40" s="530" t="s">
        <v>814</v>
      </c>
      <c r="M40" s="262">
        <f t="shared" ref="M40" si="284">B40</f>
        <v>100.87423029637236</v>
      </c>
      <c r="N40" s="220">
        <f t="shared" ref="N40" si="285">J40</f>
        <v>97.931761748560945</v>
      </c>
    </row>
    <row r="41" spans="1:14">
      <c r="A41" s="2189">
        <v>44228</v>
      </c>
      <c r="B41" s="2534">
        <f>結果表!B39</f>
        <v>101.51801354659689</v>
      </c>
      <c r="C41" s="52">
        <f t="shared" ref="C41" si="286">B41-B40</f>
        <v>0.64378325022452998</v>
      </c>
      <c r="D41" s="243">
        <f t="shared" ref="D41" si="287">ROUND((B41-B29)/B29*100,2)</f>
        <v>3.92</v>
      </c>
      <c r="E41" s="542">
        <f t="shared" ref="E41" si="288">AVERAGE(B39:B41)</f>
        <v>100.79328403044995</v>
      </c>
      <c r="F41" s="359">
        <f t="shared" ref="F41" si="289">E41-E40</f>
        <v>0.83864098598097314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534">
        <f>結果表!J39</f>
        <v>98.320115589570861</v>
      </c>
      <c r="L41" s="527">
        <v>2</v>
      </c>
      <c r="M41" s="262">
        <f t="shared" ref="M41" si="293">B41</f>
        <v>101.51801354659689</v>
      </c>
      <c r="N41" s="220">
        <f t="shared" ref="N41" si="294">J41</f>
        <v>98.320115589570861</v>
      </c>
    </row>
    <row r="42" spans="1:14">
      <c r="A42" s="2189">
        <v>44256</v>
      </c>
      <c r="B42" s="2534">
        <f>結果表!B40</f>
        <v>101.91461220172997</v>
      </c>
      <c r="C42" s="52">
        <f t="shared" ref="C42" si="295">B42-B41</f>
        <v>0.39659865513307579</v>
      </c>
      <c r="D42" s="243">
        <f t="shared" ref="D42" si="296">ROUND((B42-B30)/B30*100,2)</f>
        <v>5.54</v>
      </c>
      <c r="E42" s="542">
        <f t="shared" ref="E42" si="297">AVERAGE(B40:B42)</f>
        <v>101.4356186815664</v>
      </c>
      <c r="F42" s="359">
        <f t="shared" ref="F42" si="298">E42-E41</f>
        <v>0.6423346511164425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534">
        <f>結果表!J40</f>
        <v>98.645891105236686</v>
      </c>
      <c r="L42" s="527">
        <v>3</v>
      </c>
      <c r="M42" s="262">
        <f t="shared" ref="M42" si="302">B42</f>
        <v>101.91461220172997</v>
      </c>
      <c r="N42" s="220">
        <f t="shared" ref="N42" si="303">J42</f>
        <v>98.645891105236686</v>
      </c>
    </row>
    <row r="43" spans="1:14">
      <c r="A43" s="2189">
        <v>44287</v>
      </c>
      <c r="B43" s="2534">
        <f>結果表!B41</f>
        <v>102.04764962107838</v>
      </c>
      <c r="C43" s="52">
        <f t="shared" ref="C43" si="304">B43-B42</f>
        <v>0.13303741934841185</v>
      </c>
      <c r="D43" s="243">
        <f t="shared" ref="D43" si="305">ROUND((B43-B31)/B31*100,2)</f>
        <v>6.83</v>
      </c>
      <c r="E43" s="542">
        <f t="shared" ref="E43" si="306">AVERAGE(B41:B43)</f>
        <v>101.82675845646843</v>
      </c>
      <c r="F43" s="359">
        <f t="shared" ref="F43" si="307">E43-E42</f>
        <v>0.39113977490202956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534">
        <f>結果表!J41</f>
        <v>98.92047910710474</v>
      </c>
      <c r="L43" s="527">
        <v>4</v>
      </c>
      <c r="M43" s="262">
        <f t="shared" ref="M43" si="311">B43</f>
        <v>102.04764962107838</v>
      </c>
      <c r="N43" s="220">
        <f t="shared" ref="N43" si="312">J43</f>
        <v>98.92047910710474</v>
      </c>
    </row>
    <row r="44" spans="1:14">
      <c r="A44" s="2189">
        <v>44317</v>
      </c>
      <c r="B44" s="2534">
        <f>結果表!B42</f>
        <v>101.94386346299063</v>
      </c>
      <c r="C44" s="52">
        <f t="shared" ref="C44" si="313">B44-B43</f>
        <v>-0.10378615808774327</v>
      </c>
      <c r="D44" s="243">
        <f t="shared" ref="D44" si="314">ROUND((B44-B32)/B32*100,2)</f>
        <v>7.47</v>
      </c>
      <c r="E44" s="542">
        <f t="shared" ref="E44" si="315">AVERAGE(B42:B44)</f>
        <v>101.96870842859965</v>
      </c>
      <c r="F44" s="359">
        <f t="shared" ref="F44" si="316">E44-E43</f>
        <v>0.14194997213122917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534">
        <f>結果表!J42</f>
        <v>99.140063781570021</v>
      </c>
      <c r="L44" s="527">
        <v>5</v>
      </c>
      <c r="M44" s="262">
        <f t="shared" ref="M44" si="320">B44</f>
        <v>101.94386346299063</v>
      </c>
      <c r="N44" s="220">
        <f t="shared" ref="N44" si="321">J44</f>
        <v>99.140063781570021</v>
      </c>
    </row>
    <row r="45" spans="1:14">
      <c r="A45" s="2189">
        <v>44348</v>
      </c>
      <c r="B45" s="2534">
        <f>結果表!B43</f>
        <v>101.65507049282354</v>
      </c>
      <c r="C45" s="52">
        <f t="shared" ref="C45" si="322">B45-B44</f>
        <v>-0.28879297016709415</v>
      </c>
      <c r="D45" s="243">
        <f t="shared" ref="D45" si="323">ROUND((B45-B33)/B33*100,2)</f>
        <v>7.25</v>
      </c>
      <c r="E45" s="542">
        <f t="shared" ref="E45" si="324">AVERAGE(B43:B45)</f>
        <v>101.88219452563085</v>
      </c>
      <c r="F45" s="359">
        <f t="shared" ref="F45" si="325">E45-E44</f>
        <v>-8.6513902968803791E-2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534">
        <f>結果表!J43</f>
        <v>99.301050313058681</v>
      </c>
      <c r="L45" s="527">
        <v>6</v>
      </c>
      <c r="M45" s="262">
        <f t="shared" ref="M45" si="329">B45</f>
        <v>101.65507049282354</v>
      </c>
      <c r="N45" s="220">
        <f t="shared" ref="N45" si="330">J45</f>
        <v>99.301050313058681</v>
      </c>
    </row>
    <row r="46" spans="1:14">
      <c r="A46" s="2189">
        <v>44378</v>
      </c>
      <c r="B46" s="2534">
        <f>結果表!B44</f>
        <v>101.26648354117862</v>
      </c>
      <c r="C46" s="52">
        <f t="shared" ref="C46" si="331">B46-B45</f>
        <v>-0.38858695164492474</v>
      </c>
      <c r="D46" s="243">
        <f t="shared" ref="D46" si="332">ROUND((B46-B34)/B34*100,2)</f>
        <v>6.37</v>
      </c>
      <c r="E46" s="542">
        <f t="shared" ref="E46" si="333">AVERAGE(B44:B46)</f>
        <v>101.62180583233094</v>
      </c>
      <c r="F46" s="359">
        <f t="shared" ref="F46" si="334">E46-E45</f>
        <v>-0.26038869329991599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534">
        <f>結果表!J44</f>
        <v>99.405117917050987</v>
      </c>
      <c r="L46" s="527">
        <v>7</v>
      </c>
      <c r="M46" s="262">
        <f t="shared" ref="M46" si="338">B46</f>
        <v>101.26648354117862</v>
      </c>
      <c r="N46" s="220">
        <f t="shared" ref="N46" si="339">J46</f>
        <v>99.405117917050987</v>
      </c>
    </row>
    <row r="47" spans="1:14">
      <c r="A47" s="2189">
        <v>44409</v>
      </c>
      <c r="B47" s="2534">
        <f>結果表!B45</f>
        <v>100.92015420639012</v>
      </c>
      <c r="C47" s="52">
        <f t="shared" ref="C47" si="340">B47-B46</f>
        <v>-0.34632933478849282</v>
      </c>
      <c r="D47" s="243">
        <f t="shared" ref="D47" si="341">ROUND((B47-B35)/B35*100,2)</f>
        <v>5.2</v>
      </c>
      <c r="E47" s="542">
        <f t="shared" ref="E47" si="342">AVERAGE(B45:B47)</f>
        <v>101.28056941346409</v>
      </c>
      <c r="F47" s="359">
        <f t="shared" ref="F47" si="343">E47-E46</f>
        <v>-0.34123641886684197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534">
        <f>結果表!J45</f>
        <v>99.494014045298698</v>
      </c>
      <c r="L47" s="529">
        <v>8</v>
      </c>
      <c r="M47" s="262">
        <f t="shared" ref="M47" si="347">B47</f>
        <v>100.92015420639012</v>
      </c>
      <c r="N47" s="220">
        <f t="shared" ref="N47" si="348">J47</f>
        <v>99.494014045298698</v>
      </c>
    </row>
    <row r="48" spans="1:14">
      <c r="A48" s="2189">
        <v>44440</v>
      </c>
      <c r="B48" s="2534">
        <f>結果表!B46</f>
        <v>100.70038893804453</v>
      </c>
      <c r="C48" s="52">
        <f t="shared" ref="C48" si="349">B48-B47</f>
        <v>-0.21976526834559706</v>
      </c>
      <c r="D48" s="243">
        <f t="shared" ref="D48" si="350">ROUND((B48-B36)/B36*100,2)</f>
        <v>3.9</v>
      </c>
      <c r="E48" s="542">
        <f t="shared" ref="E48" si="351">AVERAGE(B46:B48)</f>
        <v>100.96234222853775</v>
      </c>
      <c r="F48" s="359">
        <f t="shared" ref="F48" si="352">E48-E47</f>
        <v>-0.31822718492634294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534">
        <f>結果表!J46</f>
        <v>99.616440938622503</v>
      </c>
      <c r="L48" s="529">
        <v>9</v>
      </c>
      <c r="M48" s="262">
        <f t="shared" ref="M48" si="356">B48</f>
        <v>100.70038893804453</v>
      </c>
      <c r="N48" s="220">
        <f t="shared" ref="N48" si="357">J48</f>
        <v>99.616440938622503</v>
      </c>
    </row>
    <row r="49" spans="1:14">
      <c r="A49" s="2189">
        <v>44470</v>
      </c>
      <c r="B49" s="2534">
        <f>結果表!B47</f>
        <v>100.67110441397554</v>
      </c>
      <c r="C49" s="52">
        <f t="shared" ref="C49" si="358">B49-B48</f>
        <v>-2.9284524068984297E-2</v>
      </c>
      <c r="D49" s="243">
        <f t="shared" ref="D49" si="359">ROUND((B49-B37)/B37*100,2)</f>
        <v>2.75</v>
      </c>
      <c r="E49" s="542">
        <f t="shared" ref="E49" si="360">AVERAGE(B47:B49)</f>
        <v>100.76388251947007</v>
      </c>
      <c r="F49" s="359">
        <f t="shared" ref="F49" si="361">E49-E48</f>
        <v>-0.19845970906767718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534">
        <f>結果表!J47</f>
        <v>99.73904736752705</v>
      </c>
      <c r="L49" s="529">
        <v>10</v>
      </c>
      <c r="M49" s="262">
        <f t="shared" ref="M49" si="365">B49</f>
        <v>100.67110441397554</v>
      </c>
      <c r="N49" s="220">
        <f t="shared" ref="N49" si="366">J49</f>
        <v>99.73904736752705</v>
      </c>
    </row>
    <row r="50" spans="1:14">
      <c r="A50" s="2189">
        <v>44501</v>
      </c>
      <c r="B50" s="2534">
        <f>結果表!B48</f>
        <v>100.79200702445159</v>
      </c>
      <c r="C50" s="52">
        <f t="shared" ref="C50" si="367">B50-B49</f>
        <v>0.12090261047605111</v>
      </c>
      <c r="D50" s="243">
        <f t="shared" ref="D50" si="368">ROUND((B50-B38)/B38*100,2)</f>
        <v>1.81</v>
      </c>
      <c r="E50" s="542">
        <f t="shared" ref="E50" si="369">AVERAGE(B48:B50)</f>
        <v>100.72116679215723</v>
      </c>
      <c r="F50" s="359">
        <f t="shared" ref="F50" si="370">E50-E49</f>
        <v>-4.2715727312838681E-2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534">
        <f>結果表!J48</f>
        <v>99.833876899130615</v>
      </c>
      <c r="L50" s="528">
        <v>11</v>
      </c>
      <c r="M50" s="262">
        <f t="shared" ref="M50" si="374">B50</f>
        <v>100.79200702445159</v>
      </c>
      <c r="N50" s="220">
        <f t="shared" ref="N50" si="375">J50</f>
        <v>99.833876899130615</v>
      </c>
    </row>
    <row r="51" spans="1:14">
      <c r="A51" s="2189">
        <v>44531</v>
      </c>
      <c r="B51" s="2535">
        <f>結果表!B49</f>
        <v>100.9311126767673</v>
      </c>
      <c r="C51" s="52">
        <f t="shared" ref="C51:C52" si="376">B51-B50</f>
        <v>0.13910565231570615</v>
      </c>
      <c r="D51" s="243">
        <f t="shared" ref="D51:D52" si="377">ROUND((B51-B39)/B39*100,2)</f>
        <v>0.94</v>
      </c>
      <c r="E51" s="542">
        <f t="shared" ref="E51:E52" si="378">AVERAGE(B49:B51)</f>
        <v>100.79807470506482</v>
      </c>
      <c r="F51" s="359">
        <f t="shared" ref="F51:F52" si="379">E51-E50</f>
        <v>7.6907912907586251E-2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535">
        <f>結果表!J49</f>
        <v>99.86330744883702</v>
      </c>
      <c r="L51" s="532">
        <v>12</v>
      </c>
      <c r="M51" s="494">
        <f t="shared" ref="M51:M52" si="383">B51</f>
        <v>100.9311126767673</v>
      </c>
      <c r="N51" s="225">
        <f t="shared" ref="N51:N52" si="384">J51</f>
        <v>99.86330744883702</v>
      </c>
    </row>
    <row r="52" spans="1:14">
      <c r="A52" s="2218">
        <v>44562</v>
      </c>
      <c r="B52" s="2534">
        <f>結果表!B50</f>
        <v>101.06466839436975</v>
      </c>
      <c r="C52" s="547">
        <f t="shared" si="376"/>
        <v>0.133555717602448</v>
      </c>
      <c r="D52" s="245">
        <f t="shared" si="377"/>
        <v>0.19</v>
      </c>
      <c r="E52" s="548">
        <f t="shared" si="378"/>
        <v>100.92926269852954</v>
      </c>
      <c r="F52" s="553">
        <f t="shared" si="379"/>
        <v>0.13118799346472088</v>
      </c>
      <c r="G52" s="549">
        <f t="shared" si="380"/>
        <v>1</v>
      </c>
      <c r="H52" s="554">
        <f t="shared" si="381"/>
        <v>1</v>
      </c>
      <c r="I52" s="2531" t="str">
        <f t="shared" si="382"/>
        <v xml:space="preserve"> ---</v>
      </c>
      <c r="J52" s="2534">
        <f>結果表!J50</f>
        <v>99.847092719892785</v>
      </c>
      <c r="L52" s="530" t="s">
        <v>856</v>
      </c>
      <c r="M52" s="262">
        <f t="shared" si="383"/>
        <v>101.06466839436975</v>
      </c>
      <c r="N52" s="220">
        <f t="shared" si="384"/>
        <v>99.847092719892785</v>
      </c>
    </row>
    <row r="53" spans="1:14">
      <c r="A53" s="2219">
        <v>44593</v>
      </c>
      <c r="B53" s="2534">
        <f>結果表!B51</f>
        <v>101.13521919056845</v>
      </c>
      <c r="C53" s="52">
        <f t="shared" ref="C53" si="385">B53-B52</f>
        <v>7.0550796198702415E-2</v>
      </c>
      <c r="D53" s="243">
        <f t="shared" ref="D53" si="386">ROUND((B53-B41)/B41*100,2)</f>
        <v>-0.38</v>
      </c>
      <c r="E53" s="542">
        <f t="shared" ref="E53" si="387">AVERAGE(B51:B53)</f>
        <v>101.04366675390183</v>
      </c>
      <c r="F53" s="359">
        <f t="shared" ref="F53" si="388">E53-E52</f>
        <v>0.11440405537229026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534">
        <f>結果表!J51</f>
        <v>99.808965200037463</v>
      </c>
      <c r="L53" s="527">
        <v>2</v>
      </c>
      <c r="M53" s="262">
        <f t="shared" ref="M53" si="392">B53</f>
        <v>101.13521919056845</v>
      </c>
      <c r="N53" s="220">
        <f t="shared" ref="N53" si="393">J53</f>
        <v>99.808965200037463</v>
      </c>
    </row>
    <row r="54" spans="1:14">
      <c r="A54" s="2219">
        <v>44621</v>
      </c>
      <c r="B54" s="2534">
        <f>結果表!B52</f>
        <v>101.19549137737343</v>
      </c>
      <c r="C54" s="52">
        <f t="shared" ref="C54" si="394">B54-B53</f>
        <v>6.027218680497981E-2</v>
      </c>
      <c r="D54" s="243">
        <f t="shared" ref="D54" si="395">ROUND((B54-B42)/B42*100,2)</f>
        <v>-0.71</v>
      </c>
      <c r="E54" s="542">
        <f t="shared" ref="E54" si="396">AVERAGE(B52:B54)</f>
        <v>101.13179298743721</v>
      </c>
      <c r="F54" s="359">
        <f t="shared" ref="F54" si="397">E54-E53</f>
        <v>8.8126233535376741E-2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534">
        <f>結果表!J52</f>
        <v>99.772467967898862</v>
      </c>
      <c r="L54" s="527">
        <v>3</v>
      </c>
      <c r="M54" s="262">
        <f t="shared" ref="M54" si="401">B54</f>
        <v>101.19549137737343</v>
      </c>
      <c r="N54" s="220">
        <f t="shared" ref="N54" si="402">J54</f>
        <v>99.772467967898862</v>
      </c>
    </row>
    <row r="55" spans="1:14">
      <c r="A55" s="2219">
        <v>44652</v>
      </c>
      <c r="B55" s="2534">
        <f>結果表!B53</f>
        <v>101.20638364443114</v>
      </c>
      <c r="C55" s="52">
        <f t="shared" ref="C55" si="403">B55-B54</f>
        <v>1.0892267057712957E-2</v>
      </c>
      <c r="D55" s="243">
        <f t="shared" ref="D55" si="404">ROUND((B55-B43)/B43*100,2)</f>
        <v>-0.82</v>
      </c>
      <c r="E55" s="542">
        <f t="shared" ref="E55" si="405">AVERAGE(B53:B55)</f>
        <v>101.17903140412433</v>
      </c>
      <c r="F55" s="359">
        <f t="shared" ref="F55" si="406">E55-E54</f>
        <v>4.7238416687122253E-2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534">
        <f>結果表!J53</f>
        <v>99.752969902626759</v>
      </c>
      <c r="L55" s="527">
        <v>4</v>
      </c>
      <c r="M55" s="262">
        <f t="shared" ref="M55" si="410">B55</f>
        <v>101.20638364443114</v>
      </c>
      <c r="N55" s="220">
        <f t="shared" ref="N55" si="411">J55</f>
        <v>99.752969902626759</v>
      </c>
    </row>
    <row r="56" spans="1:14">
      <c r="A56" s="2219">
        <v>44682</v>
      </c>
      <c r="B56" s="2534">
        <f>結果表!B54</f>
        <v>101.15690157932437</v>
      </c>
      <c r="C56" s="52">
        <f t="shared" ref="C56" si="412">B56-B55</f>
        <v>-4.9482065106772666E-2</v>
      </c>
      <c r="D56" s="243">
        <f t="shared" ref="D56" si="413">ROUND((B56-B44)/B44*100,2)</f>
        <v>-0.77</v>
      </c>
      <c r="E56" s="542">
        <f t="shared" ref="E56" si="414">AVERAGE(B54:B56)</f>
        <v>101.18625886704298</v>
      </c>
      <c r="F56" s="359">
        <f t="shared" ref="F56" si="415">E56-E55</f>
        <v>7.2274629186495076E-3</v>
      </c>
      <c r="G56" s="360">
        <f t="shared" ref="G56" si="416">IF(F56&lt;0,-1,1)</f>
        <v>1</v>
      </c>
      <c r="H56" s="361">
        <f t="shared" ref="H56" si="417">SUM(G54:G56)</f>
        <v>3</v>
      </c>
      <c r="I56" s="362" t="str">
        <f t="shared" ref="I56" si="418">IF(H56=-3,"悪化 ",IF(H56=3,"改善 "," ---"))</f>
        <v xml:space="preserve">改善 </v>
      </c>
      <c r="J56" s="2534">
        <f>結果表!J54</f>
        <v>99.794852216161871</v>
      </c>
      <c r="L56" s="527">
        <v>5</v>
      </c>
      <c r="M56" s="262">
        <f t="shared" ref="M56" si="419">B56</f>
        <v>101.15690157932437</v>
      </c>
      <c r="N56" s="220">
        <f t="shared" ref="N56" si="420">J56</f>
        <v>99.794852216161871</v>
      </c>
    </row>
    <row r="57" spans="1:14">
      <c r="A57" s="2219">
        <v>44713</v>
      </c>
      <c r="B57" s="2534">
        <f>結果表!B55</f>
        <v>101.1048139290034</v>
      </c>
      <c r="C57" s="52">
        <f t="shared" ref="C57" si="421">B57-B56</f>
        <v>-5.2087650320970624E-2</v>
      </c>
      <c r="D57" s="243">
        <f t="shared" ref="D57" si="422">ROUND((B57-B45)/B45*100,2)</f>
        <v>-0.54</v>
      </c>
      <c r="E57" s="542">
        <f t="shared" ref="E57" si="423">AVERAGE(B55:B57)</f>
        <v>101.15603305091963</v>
      </c>
      <c r="F57" s="359">
        <f t="shared" ref="F57" si="424">E57-E56</f>
        <v>-3.0225816123348181E-2</v>
      </c>
      <c r="G57" s="360">
        <f t="shared" ref="G57" si="425">IF(F57&lt;0,-1,1)</f>
        <v>-1</v>
      </c>
      <c r="H57" s="361">
        <f t="shared" ref="H57" si="426">SUM(G55:G57)</f>
        <v>1</v>
      </c>
      <c r="I57" s="362" t="str">
        <f t="shared" ref="I57" si="427">IF(H57=-3,"悪化 ",IF(H57=3,"改善 "," ---"))</f>
        <v xml:space="preserve"> ---</v>
      </c>
      <c r="J57" s="2534">
        <f>結果表!J55</f>
        <v>99.946345754586687</v>
      </c>
      <c r="L57" s="527">
        <v>6</v>
      </c>
      <c r="M57" s="262">
        <f t="shared" ref="M57:M58" si="428">B57</f>
        <v>101.1048139290034</v>
      </c>
      <c r="N57" s="220">
        <f t="shared" ref="N57:N58" si="429">J57</f>
        <v>99.946345754586687</v>
      </c>
    </row>
    <row r="58" spans="1:14">
      <c r="A58" s="2219">
        <v>44743</v>
      </c>
      <c r="B58" s="2534">
        <f>結果表!B56</f>
        <v>101.0501247709974</v>
      </c>
      <c r="C58" s="52">
        <f t="shared" ref="C58" si="430">B58-B57</f>
        <v>-5.4689158005999161E-2</v>
      </c>
      <c r="D58" s="243">
        <f t="shared" ref="D58" si="431">ROUND((B58-B46)/B46*100,2)</f>
        <v>-0.21</v>
      </c>
      <c r="E58" s="542">
        <f t="shared" ref="E58" si="432">AVERAGE(B56:B58)</f>
        <v>101.10394675977506</v>
      </c>
      <c r="F58" s="359">
        <f t="shared" ref="F58" si="433">E58-E57</f>
        <v>-5.208629114457608E-2</v>
      </c>
      <c r="G58" s="360">
        <f t="shared" ref="G58" si="434">IF(F58&lt;0,-1,1)</f>
        <v>-1</v>
      </c>
      <c r="H58" s="361">
        <f t="shared" ref="H58" si="435">SUM(G56:G58)</f>
        <v>-1</v>
      </c>
      <c r="I58" s="362" t="str">
        <f t="shared" ref="I58" si="436">IF(H58=-3,"悪化 ",IF(H58=3,"改善 "," ---"))</f>
        <v xml:space="preserve"> ---</v>
      </c>
      <c r="J58" s="2534">
        <f>結果表!J56</f>
        <v>100.12061920293294</v>
      </c>
      <c r="L58" s="527">
        <v>7</v>
      </c>
      <c r="M58" s="262">
        <f t="shared" si="428"/>
        <v>101.0501247709974</v>
      </c>
      <c r="N58" s="220">
        <f t="shared" si="429"/>
        <v>100.12061920293294</v>
      </c>
    </row>
    <row r="59" spans="1:14">
      <c r="A59" s="2219">
        <v>44774</v>
      </c>
      <c r="B59" s="2534">
        <f>結果表!B57</f>
        <v>100.98300143929765</v>
      </c>
      <c r="C59" s="52">
        <f t="shared" ref="C59" si="437">B59-B58</f>
        <v>-6.7123331699747268E-2</v>
      </c>
      <c r="D59" s="243">
        <f t="shared" ref="D59" si="438">ROUND((B59-B47)/B47*100,2)</f>
        <v>0.06</v>
      </c>
      <c r="E59" s="542">
        <f t="shared" ref="E59" si="439">AVERAGE(B57:B59)</f>
        <v>101.04598004643282</v>
      </c>
      <c r="F59" s="359">
        <f t="shared" ref="F59" si="440">E59-E58</f>
        <v>-5.7966713342239018E-2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534">
        <f>結果表!J57</f>
        <v>100.25800290603965</v>
      </c>
      <c r="L59" s="529">
        <v>8</v>
      </c>
      <c r="M59" s="262">
        <f t="shared" ref="M59" si="444">B59</f>
        <v>100.98300143929765</v>
      </c>
      <c r="N59" s="220">
        <f t="shared" ref="N59" si="445">J59</f>
        <v>100.25800290603965</v>
      </c>
    </row>
    <row r="60" spans="1:14">
      <c r="A60" s="2219">
        <v>44805</v>
      </c>
      <c r="B60" s="2534">
        <f>結果表!B58</f>
        <v>100.84603353088482</v>
      </c>
      <c r="C60" s="52">
        <f t="shared" ref="C60" si="446">B60-B59</f>
        <v>-0.13696790841282791</v>
      </c>
      <c r="D60" s="243">
        <f t="shared" ref="D60" si="447">ROUND((B60-B48)/B48*100,2)</f>
        <v>0.14000000000000001</v>
      </c>
      <c r="E60" s="542">
        <f t="shared" ref="E60" si="448">AVERAGE(B58:B60)</f>
        <v>100.95971991372663</v>
      </c>
      <c r="F60" s="359">
        <f t="shared" ref="F60" si="449">E60-E59</f>
        <v>-8.626013270618671E-2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534">
        <f>結果表!J58</f>
        <v>100.33935443001131</v>
      </c>
      <c r="L60" s="529">
        <v>9</v>
      </c>
      <c r="M60" s="262">
        <f t="shared" ref="M60" si="453">B60</f>
        <v>100.84603353088482</v>
      </c>
      <c r="N60" s="220">
        <f t="shared" ref="N60" si="454">J60</f>
        <v>100.33935443001131</v>
      </c>
    </row>
    <row r="61" spans="1:14">
      <c r="A61" s="2219">
        <v>44835</v>
      </c>
      <c r="B61" s="2534">
        <f>結果表!B59</f>
        <v>100.66928922848648</v>
      </c>
      <c r="C61" s="52">
        <f t="shared" ref="C61" si="455">B61-B60</f>
        <v>-0.17674430239834749</v>
      </c>
      <c r="D61" s="243">
        <f t="shared" ref="D61" si="456">ROUND((B61-B49)/B49*100,2)</f>
        <v>0</v>
      </c>
      <c r="E61" s="542">
        <f t="shared" ref="E61" si="457">AVERAGE(B59:B61)</f>
        <v>100.83277473288966</v>
      </c>
      <c r="F61" s="359">
        <f t="shared" ref="F61" si="458">E61-E60</f>
        <v>-0.12694518083696948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534">
        <f>結果表!J59</f>
        <v>100.38604373105268</v>
      </c>
      <c r="L61" s="529">
        <v>10</v>
      </c>
      <c r="M61" s="262">
        <f t="shared" ref="M61" si="462">B61</f>
        <v>100.66928922848648</v>
      </c>
      <c r="N61" s="220">
        <f t="shared" ref="N61" si="463">J61</f>
        <v>100.38604373105268</v>
      </c>
    </row>
    <row r="62" spans="1:14">
      <c r="A62" s="2219">
        <v>44866</v>
      </c>
      <c r="B62" s="2534">
        <f>結果表!B60</f>
        <v>100.50318644521074</v>
      </c>
      <c r="C62" s="52">
        <f t="shared" ref="C62" si="464">B62-B61</f>
        <v>-0.16610278327573269</v>
      </c>
      <c r="D62" s="243">
        <f t="shared" ref="D62" si="465">ROUND((B62-B50)/B50*100,2)</f>
        <v>-0.28999999999999998</v>
      </c>
      <c r="E62" s="542">
        <f t="shared" ref="E62" si="466">AVERAGE(B60:B62)</f>
        <v>100.67283640152736</v>
      </c>
      <c r="F62" s="359">
        <f t="shared" ref="F62" si="467">E62-E61</f>
        <v>-0.15993833136229796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534">
        <f>結果表!J60</f>
        <v>100.38717191964398</v>
      </c>
      <c r="L62" s="528">
        <v>11</v>
      </c>
      <c r="M62" s="262">
        <f t="shared" ref="M62" si="471">B62</f>
        <v>100.50318644521074</v>
      </c>
      <c r="N62" s="220">
        <f t="shared" ref="N62" si="472">J62</f>
        <v>100.38717191964398</v>
      </c>
    </row>
    <row r="63" spans="1:14">
      <c r="A63" s="2536">
        <v>44896</v>
      </c>
      <c r="B63" s="2534">
        <f>結果表!B61</f>
        <v>100.35488009153229</v>
      </c>
      <c r="C63" s="550">
        <f t="shared" ref="C63" si="473">B63-B62</f>
        <v>-0.14830635367844991</v>
      </c>
      <c r="D63" s="246">
        <f t="shared" ref="D63" si="474">ROUND((B63-B51)/B51*100,2)</f>
        <v>-0.56999999999999995</v>
      </c>
      <c r="E63" s="551">
        <f t="shared" ref="E63" si="475">AVERAGE(B61:B63)</f>
        <v>100.50911858840983</v>
      </c>
      <c r="F63" s="544">
        <f t="shared" ref="F63" si="476">E63-E62</f>
        <v>-0.16371781311752898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534">
        <f>結果表!J61</f>
        <v>100.33825291915829</v>
      </c>
      <c r="L63" s="532">
        <v>12</v>
      </c>
      <c r="M63" s="494">
        <f t="shared" ref="M63" si="480">B63</f>
        <v>100.35488009153229</v>
      </c>
      <c r="N63" s="225">
        <f t="shared" ref="N63" si="481">J63</f>
        <v>100.33825291915829</v>
      </c>
    </row>
    <row r="64" spans="1:14">
      <c r="A64" s="2218">
        <v>44927</v>
      </c>
      <c r="B64" s="2533">
        <f>結果表!B62</f>
        <v>100.27683001918768</v>
      </c>
      <c r="C64" s="735">
        <f t="shared" ref="C64" si="482">B64-B63</f>
        <v>-7.8050072344609589E-2</v>
      </c>
      <c r="D64" s="245">
        <f t="shared" ref="D64" si="483">ROUND((B64-B52)/B52*100,2)</f>
        <v>-0.78</v>
      </c>
      <c r="E64" s="553">
        <f t="shared" ref="E64" si="484">AVERAGE(B62:B64)</f>
        <v>100.37829885197691</v>
      </c>
      <c r="F64" s="553">
        <f t="shared" ref="F64" si="485">E64-E63</f>
        <v>-0.13081973643292599</v>
      </c>
      <c r="G64" s="554">
        <f t="shared" ref="G64" si="486">IF(F64&lt;0,-1,1)</f>
        <v>-1</v>
      </c>
      <c r="H64" s="554">
        <f t="shared" ref="H64" si="487">SUM(G62:G64)</f>
        <v>-3</v>
      </c>
      <c r="I64" s="2529" t="str">
        <f t="shared" ref="I64" si="488">IF(H64=-3,"悪化 ",IF(H64=3,"改善 "," ---"))</f>
        <v xml:space="preserve">悪化 </v>
      </c>
      <c r="J64" s="2533">
        <f>結果表!J62</f>
        <v>100.2685977849312</v>
      </c>
      <c r="L64" s="530" t="s">
        <v>1210</v>
      </c>
      <c r="M64" s="531">
        <f t="shared" ref="M64" si="489">B64</f>
        <v>100.27683001918768</v>
      </c>
      <c r="N64" s="369">
        <f t="shared" ref="N64" si="490">J64</f>
        <v>100.2685977849312</v>
      </c>
    </row>
    <row r="65" spans="1:14">
      <c r="A65" s="2219">
        <v>44958</v>
      </c>
      <c r="B65" s="2534">
        <f>結果表!B63</f>
        <v>100.25885722684195</v>
      </c>
      <c r="C65" s="699">
        <f t="shared" ref="C65" si="491">B65-B64</f>
        <v>-1.7972792345730682E-2</v>
      </c>
      <c r="D65" s="243">
        <f t="shared" ref="D65" si="492">ROUND((B65-B53)/B53*100,2)</f>
        <v>-0.87</v>
      </c>
      <c r="E65" s="359">
        <f t="shared" ref="E65" si="493">AVERAGE(B63:B65)</f>
        <v>100.29685577918731</v>
      </c>
      <c r="F65" s="359">
        <f t="shared" ref="F65" si="494">E65-E64</f>
        <v>-8.1443072789596727E-2</v>
      </c>
      <c r="G65" s="361">
        <f t="shared" ref="G65" si="495">IF(F65&lt;0,-1,1)</f>
        <v>-1</v>
      </c>
      <c r="H65" s="361">
        <f t="shared" ref="H65" si="496">SUM(G63:G65)</f>
        <v>-3</v>
      </c>
      <c r="I65" s="2530" t="str">
        <f t="shared" ref="I65" si="497">IF(H65=-3,"悪化 ",IF(H65=3,"改善 "," ---"))</f>
        <v xml:space="preserve">悪化 </v>
      </c>
      <c r="J65" s="2534">
        <f>結果表!J63</f>
        <v>100.23534549174099</v>
      </c>
      <c r="L65" s="527">
        <v>2</v>
      </c>
      <c r="M65" s="262">
        <f t="shared" ref="M65" si="498">B65</f>
        <v>100.25885722684195</v>
      </c>
      <c r="N65" s="220">
        <f t="shared" ref="N65" si="499">J65</f>
        <v>100.23534549174099</v>
      </c>
    </row>
    <row r="66" spans="1:14">
      <c r="A66" s="2219">
        <v>44986</v>
      </c>
      <c r="B66" s="2534">
        <f>結果表!B64</f>
        <v>100.26886561695979</v>
      </c>
      <c r="C66" s="699">
        <f t="shared" ref="C66" si="500">B66-B65</f>
        <v>1.0008390117832278E-2</v>
      </c>
      <c r="D66" s="243">
        <f t="shared" ref="D66" si="501">ROUND((B66-B54)/B54*100,2)</f>
        <v>-0.92</v>
      </c>
      <c r="E66" s="359">
        <f t="shared" ref="E66" si="502">AVERAGE(B64:B66)</f>
        <v>100.26818428766313</v>
      </c>
      <c r="F66" s="359">
        <f t="shared" ref="F66" si="503">E66-E65</f>
        <v>-2.8671491524178805E-2</v>
      </c>
      <c r="G66" s="361">
        <f t="shared" ref="G66" si="504">IF(F66&lt;0,-1,1)</f>
        <v>-1</v>
      </c>
      <c r="H66" s="361">
        <f t="shared" ref="H66" si="505">SUM(G64:G66)</f>
        <v>-3</v>
      </c>
      <c r="I66" s="2530" t="str">
        <f t="shared" ref="I66" si="506">IF(H66=-3,"悪化 ",IF(H66=3,"改善 "," ---"))</f>
        <v xml:space="preserve">悪化 </v>
      </c>
      <c r="J66" s="2534">
        <f>結果表!J64</f>
        <v>100.27305702570581</v>
      </c>
      <c r="L66" s="527">
        <v>3</v>
      </c>
      <c r="M66" s="262">
        <f t="shared" ref="M66" si="507">B66</f>
        <v>100.26886561695979</v>
      </c>
      <c r="N66" s="220">
        <f t="shared" ref="N66" si="508">J66</f>
        <v>100.27305702570581</v>
      </c>
    </row>
    <row r="67" spans="1:14">
      <c r="A67" s="2219">
        <v>45017</v>
      </c>
      <c r="B67" s="2534">
        <f>結果表!B65</f>
        <v>100.29384836157398</v>
      </c>
      <c r="C67" s="699">
        <f t="shared" ref="C67" si="509">B67-B66</f>
        <v>2.4982744614192143E-2</v>
      </c>
      <c r="D67" s="243">
        <f t="shared" ref="D67" si="510">ROUND((B67-B55)/B55*100,2)</f>
        <v>-0.9</v>
      </c>
      <c r="E67" s="359">
        <f t="shared" ref="E67" si="511">AVERAGE(B65:B67)</f>
        <v>100.27385706845858</v>
      </c>
      <c r="F67" s="359">
        <f t="shared" ref="F67" si="512">E67-E66</f>
        <v>5.6727807954501941E-3</v>
      </c>
      <c r="G67" s="361">
        <f t="shared" ref="G67" si="513">IF(F67&lt;0,-1,1)</f>
        <v>1</v>
      </c>
      <c r="H67" s="361">
        <f t="shared" ref="H67" si="514">SUM(G65:G67)</f>
        <v>-1</v>
      </c>
      <c r="I67" s="2530" t="str">
        <f t="shared" ref="I67" si="515">IF(H67=-3,"悪化 ",IF(H67=3,"改善 "," ---"))</f>
        <v xml:space="preserve"> ---</v>
      </c>
      <c r="J67" s="2534">
        <f>結果表!J65</f>
        <v>100.36092693778996</v>
      </c>
      <c r="L67" s="527">
        <v>4</v>
      </c>
      <c r="M67" s="262">
        <f t="shared" ref="M67" si="516">B67</f>
        <v>100.29384836157398</v>
      </c>
      <c r="N67" s="220">
        <f t="shared" ref="N67" si="517">J67</f>
        <v>100.36092693778996</v>
      </c>
    </row>
    <row r="68" spans="1:14">
      <c r="A68" s="2219">
        <v>45047</v>
      </c>
      <c r="B68" s="2534">
        <f>結果表!B66</f>
        <v>100.32900807721319</v>
      </c>
      <c r="C68" s="699">
        <f t="shared" ref="C68" si="518">B68-B67</f>
        <v>3.5159715639210276E-2</v>
      </c>
      <c r="D68" s="243">
        <f t="shared" ref="D68" si="519">ROUND((B68-B56)/B56*100,2)</f>
        <v>-0.82</v>
      </c>
      <c r="E68" s="359">
        <f t="shared" ref="E68" si="520">AVERAGE(B66:B68)</f>
        <v>100.29724068524899</v>
      </c>
      <c r="F68" s="359">
        <f t="shared" ref="F68" si="521">E68-E67</f>
        <v>2.3383616790411565E-2</v>
      </c>
      <c r="G68" s="361">
        <f t="shared" ref="G68" si="522">IF(F68&lt;0,-1,1)</f>
        <v>1</v>
      </c>
      <c r="H68" s="361">
        <f t="shared" ref="H68" si="523">SUM(G66:G68)</f>
        <v>1</v>
      </c>
      <c r="I68" s="2530" t="str">
        <f t="shared" ref="I68" si="524">IF(H68=-3,"悪化 ",IF(H68=3,"改善 "," ---"))</f>
        <v xml:space="preserve"> ---</v>
      </c>
      <c r="J68" s="2534">
        <f>結果表!J66</f>
        <v>100.47998110688467</v>
      </c>
      <c r="L68" s="527">
        <v>5</v>
      </c>
      <c r="M68" s="262">
        <f t="shared" ref="M68" si="525">B68</f>
        <v>100.32900807721319</v>
      </c>
      <c r="N68" s="220">
        <f t="shared" ref="N68" si="526">J68</f>
        <v>100.47998110688467</v>
      </c>
    </row>
    <row r="69" spans="1:14">
      <c r="A69" s="2219">
        <v>45078</v>
      </c>
      <c r="B69" s="2534">
        <f>結果表!B67</f>
        <v>100.37424118507144</v>
      </c>
      <c r="C69" s="699">
        <f t="shared" ref="C69" si="527">B69-B68</f>
        <v>4.5233107858251742E-2</v>
      </c>
      <c r="D69" s="243">
        <f t="shared" ref="D69" si="528">ROUND((B69-B57)/B57*100,2)</f>
        <v>-0.72</v>
      </c>
      <c r="E69" s="359">
        <f t="shared" ref="E69" si="529">AVERAGE(B67:B69)</f>
        <v>100.33236587461954</v>
      </c>
      <c r="F69" s="359">
        <f t="shared" ref="F69" si="530">E69-E68</f>
        <v>3.512518937054665E-2</v>
      </c>
      <c r="G69" s="361">
        <f t="shared" ref="G69" si="531">IF(F69&lt;0,-1,1)</f>
        <v>1</v>
      </c>
      <c r="H69" s="361">
        <f t="shared" ref="H69" si="532">SUM(G67:G69)</f>
        <v>3</v>
      </c>
      <c r="I69" s="2530" t="str">
        <f t="shared" ref="I69" si="533">IF(H69=-3,"悪化 ",IF(H69=3,"改善 "," ---"))</f>
        <v xml:space="preserve">改善 </v>
      </c>
      <c r="J69" s="2534">
        <f>結果表!J67</f>
        <v>100.62679158898426</v>
      </c>
      <c r="L69" s="527">
        <v>6</v>
      </c>
      <c r="M69" s="262">
        <f t="shared" ref="M69" si="534">B69</f>
        <v>100.37424118507144</v>
      </c>
      <c r="N69" s="220">
        <f t="shared" ref="N69" si="535">J69</f>
        <v>100.62679158898426</v>
      </c>
    </row>
    <row r="70" spans="1:14">
      <c r="A70" s="2219">
        <v>45108</v>
      </c>
      <c r="B70" s="2534">
        <f>結果表!B68</f>
        <v>100.39902296494243</v>
      </c>
      <c r="C70" s="699">
        <f t="shared" ref="C70" si="536">B70-B69</f>
        <v>2.4781779870991727E-2</v>
      </c>
      <c r="D70" s="243">
        <f t="shared" ref="D70" si="537">ROUND((B70-B58)/B58*100,2)</f>
        <v>-0.64</v>
      </c>
      <c r="E70" s="359">
        <f t="shared" ref="E70" si="538">AVERAGE(B68:B70)</f>
        <v>100.36742407574235</v>
      </c>
      <c r="F70" s="359">
        <f t="shared" ref="F70" si="539">E70-E69</f>
        <v>3.5058201122808441E-2</v>
      </c>
      <c r="G70" s="361">
        <f t="shared" ref="G70" si="540">IF(F70&lt;0,-1,1)</f>
        <v>1</v>
      </c>
      <c r="H70" s="361">
        <f t="shared" ref="H70" si="541">SUM(G68:G70)</f>
        <v>3</v>
      </c>
      <c r="I70" s="2530" t="str">
        <f t="shared" ref="I70" si="542">IF(H70=-3,"悪化 ",IF(H70=3,"改善 "," ---"))</f>
        <v xml:space="preserve">改善 </v>
      </c>
      <c r="J70" s="2534">
        <f>結果表!J68</f>
        <v>100.80202971819693</v>
      </c>
      <c r="L70" s="527">
        <v>7</v>
      </c>
      <c r="M70" s="262">
        <f t="shared" ref="M70" si="543">B70</f>
        <v>100.39902296494243</v>
      </c>
      <c r="N70" s="220">
        <f t="shared" ref="N70" si="544">J70</f>
        <v>100.80202971819693</v>
      </c>
    </row>
    <row r="71" spans="1:14">
      <c r="A71" s="2219">
        <v>45139</v>
      </c>
      <c r="B71" s="2534">
        <f>結果表!B69</f>
        <v>100.35924108822313</v>
      </c>
      <c r="C71" s="699">
        <f t="shared" ref="C71" si="545">B71-B70</f>
        <v>-3.9781876719303E-2</v>
      </c>
      <c r="D71" s="243">
        <f t="shared" ref="D71" si="546">ROUND((B71-B59)/B59*100,2)</f>
        <v>-0.62</v>
      </c>
      <c r="E71" s="359">
        <f t="shared" ref="E71" si="547">AVERAGE(B69:B71)</f>
        <v>100.37750174607901</v>
      </c>
      <c r="F71" s="359">
        <f t="shared" ref="F71" si="548">E71-E70</f>
        <v>1.0077670336656297E-2</v>
      </c>
      <c r="G71" s="361">
        <f t="shared" ref="G71" si="549">IF(F71&lt;0,-1,1)</f>
        <v>1</v>
      </c>
      <c r="H71" s="361">
        <f t="shared" ref="H71" si="550">SUM(G69:G71)</f>
        <v>3</v>
      </c>
      <c r="I71" s="2530" t="str">
        <f t="shared" ref="I71" si="551">IF(H71=-3,"悪化 ",IF(H71=3,"改善 "," ---"))</f>
        <v xml:space="preserve">改善 </v>
      </c>
      <c r="J71" s="2534">
        <f>結果表!J69</f>
        <v>100.96567872436697</v>
      </c>
      <c r="L71" s="529">
        <v>8</v>
      </c>
      <c r="M71" s="262">
        <f t="shared" ref="M71" si="552">B71</f>
        <v>100.35924108822313</v>
      </c>
      <c r="N71" s="220">
        <f t="shared" ref="N71" si="553">J71</f>
        <v>100.96567872436697</v>
      </c>
    </row>
    <row r="72" spans="1:14">
      <c r="A72" s="2219">
        <v>45170</v>
      </c>
      <c r="B72" s="2534">
        <f>結果表!B70</f>
        <v>100.21979033264428</v>
      </c>
      <c r="C72" s="699">
        <f t="shared" ref="C72" si="554">B72-B71</f>
        <v>-0.13945075557884934</v>
      </c>
      <c r="D72" s="243">
        <f t="shared" ref="D72" si="555">ROUND((B72-B60)/B60*100,2)</f>
        <v>-0.62</v>
      </c>
      <c r="E72" s="359">
        <f t="shared" ref="E72" si="556">AVERAGE(B70:B72)</f>
        <v>100.32601812860328</v>
      </c>
      <c r="F72" s="359">
        <f t="shared" ref="F72" si="557">E72-E71</f>
        <v>-5.1483617475724941E-2</v>
      </c>
      <c r="G72" s="361">
        <f t="shared" ref="G72" si="558">IF(F72&lt;0,-1,1)</f>
        <v>-1</v>
      </c>
      <c r="H72" s="361">
        <f t="shared" ref="H72" si="559">SUM(G70:G72)</f>
        <v>1</v>
      </c>
      <c r="I72" s="2530" t="str">
        <f t="shared" ref="I72" si="560">IF(H72=-3,"悪化 ",IF(H72=3,"改善 "," ---"))</f>
        <v xml:space="preserve"> ---</v>
      </c>
      <c r="J72" s="2534">
        <f>結果表!J70</f>
        <v>101.09617748271644</v>
      </c>
      <c r="L72" s="529">
        <v>9</v>
      </c>
      <c r="M72" s="262">
        <f t="shared" ref="M72" si="561">B72</f>
        <v>100.21979033264428</v>
      </c>
      <c r="N72" s="220">
        <f t="shared" ref="N72" si="562">J72</f>
        <v>101.09617748271644</v>
      </c>
    </row>
    <row r="73" spans="1:14">
      <c r="A73" s="2219">
        <v>45200</v>
      </c>
      <c r="B73" s="2534">
        <f>結果表!B71</f>
        <v>100.04281893962487</v>
      </c>
      <c r="C73" s="699">
        <f t="shared" ref="C73" si="563">B73-B72</f>
        <v>-0.17697139301941434</v>
      </c>
      <c r="D73" s="243">
        <f t="shared" ref="D73" si="564">ROUND((B73-B61)/B61*100,2)</f>
        <v>-0.62</v>
      </c>
      <c r="E73" s="359">
        <f t="shared" ref="E73" si="565">AVERAGE(B71:B73)</f>
        <v>100.20728345349742</v>
      </c>
      <c r="F73" s="359">
        <f t="shared" ref="F73" si="566">E73-E72</f>
        <v>-0.11873467510585556</v>
      </c>
      <c r="G73" s="361">
        <f t="shared" ref="G73" si="567">IF(F73&lt;0,-1,1)</f>
        <v>-1</v>
      </c>
      <c r="H73" s="361">
        <f t="shared" ref="H73" si="568">SUM(G71:G73)</f>
        <v>-1</v>
      </c>
      <c r="I73" s="2530" t="str">
        <f t="shared" ref="I73" si="569">IF(H73=-3,"悪化 ",IF(H73=3,"改善 "," ---"))</f>
        <v xml:space="preserve"> ---</v>
      </c>
      <c r="J73" s="2534">
        <f>結果表!J71</f>
        <v>101.14601927350441</v>
      </c>
      <c r="L73" s="529">
        <v>10</v>
      </c>
      <c r="M73" s="262">
        <f t="shared" ref="M73" si="570">B73</f>
        <v>100.04281893962487</v>
      </c>
      <c r="N73" s="220">
        <f t="shared" ref="N73" si="571">J73</f>
        <v>101.14601927350441</v>
      </c>
    </row>
    <row r="74" spans="1:14">
      <c r="A74" s="2219">
        <v>45231</v>
      </c>
      <c r="B74" s="2534">
        <f>結果表!B72</f>
        <v>99.871406085723564</v>
      </c>
      <c r="C74" s="699">
        <f t="shared" ref="C74" si="572">B74-B73</f>
        <v>-0.17141285390130179</v>
      </c>
      <c r="D74" s="243">
        <f t="shared" ref="D74" si="573">ROUND((B74-B62)/B62*100,2)</f>
        <v>-0.63</v>
      </c>
      <c r="E74" s="359">
        <f t="shared" ref="E74" si="574">AVERAGE(B72:B74)</f>
        <v>100.04467178599758</v>
      </c>
      <c r="F74" s="359">
        <f t="shared" ref="F74" si="575">E74-E73</f>
        <v>-0.16261166749984568</v>
      </c>
      <c r="G74" s="361">
        <f t="shared" ref="G74" si="576">IF(F74&lt;0,-1,1)</f>
        <v>-1</v>
      </c>
      <c r="H74" s="361">
        <f t="shared" ref="H74" si="577">SUM(G72:G74)</f>
        <v>-3</v>
      </c>
      <c r="I74" s="2530" t="str">
        <f t="shared" ref="I74" si="578">IF(H74=-3,"悪化 ",IF(H74=3,"改善 "," ---"))</f>
        <v xml:space="preserve">悪化 </v>
      </c>
      <c r="J74" s="2534">
        <f>結果表!J72</f>
        <v>101.14836336064954</v>
      </c>
      <c r="L74" s="528">
        <v>11</v>
      </c>
      <c r="M74" s="262">
        <f t="shared" ref="M74" si="579">B74</f>
        <v>99.871406085723564</v>
      </c>
      <c r="N74" s="220">
        <f t="shared" ref="N74" si="580">J74</f>
        <v>101.14836336064954</v>
      </c>
    </row>
    <row r="75" spans="1:14">
      <c r="A75" s="2536">
        <v>45261</v>
      </c>
      <c r="B75" s="2535">
        <f>結果表!B73</f>
        <v>99.717563638243689</v>
      </c>
      <c r="C75" s="930">
        <f t="shared" ref="C75" si="581">B75-B74</f>
        <v>-0.15384244747987452</v>
      </c>
      <c r="D75" s="246">
        <f t="shared" ref="D75" si="582">ROUND((B75-B63)/B63*100,2)</f>
        <v>-0.64</v>
      </c>
      <c r="E75" s="544">
        <f t="shared" ref="E75" si="583">AVERAGE(B73:B75)</f>
        <v>99.877262887864049</v>
      </c>
      <c r="F75" s="544">
        <f t="shared" ref="F75" si="584">E75-E74</f>
        <v>-0.16740889813353022</v>
      </c>
      <c r="G75" s="545">
        <f t="shared" ref="G75" si="585">IF(F75&lt;0,-1,1)</f>
        <v>-1</v>
      </c>
      <c r="H75" s="545">
        <f t="shared" ref="H75" si="586">SUM(G73:G75)</f>
        <v>-3</v>
      </c>
      <c r="I75" s="2532" t="str">
        <f t="shared" ref="I75" si="587">IF(H75=-3,"悪化 ",IF(H75=3,"改善 "," ---"))</f>
        <v xml:space="preserve">悪化 </v>
      </c>
      <c r="J75" s="2535">
        <f>結果表!J73</f>
        <v>101.13200314171453</v>
      </c>
      <c r="L75" s="532">
        <v>12</v>
      </c>
      <c r="M75" s="494">
        <f t="shared" ref="M75" si="588">B75</f>
        <v>99.717563638243689</v>
      </c>
      <c r="N75" s="225">
        <f t="shared" ref="N75" si="589">J75</f>
        <v>101.13200314171453</v>
      </c>
    </row>
    <row r="76" spans="1:14">
      <c r="A76" s="2218">
        <v>45292</v>
      </c>
      <c r="B76" s="2534">
        <f>結果表!B74</f>
        <v>99.589201890416732</v>
      </c>
      <c r="C76" s="735">
        <f t="shared" ref="C76" si="590">B76-B75</f>
        <v>-0.12836174782695764</v>
      </c>
      <c r="D76" s="547">
        <f t="shared" ref="D76" si="591">ROUND((B76-B64)/B64*100,2)</f>
        <v>-0.69</v>
      </c>
      <c r="E76" s="553">
        <f t="shared" ref="E76" si="592">AVERAGE(B74:B76)</f>
        <v>99.726057204794657</v>
      </c>
      <c r="F76" s="548">
        <f t="shared" ref="F76" si="593">E76-E75</f>
        <v>-0.15120568306939219</v>
      </c>
      <c r="G76" s="554">
        <f t="shared" ref="G76" si="594">IF(F76&lt;0,-1,1)</f>
        <v>-1</v>
      </c>
      <c r="H76" s="549">
        <f t="shared" ref="H76" si="595">SUM(G74:G76)</f>
        <v>-3</v>
      </c>
      <c r="I76" s="2529" t="str">
        <f t="shared" ref="I76" si="596">IF(H76=-3,"悪化 ",IF(H76=3,"改善 "," ---"))</f>
        <v xml:space="preserve">悪化 </v>
      </c>
      <c r="J76" s="2534">
        <f>結果表!J74</f>
        <v>101.07861421698915</v>
      </c>
      <c r="L76" s="530" t="s">
        <v>1254</v>
      </c>
      <c r="M76" s="262">
        <f t="shared" ref="M76" si="597">B76</f>
        <v>99.589201890416732</v>
      </c>
      <c r="N76" s="220">
        <f t="shared" ref="N76" si="598">J76</f>
        <v>101.07861421698915</v>
      </c>
    </row>
    <row r="77" spans="1:14">
      <c r="A77" s="2219">
        <v>45323</v>
      </c>
      <c r="B77" s="2534">
        <f>結果表!B75</f>
        <v>99.602404881188207</v>
      </c>
      <c r="C77" s="699">
        <f t="shared" ref="C77" si="599">B77-B76</f>
        <v>1.3202990771475243E-2</v>
      </c>
      <c r="D77" s="52">
        <f t="shared" ref="D77" si="600">ROUND((B77-B65)/B65*100,2)</f>
        <v>-0.65</v>
      </c>
      <c r="E77" s="359">
        <f t="shared" ref="E77" si="601">AVERAGE(B75:B77)</f>
        <v>99.636390136616214</v>
      </c>
      <c r="F77" s="542">
        <f t="shared" ref="F77" si="602">E77-E76</f>
        <v>-8.9667068178442833E-2</v>
      </c>
      <c r="G77" s="361">
        <f t="shared" ref="G77" si="603">IF(F77&lt;0,-1,1)</f>
        <v>-1</v>
      </c>
      <c r="H77" s="360">
        <f t="shared" ref="H77" si="604">SUM(G75:G77)</f>
        <v>-3</v>
      </c>
      <c r="I77" s="2530" t="str">
        <f t="shared" ref="I77" si="605">IF(H77=-3,"悪化 ",IF(H77=3,"改善 "," ---"))</f>
        <v xml:space="preserve">悪化 </v>
      </c>
      <c r="J77" s="2534">
        <f>結果表!J75</f>
        <v>100.98583593251114</v>
      </c>
      <c r="L77" s="527">
        <v>2</v>
      </c>
      <c r="M77" s="262">
        <f t="shared" ref="M77" si="606">B77</f>
        <v>99.602404881188207</v>
      </c>
      <c r="N77" s="220">
        <f t="shared" ref="N77" si="607">J77</f>
        <v>100.98583593251114</v>
      </c>
    </row>
    <row r="78" spans="1:14">
      <c r="A78" s="2219">
        <v>45352</v>
      </c>
      <c r="B78" s="2534">
        <f>結果表!B76</f>
        <v>99.749531765026418</v>
      </c>
      <c r="C78" s="699">
        <f t="shared" ref="C78" si="608">B78-B77</f>
        <v>0.1471268838382116</v>
      </c>
      <c r="D78" s="52">
        <f t="shared" ref="D78" si="609">ROUND((B78-B66)/B66*100,2)</f>
        <v>-0.52</v>
      </c>
      <c r="E78" s="359">
        <f t="shared" ref="E78" si="610">AVERAGE(B76:B78)</f>
        <v>99.647046178877119</v>
      </c>
      <c r="F78" s="542">
        <f t="shared" ref="F78" si="611">E78-E77</f>
        <v>1.0656042260904997E-2</v>
      </c>
      <c r="G78" s="361">
        <f t="shared" ref="G78" si="612">IF(F78&lt;0,-1,1)</f>
        <v>1</v>
      </c>
      <c r="H78" s="360">
        <f t="shared" ref="H78" si="613">SUM(G76:G78)</f>
        <v>-1</v>
      </c>
      <c r="I78" s="2530" t="str">
        <f t="shared" ref="I78" si="614">IF(H78=-3,"悪化 ",IF(H78=3,"改善 "," ---"))</f>
        <v xml:space="preserve"> ---</v>
      </c>
      <c r="J78" s="2534">
        <f>結果表!J76</f>
        <v>100.8507678880305</v>
      </c>
      <c r="L78" s="527">
        <v>3</v>
      </c>
      <c r="M78" s="262">
        <f t="shared" ref="M78" si="615">B78</f>
        <v>99.749531765026418</v>
      </c>
      <c r="N78" s="220">
        <f t="shared" ref="N78" si="616">J78</f>
        <v>100.8507678880305</v>
      </c>
    </row>
    <row r="79" spans="1:14">
      <c r="A79" s="2219">
        <v>45383</v>
      </c>
      <c r="B79" s="2534">
        <f>結果表!B77</f>
        <v>100.00889227483276</v>
      </c>
      <c r="C79" s="699">
        <f t="shared" ref="C79" si="617">B79-B78</f>
        <v>0.25936050980634207</v>
      </c>
      <c r="D79" s="52">
        <f t="shared" ref="D79" si="618">ROUND((B79-B67)/B67*100,2)</f>
        <v>-0.28000000000000003</v>
      </c>
      <c r="E79" s="359">
        <f t="shared" ref="E79" si="619">AVERAGE(B77:B79)</f>
        <v>99.786942973682471</v>
      </c>
      <c r="F79" s="542">
        <f t="shared" ref="F79" si="620">E79-E78</f>
        <v>0.13989679480535244</v>
      </c>
      <c r="G79" s="361">
        <f t="shared" ref="G79" si="621">IF(F79&lt;0,-1,1)</f>
        <v>1</v>
      </c>
      <c r="H79" s="360">
        <f t="shared" ref="H79" si="622">SUM(G77:G79)</f>
        <v>1</v>
      </c>
      <c r="I79" s="2530" t="str">
        <f t="shared" ref="I79" si="623">IF(H79=-3,"悪化 ",IF(H79=3,"改善 "," ---"))</f>
        <v xml:space="preserve"> ---</v>
      </c>
      <c r="J79" s="2534">
        <f>結果表!J77</f>
        <v>100.68271013756556</v>
      </c>
      <c r="L79" s="527">
        <v>4</v>
      </c>
      <c r="M79" s="262">
        <f t="shared" ref="M79" si="624">B79</f>
        <v>100.00889227483276</v>
      </c>
      <c r="N79" s="220">
        <f t="shared" ref="N79" si="625">J79</f>
        <v>100.68271013756556</v>
      </c>
    </row>
    <row r="80" spans="1:14">
      <c r="A80" s="2219">
        <v>45413</v>
      </c>
      <c r="B80" s="2534">
        <f>結果表!B78</f>
        <v>100.31644417658408</v>
      </c>
      <c r="C80" s="699">
        <f t="shared" ref="C80" si="626">B80-B79</f>
        <v>0.30755190175132441</v>
      </c>
      <c r="D80" s="52">
        <f t="shared" ref="D80" si="627">ROUND((B80-B68)/B68*100,2)</f>
        <v>-0.01</v>
      </c>
      <c r="E80" s="359">
        <f t="shared" ref="E80" si="628">AVERAGE(B78:B80)</f>
        <v>100.02495607214775</v>
      </c>
      <c r="F80" s="542">
        <f t="shared" ref="F80" si="629">E80-E79</f>
        <v>0.23801309846527374</v>
      </c>
      <c r="G80" s="361">
        <f t="shared" ref="G80" si="630">IF(F80&lt;0,-1,1)</f>
        <v>1</v>
      </c>
      <c r="H80" s="360">
        <f t="shared" ref="H80" si="631">SUM(G78:G80)</f>
        <v>3</v>
      </c>
      <c r="I80" s="2530" t="str">
        <f t="shared" ref="I80" si="632">IF(H80=-3,"悪化 ",IF(H80=3,"改善 "," ---"))</f>
        <v xml:space="preserve">改善 </v>
      </c>
      <c r="J80" s="2534">
        <f>結果表!J78</f>
        <v>100.50717047185027</v>
      </c>
      <c r="L80" s="527">
        <v>5</v>
      </c>
      <c r="M80" s="262">
        <f t="shared" ref="M80" si="633">B80</f>
        <v>100.31644417658408</v>
      </c>
      <c r="N80" s="220">
        <f t="shared" ref="N80" si="634">J80</f>
        <v>100.50717047185027</v>
      </c>
    </row>
    <row r="81" spans="1:14">
      <c r="A81" s="2219">
        <v>45444</v>
      </c>
      <c r="B81" s="2534">
        <f>結果表!B79</f>
        <v>100.56000556904456</v>
      </c>
      <c r="C81" s="699">
        <f t="shared" ref="C81" si="635">B81-B80</f>
        <v>0.24356139246047803</v>
      </c>
      <c r="D81" s="52">
        <f t="shared" ref="D81" si="636">ROUND((B81-B69)/B69*100,2)</f>
        <v>0.19</v>
      </c>
      <c r="E81" s="359">
        <f t="shared" ref="E81" si="637">AVERAGE(B79:B81)</f>
        <v>100.29511400682047</v>
      </c>
      <c r="F81" s="542">
        <f t="shared" ref="F81" si="638">E81-E80</f>
        <v>0.27015793467272431</v>
      </c>
      <c r="G81" s="361">
        <f t="shared" ref="G81" si="639">IF(F81&lt;0,-1,1)</f>
        <v>1</v>
      </c>
      <c r="H81" s="360">
        <f t="shared" ref="H81" si="640">SUM(G79:G81)</f>
        <v>3</v>
      </c>
      <c r="I81" s="2530" t="str">
        <f t="shared" ref="I81" si="641">IF(H81=-3,"悪化 ",IF(H81=3,"改善 "," ---"))</f>
        <v xml:space="preserve">改善 </v>
      </c>
      <c r="J81" s="2534">
        <f>結果表!J79</f>
        <v>100.32880831320951</v>
      </c>
      <c r="L81" s="527">
        <v>6</v>
      </c>
      <c r="M81" s="262">
        <f t="shared" ref="M81" si="642">B81</f>
        <v>100.56000556904456</v>
      </c>
      <c r="N81" s="220">
        <f t="shared" ref="N81" si="643">J81</f>
        <v>100.32880831320951</v>
      </c>
    </row>
    <row r="82" spans="1:14">
      <c r="A82" s="2219">
        <v>45474</v>
      </c>
      <c r="B82" s="2534">
        <f>結果表!B80</f>
        <v>100.73046303347448</v>
      </c>
      <c r="C82" s="699">
        <f t="shared" ref="C82" si="644">B82-B81</f>
        <v>0.17045746442991572</v>
      </c>
      <c r="D82" s="52">
        <f t="shared" ref="D82" si="645">ROUND((B82-B70)/B70*100,2)</f>
        <v>0.33</v>
      </c>
      <c r="E82" s="359">
        <f t="shared" ref="E82" si="646">AVERAGE(B80:B82)</f>
        <v>100.53563759303438</v>
      </c>
      <c r="F82" s="542">
        <f t="shared" ref="F82" si="647">E82-E81</f>
        <v>0.24052358621391079</v>
      </c>
      <c r="G82" s="361">
        <f t="shared" ref="G82" si="648">IF(F82&lt;0,-1,1)</f>
        <v>1</v>
      </c>
      <c r="H82" s="360">
        <f t="shared" ref="H82" si="649">SUM(G80:G82)</f>
        <v>3</v>
      </c>
      <c r="I82" s="2530" t="str">
        <f t="shared" ref="I82" si="650">IF(H82=-3,"悪化 ",IF(H82=3,"改善 "," ---"))</f>
        <v xml:space="preserve">改善 </v>
      </c>
      <c r="J82" s="2534">
        <f>結果表!J80</f>
        <v>100.13768590979466</v>
      </c>
      <c r="L82" s="527">
        <v>7</v>
      </c>
      <c r="M82" s="262">
        <f t="shared" ref="M82" si="651">B82</f>
        <v>100.73046303347448</v>
      </c>
      <c r="N82" s="220">
        <f t="shared" ref="N82" si="652">J82</f>
        <v>100.13768590979466</v>
      </c>
    </row>
    <row r="83" spans="1:14">
      <c r="A83" s="2219">
        <v>45505</v>
      </c>
      <c r="B83" s="2534">
        <f>結果表!B81</f>
        <v>100.69959424727509</v>
      </c>
      <c r="C83" s="699">
        <f t="shared" ref="C83" si="653">B83-B82</f>
        <v>-3.0868786199391707E-2</v>
      </c>
      <c r="D83" s="52">
        <f t="shared" ref="D83" si="654">ROUND((B83-B71)/B71*100,2)</f>
        <v>0.34</v>
      </c>
      <c r="E83" s="359">
        <f t="shared" ref="E83" si="655">AVERAGE(B81:B83)</f>
        <v>100.66335428326471</v>
      </c>
      <c r="F83" s="542">
        <f t="shared" ref="F83" si="656">E83-E82</f>
        <v>0.12771669023032928</v>
      </c>
      <c r="G83" s="361">
        <f t="shared" ref="G83" si="657">IF(F83&lt;0,-1,1)</f>
        <v>1</v>
      </c>
      <c r="H83" s="360">
        <f t="shared" ref="H83" si="658">SUM(G81:G83)</f>
        <v>3</v>
      </c>
      <c r="I83" s="2530" t="str">
        <f t="shared" ref="I83" si="659">IF(H83=-3,"悪化 ",IF(H83=3,"改善 "," ---"))</f>
        <v xml:space="preserve">改善 </v>
      </c>
      <c r="J83" s="2534">
        <f>結果表!J81</f>
        <v>99.921377968185737</v>
      </c>
      <c r="L83" s="529">
        <v>8</v>
      </c>
      <c r="M83" s="262">
        <f t="shared" ref="M83" si="660">B83</f>
        <v>100.69959424727509</v>
      </c>
      <c r="N83" s="220">
        <f t="shared" ref="N83" si="661">J83</f>
        <v>99.921377968185737</v>
      </c>
    </row>
    <row r="84" spans="1:14">
      <c r="A84" s="2219">
        <v>45536</v>
      </c>
      <c r="B84" s="2534">
        <f>結果表!B82</f>
        <v>100.60104692290662</v>
      </c>
      <c r="C84" s="699">
        <f t="shared" ref="C84" si="662">B84-B83</f>
        <v>-9.8547324368468026E-2</v>
      </c>
      <c r="D84" s="52">
        <f t="shared" ref="D84" si="663">ROUND((B84-B72)/B72*100,2)</f>
        <v>0.38</v>
      </c>
      <c r="E84" s="359">
        <f t="shared" ref="E84" si="664">AVERAGE(B82:B84)</f>
        <v>100.67703473455207</v>
      </c>
      <c r="F84" s="542">
        <f t="shared" ref="F84" si="665">E84-E83</f>
        <v>1.3680451287356732E-2</v>
      </c>
      <c r="G84" s="361">
        <f t="shared" ref="G84" si="666">IF(F84&lt;0,-1,1)</f>
        <v>1</v>
      </c>
      <c r="H84" s="360">
        <f t="shared" ref="H84" si="667">SUM(G82:G84)</f>
        <v>3</v>
      </c>
      <c r="I84" s="2530" t="str">
        <f t="shared" ref="I84" si="668">IF(H84=-3,"悪化 ",IF(H84=3,"改善 "," ---"))</f>
        <v xml:space="preserve">改善 </v>
      </c>
      <c r="J84" s="2534">
        <f>結果表!J82</f>
        <v>99.754678820592773</v>
      </c>
      <c r="L84" s="529">
        <v>9</v>
      </c>
      <c r="M84" s="262">
        <f t="shared" ref="M84" si="669">B84</f>
        <v>100.60104692290662</v>
      </c>
      <c r="N84" s="220">
        <f t="shared" ref="N84" si="670">J84</f>
        <v>99.754678820592773</v>
      </c>
    </row>
    <row r="85" spans="1:14">
      <c r="A85" s="2219">
        <v>45566</v>
      </c>
      <c r="B85" s="2534">
        <f>結果表!B83</f>
        <v>100.42256533896922</v>
      </c>
      <c r="C85" s="699">
        <f t="shared" ref="C85" si="671">B85-B84</f>
        <v>-0.17848158393739766</v>
      </c>
      <c r="D85" s="52">
        <f t="shared" ref="D85" si="672">ROUND((B85-B73)/B73*100,2)</f>
        <v>0.38</v>
      </c>
      <c r="E85" s="359">
        <f t="shared" ref="E85" si="673">AVERAGE(B83:B85)</f>
        <v>100.57440216971698</v>
      </c>
      <c r="F85" s="542">
        <f t="shared" ref="F85" si="674">E85-E84</f>
        <v>-0.10263256483509053</v>
      </c>
      <c r="G85" s="361">
        <f t="shared" ref="G85" si="675">IF(F85&lt;0,-1,1)</f>
        <v>-1</v>
      </c>
      <c r="H85" s="360">
        <f t="shared" ref="H85" si="676">SUM(G83:G85)</f>
        <v>1</v>
      </c>
      <c r="I85" s="2530" t="str">
        <f t="shared" ref="I85" si="677">IF(H85=-3,"悪化 ",IF(H85=3,"改善 "," ---"))</f>
        <v xml:space="preserve"> ---</v>
      </c>
      <c r="J85" s="2534">
        <f>結果表!J83</f>
        <v>99.629770656844585</v>
      </c>
      <c r="L85" s="529">
        <v>10</v>
      </c>
      <c r="M85" s="262">
        <f t="shared" ref="M85" si="678">B85</f>
        <v>100.42256533896922</v>
      </c>
      <c r="N85" s="220">
        <f t="shared" ref="N85" si="679">J85</f>
        <v>99.629770656844585</v>
      </c>
    </row>
    <row r="86" spans="1:14">
      <c r="A86" s="2219">
        <v>45597</v>
      </c>
      <c r="B86" s="2534">
        <f>結果表!B84</f>
        <v>100.20882475808527</v>
      </c>
      <c r="C86" s="699">
        <f t="shared" ref="C86" si="680">B86-B85</f>
        <v>-0.21374058088395032</v>
      </c>
      <c r="D86" s="52">
        <f t="shared" ref="D86" si="681">ROUND((B86-B74)/B74*100,2)</f>
        <v>0.34</v>
      </c>
      <c r="E86" s="359">
        <f t="shared" ref="E86" si="682">AVERAGE(B84:B86)</f>
        <v>100.41081233998703</v>
      </c>
      <c r="F86" s="542">
        <f t="shared" ref="F86" si="683">E86-E85</f>
        <v>-0.1635898297299434</v>
      </c>
      <c r="G86" s="361">
        <f t="shared" ref="G86" si="684">IF(F86&lt;0,-1,1)</f>
        <v>-1</v>
      </c>
      <c r="H86" s="360">
        <f t="shared" ref="H86" si="685">SUM(G84:G86)</f>
        <v>-1</v>
      </c>
      <c r="I86" s="2530" t="str">
        <f t="shared" ref="I86" si="686">IF(H86=-3,"悪化 ",IF(H86=3,"改善 "," ---"))</f>
        <v xml:space="preserve"> ---</v>
      </c>
      <c r="J86" s="2534">
        <f>結果表!J84</f>
        <v>99.5369612667171</v>
      </c>
      <c r="L86" s="528">
        <v>11</v>
      </c>
      <c r="M86" s="262">
        <f t="shared" ref="M86" si="687">B86</f>
        <v>100.20882475808527</v>
      </c>
      <c r="N86" s="220">
        <f t="shared" ref="N86" si="688">J86</f>
        <v>99.5369612667171</v>
      </c>
    </row>
    <row r="87" spans="1:14">
      <c r="A87" s="2536">
        <v>45627</v>
      </c>
      <c r="B87" s="2534">
        <f>結果表!B85</f>
        <v>99.997990710853358</v>
      </c>
      <c r="C87" s="699">
        <f t="shared" ref="C87" si="689">B87-B86</f>
        <v>-0.21083404723191279</v>
      </c>
      <c r="D87" s="52">
        <f t="shared" ref="D87" si="690">ROUND((B87-B75)/B75*100,2)</f>
        <v>0.28000000000000003</v>
      </c>
      <c r="E87" s="359">
        <f t="shared" ref="E87" si="691">AVERAGE(B85:B87)</f>
        <v>100.20979360263595</v>
      </c>
      <c r="F87" s="542">
        <f t="shared" ref="F87" si="692">E87-E86</f>
        <v>-0.20101873735107745</v>
      </c>
      <c r="G87" s="361">
        <f t="shared" ref="G87" si="693">IF(F87&lt;0,-1,1)</f>
        <v>-1</v>
      </c>
      <c r="H87" s="360">
        <f t="shared" ref="H87" si="694">SUM(G85:G87)</f>
        <v>-3</v>
      </c>
      <c r="I87" s="2530" t="str">
        <f t="shared" ref="I87" si="695">IF(H87=-3,"悪化 ",IF(H87=3,"改善 "," ---"))</f>
        <v xml:space="preserve">悪化 </v>
      </c>
      <c r="J87" s="2534">
        <f>結果表!J85</f>
        <v>99.492326419164669</v>
      </c>
      <c r="L87" s="532">
        <v>12</v>
      </c>
      <c r="M87" s="494">
        <f t="shared" ref="M87" si="696">B87</f>
        <v>99.997990710853358</v>
      </c>
      <c r="N87" s="225">
        <f t="shared" ref="N87" si="697">J87</f>
        <v>99.492326419164669</v>
      </c>
    </row>
    <row r="88" spans="1:14">
      <c r="A88" s="2218">
        <v>45658</v>
      </c>
      <c r="B88" s="2641">
        <f>結果表!B86</f>
        <v>99.766719419135839</v>
      </c>
      <c r="C88" s="245">
        <f t="shared" ref="C88" si="698">B88-B87</f>
        <v>-0.23127129171751903</v>
      </c>
      <c r="D88" s="547">
        <f t="shared" ref="D88" si="699">ROUND((B88-B76)/B76*100,2)</f>
        <v>0.18</v>
      </c>
      <c r="E88" s="553">
        <f t="shared" ref="E88" si="700">AVERAGE(B86:B88)</f>
        <v>99.991178296024827</v>
      </c>
      <c r="F88" s="548">
        <f t="shared" ref="F88" si="701">E88-E87</f>
        <v>-0.21861530661112738</v>
      </c>
      <c r="G88" s="554">
        <f t="shared" ref="G88" si="702">IF(F88&lt;0,-1,1)</f>
        <v>-1</v>
      </c>
      <c r="H88" s="549">
        <f t="shared" ref="H88" si="703">SUM(G86:G88)</f>
        <v>-3</v>
      </c>
      <c r="I88" s="524" t="str">
        <f t="shared" ref="I88" si="704">IF(H88=-3,"悪化 ",IF(H88=3,"改善 "," ---"))</f>
        <v xml:space="preserve">悪化 </v>
      </c>
      <c r="J88" s="2619">
        <f>結果表!J86</f>
        <v>99.491469587684506</v>
      </c>
      <c r="L88" s="530" t="s">
        <v>1463</v>
      </c>
      <c r="M88" s="262">
        <f t="shared" ref="M88" si="705">B88</f>
        <v>99.766719419135839</v>
      </c>
      <c r="N88" s="220">
        <f t="shared" ref="N88" si="706">J88</f>
        <v>99.491469587684506</v>
      </c>
    </row>
    <row r="89" spans="1:14">
      <c r="A89" s="2219">
        <v>45689</v>
      </c>
      <c r="B89" s="2642">
        <f>結果表!B87</f>
        <v>99.557646910378196</v>
      </c>
      <c r="C89" s="243">
        <f t="shared" ref="C89" si="707">B89-B88</f>
        <v>-0.20907250875764305</v>
      </c>
      <c r="D89" s="52">
        <f t="shared" ref="D89" si="708">ROUND((B89-B77)/B77*100,2)</f>
        <v>-0.04</v>
      </c>
      <c r="E89" s="359">
        <f t="shared" ref="E89" si="709">AVERAGE(B87:B89)</f>
        <v>99.774119013455788</v>
      </c>
      <c r="F89" s="542">
        <f t="shared" ref="F89" si="710">E89-E88</f>
        <v>-0.21705928256903917</v>
      </c>
      <c r="G89" s="361">
        <f t="shared" ref="G89" si="711">IF(F89&lt;0,-1,1)</f>
        <v>-1</v>
      </c>
      <c r="H89" s="360">
        <f t="shared" ref="H89" si="712">SUM(G87:G89)</f>
        <v>-3</v>
      </c>
      <c r="I89" s="514" t="str">
        <f t="shared" ref="I89" si="713">IF(H89=-3,"悪化 ",IF(H89=3,"改善 "," ---"))</f>
        <v xml:space="preserve">悪化 </v>
      </c>
      <c r="J89" s="2620">
        <f>結果表!J87</f>
        <v>99.553670924617776</v>
      </c>
      <c r="L89" s="527">
        <v>2</v>
      </c>
      <c r="M89" s="262">
        <f t="shared" ref="M89" si="714">B89</f>
        <v>99.557646910378196</v>
      </c>
      <c r="N89" s="220">
        <f t="shared" ref="N89" si="715">J89</f>
        <v>99.553670924617776</v>
      </c>
    </row>
    <row r="90" spans="1:14">
      <c r="A90" s="2219">
        <v>45717</v>
      </c>
      <c r="B90" s="2642">
        <f>結果表!B88</f>
        <v>99.398661670123545</v>
      </c>
      <c r="C90" s="243">
        <f t="shared" ref="C90" si="716">B90-B89</f>
        <v>-0.15898524025465122</v>
      </c>
      <c r="D90" s="52">
        <f t="shared" ref="D90" si="717">ROUND((B90-B78)/B78*100,2)</f>
        <v>-0.35</v>
      </c>
      <c r="E90" s="359">
        <f t="shared" ref="E90" si="718">AVERAGE(B88:B90)</f>
        <v>99.57434266654586</v>
      </c>
      <c r="F90" s="542">
        <f t="shared" ref="F90" si="719">E90-E89</f>
        <v>-0.19977634690992829</v>
      </c>
      <c r="G90" s="361">
        <f t="shared" ref="G90" si="720">IF(F90&lt;0,-1,1)</f>
        <v>-1</v>
      </c>
      <c r="H90" s="360">
        <f t="shared" ref="H90" si="721">SUM(G88:G90)</f>
        <v>-3</v>
      </c>
      <c r="I90" s="514" t="str">
        <f t="shared" ref="I90" si="722">IF(H90=-3,"悪化 ",IF(H90=3,"改善 "," ---"))</f>
        <v xml:space="preserve">悪化 </v>
      </c>
      <c r="J90" s="2620">
        <f>結果表!J88</f>
        <v>99.668076885335225</v>
      </c>
      <c r="L90" s="527">
        <v>3</v>
      </c>
      <c r="M90" s="262">
        <f t="shared" ref="M90" si="723">B90</f>
        <v>99.398661670123545</v>
      </c>
      <c r="N90" s="220">
        <f t="shared" ref="N90" si="724">J90</f>
        <v>99.668076885335225</v>
      </c>
    </row>
    <row r="91" spans="1:14">
      <c r="A91" s="2219">
        <v>45748</v>
      </c>
      <c r="B91" s="2642">
        <f>結果表!B89</f>
        <v>99.337487242011079</v>
      </c>
      <c r="C91" s="243">
        <f t="shared" ref="C91" si="725">B91-B90</f>
        <v>-6.1174428112465762E-2</v>
      </c>
      <c r="D91" s="52">
        <f t="shared" ref="D91" si="726">ROUND((B91-B79)/B79*100,2)</f>
        <v>-0.67</v>
      </c>
      <c r="E91" s="359">
        <f t="shared" ref="E91" si="727">AVERAGE(B89:B91)</f>
        <v>99.43126527417094</v>
      </c>
      <c r="F91" s="542">
        <f t="shared" ref="F91" si="728">E91-E90</f>
        <v>-0.14307739237492001</v>
      </c>
      <c r="G91" s="361">
        <f t="shared" ref="G91" si="729">IF(F91&lt;0,-1,1)</f>
        <v>-1</v>
      </c>
      <c r="H91" s="360">
        <f t="shared" ref="H91" si="730">SUM(G89:G91)</f>
        <v>-3</v>
      </c>
      <c r="I91" s="514" t="str">
        <f t="shared" ref="I91" si="731">IF(H91=-3,"悪化 ",IF(H91=3,"改善 "," ---"))</f>
        <v xml:space="preserve">悪化 </v>
      </c>
      <c r="J91" s="2620">
        <f>結果表!J89</f>
        <v>99.789358373890963</v>
      </c>
      <c r="L91" s="527">
        <v>4</v>
      </c>
      <c r="M91" s="262">
        <f t="shared" ref="M91" si="732">B91</f>
        <v>99.337487242011079</v>
      </c>
      <c r="N91" s="220">
        <f t="shared" ref="N91" si="733">J91</f>
        <v>99.789358373890963</v>
      </c>
    </row>
    <row r="92" spans="1:14">
      <c r="A92" s="2219">
        <v>45778</v>
      </c>
      <c r="B92" s="2642">
        <f>結果表!B90</f>
        <v>99.369346712317409</v>
      </c>
      <c r="C92" s="243">
        <f t="shared" ref="C92" si="734">B92-B91</f>
        <v>3.185947030632974E-2</v>
      </c>
      <c r="D92" s="52">
        <f t="shared" ref="D92" si="735">ROUND((B92-B80)/B80*100,2)</f>
        <v>-0.94</v>
      </c>
      <c r="E92" s="359">
        <f t="shared" ref="E92" si="736">AVERAGE(B90:B92)</f>
        <v>99.368498541484016</v>
      </c>
      <c r="F92" s="542">
        <f t="shared" ref="F92" si="737">E92-E91</f>
        <v>-6.2766732686924342E-2</v>
      </c>
      <c r="G92" s="361">
        <f t="shared" ref="G92" si="738">IF(F92&lt;0,-1,1)</f>
        <v>-1</v>
      </c>
      <c r="H92" s="360">
        <f t="shared" ref="H92" si="739">SUM(G90:G92)</f>
        <v>-3</v>
      </c>
      <c r="I92" s="514" t="str">
        <f t="shared" ref="I92" si="740">IF(H92=-3,"悪化 ",IF(H92=3,"改善 "," ---"))</f>
        <v xml:space="preserve">悪化 </v>
      </c>
      <c r="J92" s="2620">
        <f>結果表!J90</f>
        <v>99.92040484399854</v>
      </c>
      <c r="L92" s="527">
        <v>5</v>
      </c>
      <c r="M92" s="262">
        <f t="shared" ref="M92" si="741">B92</f>
        <v>99.369346712317409</v>
      </c>
      <c r="N92" s="220">
        <f t="shared" ref="N92" si="742">J92</f>
        <v>99.92040484399854</v>
      </c>
    </row>
    <row r="93" spans="1:14">
      <c r="A93" s="2219">
        <v>45809</v>
      </c>
      <c r="B93" s="2642">
        <f>結果表!B91</f>
        <v>99.3441887986409</v>
      </c>
      <c r="C93" s="243">
        <f t="shared" ref="C93" si="743">B93-B92</f>
        <v>-2.515791367650877E-2</v>
      </c>
      <c r="D93" s="52">
        <f t="shared" ref="D93" si="744">ROUND((B93-B81)/B81*100,2)</f>
        <v>-1.21</v>
      </c>
      <c r="E93" s="359">
        <f t="shared" ref="E93" si="745">AVERAGE(B91:B93)</f>
        <v>99.350340917656467</v>
      </c>
      <c r="F93" s="542">
        <f t="shared" ref="F93" si="746">E93-E92</f>
        <v>-1.8157623827548264E-2</v>
      </c>
      <c r="G93" s="361">
        <f t="shared" ref="G93" si="747">IF(F93&lt;0,-1,1)</f>
        <v>-1</v>
      </c>
      <c r="H93" s="360">
        <f t="shared" ref="H93" si="748">SUM(G91:G93)</f>
        <v>-3</v>
      </c>
      <c r="I93" s="514" t="str">
        <f t="shared" ref="I93" si="749">IF(H93=-3,"悪化 ",IF(H93=3,"改善 "," ---"))</f>
        <v xml:space="preserve">悪化 </v>
      </c>
      <c r="J93" s="2620">
        <f>結果表!J91</f>
        <v>100.01645390140936</v>
      </c>
      <c r="L93" s="527">
        <v>6</v>
      </c>
      <c r="M93" s="262">
        <f t="shared" ref="M93" si="750">B93</f>
        <v>99.3441887986409</v>
      </c>
      <c r="N93" s="220">
        <f t="shared" ref="N93" si="751">J93</f>
        <v>100.01645390140936</v>
      </c>
    </row>
    <row r="94" spans="1:14">
      <c r="A94" s="2219">
        <v>45839</v>
      </c>
      <c r="B94" s="2642">
        <f>結果表!B92</f>
        <v>99.202399596311309</v>
      </c>
      <c r="C94" s="243">
        <f t="shared" ref="C94" si="752">B94-B93</f>
        <v>-0.14178920232959058</v>
      </c>
      <c r="D94" s="52">
        <f t="shared" ref="D94" si="753">ROUND((B94-B82)/B82*100,2)</f>
        <v>-1.52</v>
      </c>
      <c r="E94" s="359">
        <f t="shared" ref="E94" si="754">AVERAGE(B92:B94)</f>
        <v>99.305311702423197</v>
      </c>
      <c r="F94" s="542">
        <f t="shared" ref="F94" si="755">E94-E93</f>
        <v>-4.5029215233270747E-2</v>
      </c>
      <c r="G94" s="361">
        <f t="shared" ref="G94" si="756">IF(F94&lt;0,-1,1)</f>
        <v>-1</v>
      </c>
      <c r="H94" s="360">
        <f t="shared" ref="H94" si="757">SUM(G92:G94)</f>
        <v>-3</v>
      </c>
      <c r="I94" s="514" t="str">
        <f t="shared" ref="I94" si="758">IF(H94=-3,"悪化 ",IF(H94=3,"改善 "," ---"))</f>
        <v xml:space="preserve">悪化 </v>
      </c>
      <c r="J94" s="2620">
        <f>結果表!J92</f>
        <v>100.02788833082045</v>
      </c>
      <c r="L94" s="527">
        <v>7</v>
      </c>
      <c r="M94" s="262">
        <f t="shared" ref="M94" si="759">B94</f>
        <v>99.202399596311309</v>
      </c>
      <c r="N94" s="220">
        <f t="shared" ref="N94" si="760">J94</f>
        <v>100.02788833082045</v>
      </c>
    </row>
    <row r="95" spans="1:14">
      <c r="A95" s="2219">
        <v>45870</v>
      </c>
      <c r="B95" s="2642">
        <f>結果表!B93</f>
        <v>99.020921331341995</v>
      </c>
      <c r="C95" s="243">
        <f t="shared" ref="C95" si="761">B95-B94</f>
        <v>-0.1814782649693143</v>
      </c>
      <c r="D95" s="52">
        <f t="shared" ref="D95" si="762">ROUND((B95-B83)/B83*100,2)</f>
        <v>-1.67</v>
      </c>
      <c r="E95" s="359">
        <f t="shared" ref="E95" si="763">AVERAGE(B93:B95)</f>
        <v>99.189169908764725</v>
      </c>
      <c r="F95" s="542">
        <f t="shared" ref="F95" si="764">E95-E94</f>
        <v>-0.11614179365847122</v>
      </c>
      <c r="G95" s="361">
        <f t="shared" ref="G95" si="765">IF(F95&lt;0,-1,1)</f>
        <v>-1</v>
      </c>
      <c r="H95" s="360">
        <f t="shared" ref="H95" si="766">SUM(G93:G95)</f>
        <v>-3</v>
      </c>
      <c r="I95" s="514" t="str">
        <f t="shared" ref="I95" si="767">IF(H95=-3,"悪化 ",IF(H95=3,"改善 "," ---"))</f>
        <v xml:space="preserve">悪化 </v>
      </c>
      <c r="J95" s="2620">
        <f>結果表!J93</f>
        <v>100.00995924259563</v>
      </c>
      <c r="L95" s="529">
        <v>8</v>
      </c>
      <c r="M95" s="262">
        <f t="shared" ref="M95" si="768">B95</f>
        <v>99.020921331341995</v>
      </c>
      <c r="N95" s="220">
        <f t="shared" ref="N95" si="769">J95</f>
        <v>100.00995924259563</v>
      </c>
    </row>
    <row r="96" spans="1:14">
      <c r="A96" s="2219">
        <v>45901</v>
      </c>
      <c r="B96" s="2642">
        <f>結果表!B94</f>
        <v>99.020696123513645</v>
      </c>
      <c r="C96" s="243">
        <f t="shared" ref="C96" si="770">B96-B95</f>
        <v>-2.2520782835044884E-4</v>
      </c>
      <c r="D96" s="52">
        <f t="shared" ref="D96" si="771">ROUND((B96-B84)/B84*100,2)</f>
        <v>-1.57</v>
      </c>
      <c r="E96" s="359">
        <f t="shared" ref="E96" si="772">AVERAGE(B94:B96)</f>
        <v>99.081339017055654</v>
      </c>
      <c r="F96" s="542">
        <f t="shared" ref="F96" si="773">E96-E95</f>
        <v>-0.1078308917090709</v>
      </c>
      <c r="G96" s="361">
        <f t="shared" ref="G96" si="774">IF(F96&lt;0,-1,1)</f>
        <v>-1</v>
      </c>
      <c r="H96" s="360">
        <f t="shared" ref="H96" si="775">SUM(G94:G96)</f>
        <v>-3</v>
      </c>
      <c r="I96" s="514" t="str">
        <f t="shared" ref="I96" si="776">IF(H96=-3,"悪化 ",IF(H96=3,"改善 "," ---"))</f>
        <v xml:space="preserve">悪化 </v>
      </c>
      <c r="J96" s="2620">
        <f>結果表!J94</f>
        <v>100.04621505067871</v>
      </c>
      <c r="L96" s="529">
        <v>9</v>
      </c>
      <c r="M96" s="262">
        <f t="shared" ref="M96" si="777">B96</f>
        <v>99.020696123513645</v>
      </c>
      <c r="N96" s="220">
        <f t="shared" ref="N96" si="778">J96</f>
        <v>100.04621505067871</v>
      </c>
    </row>
    <row r="97" spans="1:14">
      <c r="A97" s="2219">
        <v>45931</v>
      </c>
      <c r="B97" s="2642">
        <f>結果表!B95</f>
        <v>99.147377470197426</v>
      </c>
      <c r="C97" s="243">
        <f t="shared" ref="C97" si="779">B97-B96</f>
        <v>0.12668134668378173</v>
      </c>
      <c r="D97" s="52">
        <f t="shared" ref="D97" si="780">ROUND((B97-B85)/B85*100,2)</f>
        <v>-1.27</v>
      </c>
      <c r="E97" s="359">
        <f t="shared" ref="E97" si="781">AVERAGE(B95:B97)</f>
        <v>99.062998308351027</v>
      </c>
      <c r="F97" s="542">
        <f t="shared" ref="F97" si="782">E97-E96</f>
        <v>-1.8340708704627673E-2</v>
      </c>
      <c r="G97" s="361">
        <f t="shared" ref="G97" si="783">IF(F97&lt;0,-1,1)</f>
        <v>-1</v>
      </c>
      <c r="H97" s="360">
        <f t="shared" ref="H97" si="784">SUM(G95:G97)</f>
        <v>-3</v>
      </c>
      <c r="I97" s="514" t="str">
        <f t="shared" ref="I97" si="785">IF(H97=-3,"悪化 ",IF(H97=3,"改善 "," ---"))</f>
        <v xml:space="preserve">悪化 </v>
      </c>
      <c r="J97" s="2620">
        <f>結果表!J95</f>
        <v>100.11003190110151</v>
      </c>
      <c r="L97" s="529">
        <v>10</v>
      </c>
      <c r="M97" s="262">
        <f t="shared" ref="M97" si="786">B97</f>
        <v>99.147377470197426</v>
      </c>
      <c r="N97" s="220">
        <f t="shared" ref="N97" si="787">J97</f>
        <v>100.11003190110151</v>
      </c>
    </row>
    <row r="98" spans="1:14">
      <c r="A98" s="2219">
        <v>45962</v>
      </c>
      <c r="B98" s="2642">
        <f>結果表!B96</f>
        <v>99.354940900057954</v>
      </c>
      <c r="C98" s="243">
        <f t="shared" ref="C98" si="788">B98-B97</f>
        <v>0.207563429860528</v>
      </c>
      <c r="D98" s="52">
        <f t="shared" ref="D98" si="789">ROUND((B98-B86)/B86*100,2)</f>
        <v>-0.85</v>
      </c>
      <c r="E98" s="359">
        <f t="shared" ref="E98" si="790">AVERAGE(B96:B98)</f>
        <v>99.174338164589685</v>
      </c>
      <c r="F98" s="542">
        <f t="shared" ref="F98" si="791">E98-E97</f>
        <v>0.11133985623865783</v>
      </c>
      <c r="G98" s="361">
        <f t="shared" ref="G98" si="792">IF(F98&lt;0,-1,1)</f>
        <v>1</v>
      </c>
      <c r="H98" s="360">
        <f t="shared" ref="H98" si="793">SUM(G96:G98)</f>
        <v>-1</v>
      </c>
      <c r="I98" s="514" t="str">
        <f t="shared" ref="I98" si="794">IF(H98=-3,"悪化 ",IF(H98=3,"改善 "," ---"))</f>
        <v xml:space="preserve"> ---</v>
      </c>
      <c r="J98" s="2620">
        <f>結果表!J96</f>
        <v>100.18024723889984</v>
      </c>
      <c r="L98" s="528">
        <v>11</v>
      </c>
      <c r="M98" s="262">
        <f t="shared" ref="M98" si="795">B98</f>
        <v>99.354940900057954</v>
      </c>
      <c r="N98" s="220">
        <f t="shared" ref="N98" si="796">J98</f>
        <v>100.18024723889984</v>
      </c>
    </row>
    <row r="99" spans="1:14">
      <c r="A99" s="2536">
        <v>45992</v>
      </c>
      <c r="B99" s="2643"/>
      <c r="C99" s="246"/>
      <c r="D99" s="550"/>
      <c r="E99" s="544"/>
      <c r="F99" s="551"/>
      <c r="G99" s="545"/>
      <c r="H99" s="552"/>
      <c r="I99" s="440"/>
      <c r="J99" s="2621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7"/>
  <sheetViews>
    <sheetView workbookViewId="0">
      <selection activeCell="M7" sqref="M7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809" t="s">
        <v>464</v>
      </c>
      <c r="H46" s="2810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809" t="s">
        <v>271</v>
      </c>
      <c r="H51" s="2810"/>
      <c r="I51" s="38"/>
      <c r="J51" s="38"/>
    </row>
    <row r="52" spans="1:16">
      <c r="A52" s="38" t="s">
        <v>914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  <row r="55" spans="1:16">
      <c r="A55" s="38"/>
      <c r="B55" s="38" t="s">
        <v>1483</v>
      </c>
      <c r="C55" s="38"/>
      <c r="D55" s="38"/>
      <c r="E55" s="38"/>
      <c r="F55" s="38"/>
      <c r="G55" s="38"/>
      <c r="H55" s="38"/>
    </row>
    <row r="56" spans="1:16">
      <c r="A56" s="38"/>
      <c r="B56" s="38" t="s">
        <v>1484</v>
      </c>
      <c r="C56" s="38"/>
      <c r="D56" s="38"/>
      <c r="E56" s="38"/>
      <c r="F56" s="38"/>
      <c r="G56" s="38"/>
      <c r="H56" s="38"/>
    </row>
    <row r="57" spans="1:16">
      <c r="A57" s="38"/>
      <c r="B57" s="38" t="s">
        <v>1485</v>
      </c>
      <c r="C57" s="38"/>
      <c r="D57" s="38"/>
      <c r="E57" s="38"/>
      <c r="F57" s="38"/>
      <c r="G57" s="38"/>
      <c r="H57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00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2" sqref="Y2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41" t="s">
        <v>472</v>
      </c>
      <c r="B2" s="2539" t="s">
        <v>493</v>
      </c>
      <c r="C2" s="2538"/>
      <c r="D2" s="2538"/>
      <c r="E2" s="2539"/>
      <c r="F2" s="2539"/>
      <c r="G2" s="2539"/>
      <c r="H2" s="2539"/>
      <c r="I2" s="2539"/>
      <c r="J2" s="2541" t="s">
        <v>494</v>
      </c>
    </row>
    <row r="3" spans="1:14" ht="26">
      <c r="A3" s="2546"/>
      <c r="B3" s="2547"/>
      <c r="C3" s="2543" t="s">
        <v>265</v>
      </c>
      <c r="D3" s="2542" t="s">
        <v>267</v>
      </c>
      <c r="E3" s="2544" t="s">
        <v>487</v>
      </c>
      <c r="F3" s="2545" t="s">
        <v>492</v>
      </c>
      <c r="G3" s="2811" t="s">
        <v>65</v>
      </c>
      <c r="H3" s="2898"/>
      <c r="I3" s="2898"/>
      <c r="J3" s="2546"/>
      <c r="L3" s="526" t="s">
        <v>352</v>
      </c>
      <c r="M3" s="526" t="s">
        <v>699</v>
      </c>
      <c r="N3" s="526" t="s">
        <v>700</v>
      </c>
    </row>
    <row r="4" spans="1:14">
      <c r="A4" s="2574">
        <v>43101</v>
      </c>
      <c r="B4" s="2619">
        <f>結果表!D2</f>
        <v>99.906886055940873</v>
      </c>
      <c r="C4" s="243"/>
      <c r="D4" s="52"/>
      <c r="E4" s="359">
        <f>AVERAGE(B4:B4)</f>
        <v>99.906886055940873</v>
      </c>
      <c r="F4" s="542"/>
      <c r="G4" s="361"/>
      <c r="H4" s="360"/>
      <c r="I4" s="2530"/>
      <c r="J4" s="2533">
        <f>結果表!L2</f>
        <v>100.35718471960787</v>
      </c>
      <c r="L4" s="527" t="s">
        <v>713</v>
      </c>
      <c r="M4" s="262">
        <f t="shared" ref="M4:M7" si="0">B4</f>
        <v>99.906886055940873</v>
      </c>
      <c r="N4" s="220">
        <f t="shared" ref="N4:N7" si="1">J4</f>
        <v>100.35718471960787</v>
      </c>
    </row>
    <row r="5" spans="1:14">
      <c r="A5" s="2574">
        <v>43132</v>
      </c>
      <c r="B5" s="2620">
        <f>結果表!D3</f>
        <v>100.35556076829201</v>
      </c>
      <c r="C5" s="243">
        <f t="shared" ref="C5" si="2">B5-B4</f>
        <v>0.44867471235113499</v>
      </c>
      <c r="D5" s="52"/>
      <c r="E5" s="359">
        <f>AVERAGE(B4:B5)</f>
        <v>100.13122341211644</v>
      </c>
      <c r="F5" s="542">
        <f t="shared" ref="F5" si="3">E5-E4</f>
        <v>0.22433735617556749</v>
      </c>
      <c r="G5" s="361">
        <f t="shared" ref="G5" si="4">IF(F5&lt;0,-1,1)</f>
        <v>1</v>
      </c>
      <c r="H5" s="360"/>
      <c r="I5" s="2530"/>
      <c r="J5" s="2534">
        <f>結果表!L3</f>
        <v>100.62569067004912</v>
      </c>
      <c r="L5" s="527">
        <v>2</v>
      </c>
      <c r="M5" s="262">
        <f t="shared" si="0"/>
        <v>100.35556076829201</v>
      </c>
      <c r="N5" s="220">
        <f t="shared" si="1"/>
        <v>100.62569067004912</v>
      </c>
    </row>
    <row r="6" spans="1:14">
      <c r="A6" s="2574">
        <v>43160</v>
      </c>
      <c r="B6" s="2620">
        <f>結果表!D4</f>
        <v>100.78263619135957</v>
      </c>
      <c r="C6" s="243">
        <f t="shared" ref="C6" si="5">B6-B5</f>
        <v>0.42707542306756352</v>
      </c>
      <c r="D6" s="52"/>
      <c r="E6" s="359">
        <f t="shared" ref="E6" si="6">AVERAGE(B4:B6)</f>
        <v>100.34836100519749</v>
      </c>
      <c r="F6" s="542">
        <f t="shared" ref="F6" si="7">E6-E5</f>
        <v>0.21713759308104841</v>
      </c>
      <c r="G6" s="361">
        <f t="shared" ref="G6" si="8">IF(F6&lt;0,-1,1)</f>
        <v>1</v>
      </c>
      <c r="H6" s="360"/>
      <c r="I6" s="2530"/>
      <c r="J6" s="2534">
        <f>結果表!L4</f>
        <v>100.88638467084292</v>
      </c>
      <c r="L6" s="527">
        <v>3</v>
      </c>
      <c r="M6" s="262">
        <f t="shared" si="0"/>
        <v>100.78263619135957</v>
      </c>
      <c r="N6" s="220">
        <f t="shared" si="1"/>
        <v>100.88638467084292</v>
      </c>
    </row>
    <row r="7" spans="1:14">
      <c r="A7" s="2574">
        <v>43191</v>
      </c>
      <c r="B7" s="2620">
        <f>結果表!D5</f>
        <v>101.13023903939947</v>
      </c>
      <c r="C7" s="243">
        <f t="shared" ref="C7" si="9">B7-B6</f>
        <v>0.34760284803989805</v>
      </c>
      <c r="D7" s="52"/>
      <c r="E7" s="359">
        <f t="shared" ref="E7" si="10">AVERAGE(B5:B7)</f>
        <v>100.756145333017</v>
      </c>
      <c r="F7" s="542">
        <f t="shared" ref="F7" si="11">E7-E6</f>
        <v>0.40778432781951324</v>
      </c>
      <c r="G7" s="361">
        <f t="shared" ref="G7" si="12">IF(F7&lt;0,-1,1)</f>
        <v>1</v>
      </c>
      <c r="H7" s="360">
        <f t="shared" ref="H7" si="13">SUM(G5:G7)</f>
        <v>3</v>
      </c>
      <c r="I7" s="2530" t="str">
        <f t="shared" ref="I7" si="14">IF(H7=-3,"悪化 ",IF(H7=3,"改善 "," ---"))</f>
        <v xml:space="preserve">改善 </v>
      </c>
      <c r="J7" s="2534">
        <f>結果表!L5</f>
        <v>101.10167075070717</v>
      </c>
      <c r="L7" s="527">
        <v>4</v>
      </c>
      <c r="M7" s="262">
        <f t="shared" si="0"/>
        <v>101.13023903939947</v>
      </c>
      <c r="N7" s="220">
        <f t="shared" si="1"/>
        <v>101.10167075070717</v>
      </c>
    </row>
    <row r="8" spans="1:14">
      <c r="A8" s="2574">
        <v>43221</v>
      </c>
      <c r="B8" s="2620">
        <f>結果表!D6</f>
        <v>101.36201171751195</v>
      </c>
      <c r="C8" s="243">
        <f t="shared" ref="C8" si="15">B8-B7</f>
        <v>0.23177267811247759</v>
      </c>
      <c r="D8" s="52"/>
      <c r="E8" s="359">
        <f t="shared" ref="E8" si="16">AVERAGE(B6:B8)</f>
        <v>101.091628982757</v>
      </c>
      <c r="F8" s="542">
        <f t="shared" ref="F8" si="17">E8-E7</f>
        <v>0.33548364973999867</v>
      </c>
      <c r="G8" s="361">
        <f t="shared" ref="G8" si="18">IF(F8&lt;0,-1,1)</f>
        <v>1</v>
      </c>
      <c r="H8" s="360">
        <f t="shared" ref="H8" si="19">SUM(G6:G8)</f>
        <v>3</v>
      </c>
      <c r="I8" s="2530" t="str">
        <f t="shared" ref="I8" si="20">IF(H8=-3,"悪化 ",IF(H8=3,"改善 "," ---"))</f>
        <v xml:space="preserve">改善 </v>
      </c>
      <c r="J8" s="2534">
        <f>結果表!L6</f>
        <v>101.25835923011296</v>
      </c>
      <c r="L8" s="527">
        <v>5</v>
      </c>
      <c r="M8" s="262">
        <f t="shared" ref="M8:M16" si="21">B8</f>
        <v>101.36201171751195</v>
      </c>
      <c r="N8" s="220">
        <f t="shared" ref="N8:N16" si="22">J8</f>
        <v>101.25835923011296</v>
      </c>
    </row>
    <row r="9" spans="1:14">
      <c r="A9" s="2574">
        <v>43252</v>
      </c>
      <c r="B9" s="2620">
        <f>結果表!D7</f>
        <v>101.4743255841492</v>
      </c>
      <c r="C9" s="243">
        <f t="shared" ref="C9" si="23">B9-B8</f>
        <v>0.11231386663725118</v>
      </c>
      <c r="D9" s="52"/>
      <c r="E9" s="359">
        <f t="shared" ref="E9" si="24">AVERAGE(B7:B9)</f>
        <v>101.32219211368687</v>
      </c>
      <c r="F9" s="542">
        <f t="shared" ref="F9" si="25">E9-E8</f>
        <v>0.23056313092986613</v>
      </c>
      <c r="G9" s="361">
        <f t="shared" ref="G9" si="26">IF(F9&lt;0,-1,1)</f>
        <v>1</v>
      </c>
      <c r="H9" s="360">
        <f t="shared" ref="H9" si="27">SUM(G7:G9)</f>
        <v>3</v>
      </c>
      <c r="I9" s="2530" t="str">
        <f t="shared" ref="I9" si="28">IF(H9=-3,"悪化 ",IF(H9=3,"改善 "," ---"))</f>
        <v xml:space="preserve">改善 </v>
      </c>
      <c r="J9" s="2534">
        <f>結果表!L7</f>
        <v>101.34759938917068</v>
      </c>
      <c r="L9" s="527">
        <v>6</v>
      </c>
      <c r="M9" s="262">
        <f t="shared" si="21"/>
        <v>101.4743255841492</v>
      </c>
      <c r="N9" s="220">
        <f t="shared" si="22"/>
        <v>101.34759938917068</v>
      </c>
    </row>
    <row r="10" spans="1:14">
      <c r="A10" s="2574">
        <v>43282</v>
      </c>
      <c r="B10" s="2620">
        <f>結果表!D8</f>
        <v>101.53918269937952</v>
      </c>
      <c r="C10" s="243">
        <f t="shared" ref="C10" si="29">B10-B9</f>
        <v>6.485711523032478E-2</v>
      </c>
      <c r="D10" s="52"/>
      <c r="E10" s="359">
        <f t="shared" ref="E10" si="30">AVERAGE(B8:B10)</f>
        <v>101.45850666701357</v>
      </c>
      <c r="F10" s="542">
        <f t="shared" ref="F10" si="31">E10-E9</f>
        <v>0.13631455332669873</v>
      </c>
      <c r="G10" s="361">
        <f t="shared" ref="G10" si="32">IF(F10&lt;0,-1,1)</f>
        <v>1</v>
      </c>
      <c r="H10" s="360">
        <f t="shared" ref="H10" si="33">SUM(G8:G10)</f>
        <v>3</v>
      </c>
      <c r="I10" s="2530" t="str">
        <f t="shared" ref="I10" si="34">IF(H10=-3,"悪化 ",IF(H10=3,"改善 "," ---"))</f>
        <v xml:space="preserve">改善 </v>
      </c>
      <c r="J10" s="2534">
        <f>結果表!L8</f>
        <v>101.381009951308</v>
      </c>
      <c r="L10" s="527">
        <v>7</v>
      </c>
      <c r="M10" s="262">
        <f t="shared" si="21"/>
        <v>101.53918269937952</v>
      </c>
      <c r="N10" s="220">
        <f t="shared" si="22"/>
        <v>101.381009951308</v>
      </c>
    </row>
    <row r="11" spans="1:14">
      <c r="A11" s="2574">
        <v>43313</v>
      </c>
      <c r="B11" s="2620">
        <f>結果表!D9</f>
        <v>101.5548871659477</v>
      </c>
      <c r="C11" s="243">
        <f t="shared" ref="C11" si="35">B11-B10</f>
        <v>1.5704466568180919E-2</v>
      </c>
      <c r="D11" s="52"/>
      <c r="E11" s="359">
        <f t="shared" ref="E11" si="36">AVERAGE(B9:B11)</f>
        <v>101.52279848315881</v>
      </c>
      <c r="F11" s="542">
        <f t="shared" ref="F11" si="37">E11-E10</f>
        <v>6.4291816145242819E-2</v>
      </c>
      <c r="G11" s="361">
        <f t="shared" ref="G11" si="38">IF(F11&lt;0,-1,1)</f>
        <v>1</v>
      </c>
      <c r="H11" s="360">
        <f t="shared" ref="H11" si="39">SUM(G9:G11)</f>
        <v>3</v>
      </c>
      <c r="I11" s="2530" t="str">
        <f t="shared" ref="I11" si="40">IF(H11=-3,"悪化 ",IF(H11=3,"改善 "," ---"))</f>
        <v xml:space="preserve">改善 </v>
      </c>
      <c r="J11" s="2534">
        <f>結果表!L9</f>
        <v>101.3715360594215</v>
      </c>
      <c r="L11" s="529">
        <v>8</v>
      </c>
      <c r="M11" s="262">
        <f t="shared" si="21"/>
        <v>101.5548871659477</v>
      </c>
      <c r="N11" s="220">
        <f t="shared" si="22"/>
        <v>101.3715360594215</v>
      </c>
    </row>
    <row r="12" spans="1:14">
      <c r="A12" s="2574">
        <v>43344</v>
      </c>
      <c r="B12" s="2620">
        <f>結果表!D10</f>
        <v>101.53256775597242</v>
      </c>
      <c r="C12" s="243">
        <f t="shared" ref="C12" si="41">B12-B11</f>
        <v>-2.2319409975281701E-2</v>
      </c>
      <c r="D12" s="52"/>
      <c r="E12" s="359">
        <f t="shared" ref="E12" si="42">AVERAGE(B10:B12)</f>
        <v>101.54221254043323</v>
      </c>
      <c r="F12" s="542">
        <f t="shared" ref="F12" si="43">E12-E11</f>
        <v>1.9414057274417473E-2</v>
      </c>
      <c r="G12" s="361">
        <f t="shared" ref="G12" si="44">IF(F12&lt;0,-1,1)</f>
        <v>1</v>
      </c>
      <c r="H12" s="360">
        <f t="shared" ref="H12" si="45">SUM(G10:G12)</f>
        <v>3</v>
      </c>
      <c r="I12" s="2530" t="str">
        <f t="shared" ref="I12" si="46">IF(H12=-3,"悪化 ",IF(H12=3,"改善 "," ---"))</f>
        <v xml:space="preserve">改善 </v>
      </c>
      <c r="J12" s="2534">
        <f>結果表!L10</f>
        <v>101.31267865119874</v>
      </c>
      <c r="L12" s="529">
        <v>9</v>
      </c>
      <c r="M12" s="262">
        <f t="shared" si="21"/>
        <v>101.53256775597242</v>
      </c>
      <c r="N12" s="220">
        <f t="shared" si="22"/>
        <v>101.31267865119874</v>
      </c>
    </row>
    <row r="13" spans="1:14">
      <c r="A13" s="2574">
        <v>43374</v>
      </c>
      <c r="B13" s="2620">
        <f>結果表!D11</f>
        <v>101.54020126487239</v>
      </c>
      <c r="C13" s="243">
        <f t="shared" ref="C13" si="47">B13-B12</f>
        <v>7.6335088999712752E-3</v>
      </c>
      <c r="D13" s="52"/>
      <c r="E13" s="359">
        <f t="shared" ref="E13" si="48">AVERAGE(B11:B13)</f>
        <v>101.54255206226418</v>
      </c>
      <c r="F13" s="542">
        <f t="shared" ref="F13" si="49">E13-E12</f>
        <v>3.3952183095209421E-4</v>
      </c>
      <c r="G13" s="361">
        <f t="shared" ref="G13" si="50">IF(F13&lt;0,-1,1)</f>
        <v>1</v>
      </c>
      <c r="H13" s="360">
        <f t="shared" ref="H13" si="51">SUM(G11:G13)</f>
        <v>3</v>
      </c>
      <c r="I13" s="2530" t="str">
        <f t="shared" ref="I13" si="52">IF(H13=-3,"悪化 ",IF(H13=3,"改善 "," ---"))</f>
        <v xml:space="preserve">改善 </v>
      </c>
      <c r="J13" s="2534">
        <f>結果表!L11</f>
        <v>101.22022086434642</v>
      </c>
      <c r="L13" s="529">
        <v>10</v>
      </c>
      <c r="M13" s="262">
        <f t="shared" si="21"/>
        <v>101.54020126487239</v>
      </c>
      <c r="N13" s="220">
        <f t="shared" si="22"/>
        <v>101.22022086434642</v>
      </c>
    </row>
    <row r="14" spans="1:14">
      <c r="A14" s="2574">
        <v>43405</v>
      </c>
      <c r="B14" s="2620">
        <f>結果表!D12</f>
        <v>101.46918911102968</v>
      </c>
      <c r="C14" s="243">
        <f t="shared" ref="C14" si="53">B14-B13</f>
        <v>-7.1012153842715975E-2</v>
      </c>
      <c r="D14" s="52"/>
      <c r="E14" s="359">
        <f t="shared" ref="E14" si="54">AVERAGE(B12:B14)</f>
        <v>101.51398604395816</v>
      </c>
      <c r="F14" s="542">
        <f t="shared" ref="F14" si="55">E14-E13</f>
        <v>-2.8566018306023011E-2</v>
      </c>
      <c r="G14" s="361">
        <f t="shared" ref="G14" si="56">IF(F14&lt;0,-1,1)</f>
        <v>-1</v>
      </c>
      <c r="H14" s="360">
        <f t="shared" ref="H14" si="57">SUM(G12:G14)</f>
        <v>1</v>
      </c>
      <c r="I14" s="2530" t="str">
        <f t="shared" ref="I14" si="58">IF(H14=-3,"悪化 ",IF(H14=3,"改善 "," ---"))</f>
        <v xml:space="preserve"> ---</v>
      </c>
      <c r="J14" s="2534">
        <f>結果表!L12</f>
        <v>101.10839122396585</v>
      </c>
      <c r="L14" s="528">
        <v>11</v>
      </c>
      <c r="M14" s="262">
        <f t="shared" si="21"/>
        <v>101.46918911102968</v>
      </c>
      <c r="N14" s="220">
        <f t="shared" si="22"/>
        <v>101.10839122396585</v>
      </c>
    </row>
    <row r="15" spans="1:14">
      <c r="A15" s="2574">
        <v>43435</v>
      </c>
      <c r="B15" s="2621">
        <f>結果表!D13</f>
        <v>101.30764485166685</v>
      </c>
      <c r="C15" s="243">
        <f t="shared" ref="C15:C16" si="59">B15-B14</f>
        <v>-0.16154425936282735</v>
      </c>
      <c r="D15" s="52"/>
      <c r="E15" s="359">
        <f t="shared" ref="E15:E16" si="60">AVERAGE(B13:B15)</f>
        <v>101.43901174252296</v>
      </c>
      <c r="F15" s="542">
        <f t="shared" ref="F15:F16" si="61">E15-E14</f>
        <v>-7.4974301435190682E-2</v>
      </c>
      <c r="G15" s="361">
        <f t="shared" ref="G15:G16" si="62">IF(F15&lt;0,-1,1)</f>
        <v>-1</v>
      </c>
      <c r="H15" s="360">
        <f t="shared" ref="H15:H16" si="63">SUM(G13:G15)</f>
        <v>-1</v>
      </c>
      <c r="I15" s="2530" t="str">
        <f t="shared" ref="I15:I16" si="64">IF(H15=-3,"悪化 ",IF(H15=3,"改善 "," ---"))</f>
        <v xml:space="preserve"> ---</v>
      </c>
      <c r="J15" s="2535">
        <f>結果表!L13</f>
        <v>101.00386677210093</v>
      </c>
      <c r="L15" s="527">
        <v>12</v>
      </c>
      <c r="M15" s="262">
        <f t="shared" si="21"/>
        <v>101.30764485166685</v>
      </c>
      <c r="N15" s="220">
        <f t="shared" si="22"/>
        <v>101.00386677210093</v>
      </c>
    </row>
    <row r="16" spans="1:14">
      <c r="A16" s="2622">
        <v>43466</v>
      </c>
      <c r="B16" s="342">
        <f>結果表!D14</f>
        <v>101.14529481516271</v>
      </c>
      <c r="C16" s="245">
        <f t="shared" si="59"/>
        <v>-0.1623500365041366</v>
      </c>
      <c r="D16" s="245">
        <f t="shared" ref="D16" si="65">ROUND((B16-B4)/B4*100,2)</f>
        <v>1.24</v>
      </c>
      <c r="E16" s="548">
        <f t="shared" si="60"/>
        <v>101.30737625928641</v>
      </c>
      <c r="F16" s="553">
        <f t="shared" si="61"/>
        <v>-0.1316354832365505</v>
      </c>
      <c r="G16" s="549">
        <f t="shared" si="62"/>
        <v>-1</v>
      </c>
      <c r="H16" s="554">
        <f t="shared" si="63"/>
        <v>-3</v>
      </c>
      <c r="I16" s="2531" t="str">
        <f t="shared" si="64"/>
        <v xml:space="preserve">悪化 </v>
      </c>
      <c r="J16" s="2533">
        <f>結果表!L14</f>
        <v>100.93995066101107</v>
      </c>
      <c r="L16" s="530" t="s">
        <v>758</v>
      </c>
      <c r="M16" s="531">
        <f t="shared" si="21"/>
        <v>101.14529481516271</v>
      </c>
      <c r="N16" s="369">
        <f t="shared" si="22"/>
        <v>100.93995066101107</v>
      </c>
    </row>
    <row r="17" spans="1:14">
      <c r="A17" s="2576">
        <v>43497</v>
      </c>
      <c r="B17" s="342">
        <f>結果表!D15</f>
        <v>101.01726893776875</v>
      </c>
      <c r="C17" s="243">
        <f t="shared" ref="C17" si="66">B17-B16</f>
        <v>-0.12802587739396643</v>
      </c>
      <c r="D17" s="243">
        <f t="shared" ref="D17" si="67">ROUND((B17-B5)/B5*100,2)</f>
        <v>0.66</v>
      </c>
      <c r="E17" s="542">
        <f t="shared" ref="E17" si="68">AVERAGE(B15:B17)</f>
        <v>101.15673620153278</v>
      </c>
      <c r="F17" s="359">
        <f t="shared" ref="F17" si="69">E17-E16</f>
        <v>-0.15064005775363398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34">
        <f>結果表!L15</f>
        <v>100.93952195039309</v>
      </c>
      <c r="L17" s="527">
        <v>2</v>
      </c>
      <c r="M17" s="262">
        <f t="shared" ref="M17" si="73">B17</f>
        <v>101.01726893776875</v>
      </c>
      <c r="N17" s="220">
        <f t="shared" ref="N17" si="74">J17</f>
        <v>100.93952195039309</v>
      </c>
    </row>
    <row r="18" spans="1:14">
      <c r="A18" s="2576">
        <v>43525</v>
      </c>
      <c r="B18" s="342">
        <f>結果表!D16</f>
        <v>100.92548616331676</v>
      </c>
      <c r="C18" s="243">
        <f t="shared" ref="C18" si="75">B18-B17</f>
        <v>-9.178277445198546E-2</v>
      </c>
      <c r="D18" s="243">
        <f t="shared" ref="D18" si="76">ROUND((B18-B6)/B6*100,2)</f>
        <v>0.14000000000000001</v>
      </c>
      <c r="E18" s="542">
        <f t="shared" ref="E18" si="77">AVERAGE(B16:B18)</f>
        <v>101.02934997208274</v>
      </c>
      <c r="F18" s="359">
        <f t="shared" ref="F18" si="78">E18-E17</f>
        <v>-0.12738622945003897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34">
        <f>結果表!L16</f>
        <v>100.99573932146718</v>
      </c>
      <c r="L18" s="527">
        <v>3</v>
      </c>
      <c r="M18" s="262">
        <f t="shared" ref="M18" si="82">B18</f>
        <v>100.92548616331676</v>
      </c>
      <c r="N18" s="220">
        <f t="shared" ref="N18" si="83">J18</f>
        <v>100.99573932146718</v>
      </c>
    </row>
    <row r="19" spans="1:14">
      <c r="A19" s="2576">
        <v>43556</v>
      </c>
      <c r="B19" s="342">
        <f>結果表!D17</f>
        <v>100.93335709653265</v>
      </c>
      <c r="C19" s="243">
        <f t="shared" ref="C19" si="84">B19-B18</f>
        <v>7.8709332158837242E-3</v>
      </c>
      <c r="D19" s="243">
        <f t="shared" ref="D19" si="85">ROUND((B19-B7)/B7*100,2)</f>
        <v>-0.19</v>
      </c>
      <c r="E19" s="542">
        <f t="shared" ref="E19" si="86">AVERAGE(B17:B19)</f>
        <v>100.95870406587272</v>
      </c>
      <c r="F19" s="359">
        <f t="shared" ref="F19" si="87">E19-E18</f>
        <v>-7.0645906210017984E-2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34">
        <f>結果表!L17</f>
        <v>101.09765617655847</v>
      </c>
      <c r="L19" s="527">
        <v>4</v>
      </c>
      <c r="M19" s="262">
        <f t="shared" ref="M19" si="91">B19</f>
        <v>100.93335709653265</v>
      </c>
      <c r="N19" s="220">
        <f t="shared" ref="N19" si="92">J19</f>
        <v>101.09765617655847</v>
      </c>
    </row>
    <row r="20" spans="1:14">
      <c r="A20" s="2576">
        <v>43586</v>
      </c>
      <c r="B20" s="342">
        <f>結果表!D18</f>
        <v>100.94682149528542</v>
      </c>
      <c r="C20" s="243">
        <f t="shared" ref="C20" si="93">B20-B19</f>
        <v>1.3464398752773832E-2</v>
      </c>
      <c r="D20" s="243">
        <f t="shared" ref="D20" si="94">ROUND((B20-B8)/B8*100,2)</f>
        <v>-0.41</v>
      </c>
      <c r="E20" s="542">
        <f t="shared" ref="E20" si="95">AVERAGE(B18:B20)</f>
        <v>100.93522158504494</v>
      </c>
      <c r="F20" s="359">
        <f t="shared" ref="F20" si="96">E20-E19</f>
        <v>-2.3482480827780705E-2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34">
        <f>結果表!L18</f>
        <v>101.21743896942669</v>
      </c>
      <c r="L20" s="527">
        <v>5</v>
      </c>
      <c r="M20" s="262">
        <f t="shared" ref="M20" si="100">B20</f>
        <v>100.94682149528542</v>
      </c>
      <c r="N20" s="220">
        <f t="shared" ref="N20" si="101">J20</f>
        <v>101.21743896942669</v>
      </c>
    </row>
    <row r="21" spans="1:14">
      <c r="A21" s="2576">
        <v>43617</v>
      </c>
      <c r="B21" s="342">
        <f>結果表!D19</f>
        <v>100.95247900715776</v>
      </c>
      <c r="C21" s="243">
        <f t="shared" ref="C21" si="102">B21-B20</f>
        <v>5.6575118723429796E-3</v>
      </c>
      <c r="D21" s="243">
        <f t="shared" ref="D21" si="103">ROUND((B21-B9)/B9*100,2)</f>
        <v>-0.51</v>
      </c>
      <c r="E21" s="542">
        <f t="shared" ref="E21" si="104">AVERAGE(B19:B21)</f>
        <v>100.94421919965862</v>
      </c>
      <c r="F21" s="359">
        <f t="shared" ref="F21" si="105">E21-E20</f>
        <v>8.9976146136763191E-3</v>
      </c>
      <c r="G21" s="360">
        <f t="shared" ref="G21" si="106">IF(F21&lt;0,-1,1)</f>
        <v>1</v>
      </c>
      <c r="H21" s="361">
        <f t="shared" ref="H21" si="107">SUM(G19:G21)</f>
        <v>-1</v>
      </c>
      <c r="I21" s="362" t="str">
        <f t="shared" ref="I21" si="108">IF(H21=-3,"悪化 ",IF(H21=3,"改善 "," ---"))</f>
        <v xml:space="preserve"> ---</v>
      </c>
      <c r="J21" s="2534">
        <f>結果表!L19</f>
        <v>101.31886323848852</v>
      </c>
      <c r="L21" s="527">
        <v>6</v>
      </c>
      <c r="M21" s="262">
        <f t="shared" ref="M21" si="109">B21</f>
        <v>100.95247900715776</v>
      </c>
      <c r="N21" s="220">
        <f t="shared" ref="N21" si="110">J21</f>
        <v>101.31886323848852</v>
      </c>
    </row>
    <row r="22" spans="1:14">
      <c r="A22" s="2576">
        <v>43647</v>
      </c>
      <c r="B22" s="342">
        <f>結果表!D20</f>
        <v>100.91428037799641</v>
      </c>
      <c r="C22" s="243">
        <f t="shared" ref="C22" si="111">B22-B21</f>
        <v>-3.8198629161357189E-2</v>
      </c>
      <c r="D22" s="243">
        <f t="shared" ref="D22" si="112">ROUND((B22-B10)/B10*100,2)</f>
        <v>-0.62</v>
      </c>
      <c r="E22" s="542">
        <f t="shared" ref="E22" si="113">AVERAGE(B20:B22)</f>
        <v>100.93786029347986</v>
      </c>
      <c r="F22" s="359">
        <f t="shared" ref="F22" si="114">E22-E21</f>
        <v>-6.3589061787610035E-3</v>
      </c>
      <c r="G22" s="360">
        <f t="shared" ref="G22" si="115">IF(F22&lt;0,-1,1)</f>
        <v>-1</v>
      </c>
      <c r="H22" s="361">
        <f t="shared" ref="H22" si="116">SUM(G20:G22)</f>
        <v>-1</v>
      </c>
      <c r="I22" s="362" t="str">
        <f t="shared" ref="I22" si="117">IF(H22=-3,"悪化 ",IF(H22=3,"改善 "," ---"))</f>
        <v xml:space="preserve"> ---</v>
      </c>
      <c r="J22" s="2534">
        <f>結果表!L20</f>
        <v>101.36418583912518</v>
      </c>
      <c r="L22" s="527">
        <v>7</v>
      </c>
      <c r="M22" s="262">
        <f t="shared" ref="M22" si="118">B22</f>
        <v>100.91428037799641</v>
      </c>
      <c r="N22" s="220">
        <f t="shared" ref="N22" si="119">J22</f>
        <v>101.36418583912518</v>
      </c>
    </row>
    <row r="23" spans="1:14">
      <c r="A23" s="2576">
        <v>43678</v>
      </c>
      <c r="B23" s="342">
        <f>結果表!D21</f>
        <v>100.78977091539834</v>
      </c>
      <c r="C23" s="243">
        <f t="shared" ref="C23" si="120">B23-B22</f>
        <v>-0.12450946259806983</v>
      </c>
      <c r="D23" s="243">
        <f t="shared" ref="D23" si="121">ROUND((B23-B11)/B11*100,2)</f>
        <v>-0.75</v>
      </c>
      <c r="E23" s="542">
        <f t="shared" ref="E23" si="122">AVERAGE(B21:B23)</f>
        <v>100.88551010018416</v>
      </c>
      <c r="F23" s="359">
        <f t="shared" ref="F23" si="123">E23-E22</f>
        <v>-5.235019329569468E-2</v>
      </c>
      <c r="G23" s="360">
        <f t="shared" ref="G23" si="124">IF(F23&lt;0,-1,1)</f>
        <v>-1</v>
      </c>
      <c r="H23" s="361">
        <f t="shared" ref="H23" si="125">SUM(G21:G23)</f>
        <v>-1</v>
      </c>
      <c r="I23" s="362" t="str">
        <f t="shared" ref="I23" si="126">IF(H23=-3,"悪化 ",IF(H23=3,"改善 "," ---"))</f>
        <v xml:space="preserve"> ---</v>
      </c>
      <c r="J23" s="2534">
        <f>結果表!L21</f>
        <v>101.3285868111271</v>
      </c>
      <c r="L23" s="529">
        <v>8</v>
      </c>
      <c r="M23" s="262">
        <f t="shared" ref="M23" si="127">B23</f>
        <v>100.78977091539834</v>
      </c>
      <c r="N23" s="220">
        <f t="shared" ref="N23" si="128">J23</f>
        <v>101.3285868111271</v>
      </c>
    </row>
    <row r="24" spans="1:14">
      <c r="A24" s="2576">
        <v>43709</v>
      </c>
      <c r="B24" s="342">
        <f>結果表!D22</f>
        <v>100.60909236440102</v>
      </c>
      <c r="C24" s="243">
        <f t="shared" ref="C24" si="129">B24-B23</f>
        <v>-0.18067855099731389</v>
      </c>
      <c r="D24" s="243">
        <f t="shared" ref="D24" si="130">ROUND((B24-B12)/B12*100,2)</f>
        <v>-0.91</v>
      </c>
      <c r="E24" s="542">
        <f t="shared" ref="E24" si="131">AVERAGE(B22:B24)</f>
        <v>100.77104788593192</v>
      </c>
      <c r="F24" s="359">
        <f t="shared" ref="F24" si="132">E24-E23</f>
        <v>-0.11446221425224223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34">
        <f>結果表!L22</f>
        <v>101.21487067658099</v>
      </c>
      <c r="L24" s="529">
        <v>9</v>
      </c>
      <c r="M24" s="262">
        <f t="shared" ref="M24" si="136">B24</f>
        <v>100.60909236440102</v>
      </c>
      <c r="N24" s="220">
        <f t="shared" ref="N24" si="137">J24</f>
        <v>101.21487067658099</v>
      </c>
    </row>
    <row r="25" spans="1:14">
      <c r="A25" s="2576">
        <v>43739</v>
      </c>
      <c r="B25" s="342">
        <f>結果表!D23</f>
        <v>100.32233169093672</v>
      </c>
      <c r="C25" s="243">
        <f t="shared" ref="C25" si="138">B25-B24</f>
        <v>-0.28676067346430045</v>
      </c>
      <c r="D25" s="243">
        <f t="shared" ref="D25" si="139">ROUND((B25-B13)/B13*100,2)</f>
        <v>-1.2</v>
      </c>
      <c r="E25" s="542">
        <f t="shared" ref="E25" si="140">AVERAGE(B23:B25)</f>
        <v>100.57373165691202</v>
      </c>
      <c r="F25" s="359">
        <f t="shared" ref="F25" si="141">E25-E24</f>
        <v>-0.1973162290199042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34">
        <f>結果表!L23</f>
        <v>101.0168752063457</v>
      </c>
      <c r="L25" s="529">
        <v>10</v>
      </c>
      <c r="M25" s="262">
        <f t="shared" ref="M25" si="145">B25</f>
        <v>100.32233169093672</v>
      </c>
      <c r="N25" s="220">
        <f t="shared" ref="N25" si="146">J25</f>
        <v>101.0168752063457</v>
      </c>
    </row>
    <row r="26" spans="1:14">
      <c r="A26" s="2576">
        <v>43770</v>
      </c>
      <c r="B26" s="342">
        <f>結果表!D24</f>
        <v>99.98104651196337</v>
      </c>
      <c r="C26" s="243">
        <f t="shared" ref="C26" si="147">B26-B25</f>
        <v>-0.34128517897335087</v>
      </c>
      <c r="D26" s="243">
        <f t="shared" ref="D26" si="148">ROUND((B26-B14)/B14*100,2)</f>
        <v>-1.47</v>
      </c>
      <c r="E26" s="542">
        <f t="shared" ref="E26" si="149">AVERAGE(B24:B26)</f>
        <v>100.30415685576703</v>
      </c>
      <c r="F26" s="359">
        <f t="shared" ref="F26" si="150">E26-E25</f>
        <v>-0.26957480114498367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34">
        <f>結果表!L24</f>
        <v>100.75566129063844</v>
      </c>
      <c r="L26" s="528">
        <v>11</v>
      </c>
      <c r="M26" s="262">
        <f t="shared" ref="M26" si="154">B26</f>
        <v>99.98104651196337</v>
      </c>
      <c r="N26" s="220">
        <f t="shared" ref="N26" si="155">J26</f>
        <v>100.75566129063844</v>
      </c>
    </row>
    <row r="27" spans="1:14">
      <c r="A27" s="2623">
        <v>43800</v>
      </c>
      <c r="B27" s="342">
        <f>結果表!D25</f>
        <v>99.591649754672602</v>
      </c>
      <c r="C27" s="246">
        <f t="shared" ref="C27:C28" si="156">B27-B26</f>
        <v>-0.38939675729076839</v>
      </c>
      <c r="D27" s="246">
        <f t="shared" ref="D27:D28" si="157">ROUND((B27-B15)/B15*100,2)</f>
        <v>-1.69</v>
      </c>
      <c r="E27" s="551">
        <f t="shared" ref="E27:E28" si="158">AVERAGE(B25:B27)</f>
        <v>99.965009319190884</v>
      </c>
      <c r="F27" s="544">
        <f t="shared" ref="F27:F28" si="159">E27-E26</f>
        <v>-0.33914753657614938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535">
        <f>結果表!L25</f>
        <v>100.4373450878242</v>
      </c>
      <c r="L27" s="527">
        <v>12</v>
      </c>
      <c r="M27" s="262">
        <f t="shared" ref="M27:M28" si="163">B27</f>
        <v>99.591649754672602</v>
      </c>
      <c r="N27" s="220">
        <f t="shared" ref="N27:N28" si="164">J27</f>
        <v>100.4373450878242</v>
      </c>
    </row>
    <row r="28" spans="1:14">
      <c r="A28" s="2574">
        <v>43831</v>
      </c>
      <c r="B28" s="2619">
        <f>結果表!D26</f>
        <v>99.086902417216933</v>
      </c>
      <c r="C28" s="243">
        <f t="shared" si="156"/>
        <v>-0.5047473374556688</v>
      </c>
      <c r="D28" s="243">
        <f t="shared" si="157"/>
        <v>-2.04</v>
      </c>
      <c r="E28" s="542">
        <f t="shared" si="158"/>
        <v>99.553199561284302</v>
      </c>
      <c r="F28" s="359">
        <f t="shared" si="159"/>
        <v>-0.41180975790658181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534">
        <f>結果表!L26</f>
        <v>100.02421337443742</v>
      </c>
      <c r="L28" s="530" t="s">
        <v>802</v>
      </c>
      <c r="M28" s="531">
        <f t="shared" si="163"/>
        <v>99.086902417216933</v>
      </c>
      <c r="N28" s="369">
        <f t="shared" si="164"/>
        <v>100.02421337443742</v>
      </c>
    </row>
    <row r="29" spans="1:14">
      <c r="A29" s="2574">
        <v>43862</v>
      </c>
      <c r="B29" s="2620">
        <f>結果表!D27</f>
        <v>98.405828379376288</v>
      </c>
      <c r="C29" s="243">
        <f t="shared" ref="C29" si="165">B29-B28</f>
        <v>-0.68107403784064502</v>
      </c>
      <c r="D29" s="243">
        <f t="shared" ref="D29" si="166">ROUND((B29-B17)/B17*100,2)</f>
        <v>-2.59</v>
      </c>
      <c r="E29" s="542">
        <f t="shared" ref="E29" si="167">AVERAGE(B27:B29)</f>
        <v>99.028126850421927</v>
      </c>
      <c r="F29" s="359">
        <f t="shared" ref="F29" si="168">E29-E28</f>
        <v>-0.52507271086237495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34">
        <f>結果表!L27</f>
        <v>99.493578019586622</v>
      </c>
      <c r="L29" s="527">
        <v>2</v>
      </c>
      <c r="M29" s="262">
        <f t="shared" ref="M29" si="172">B29</f>
        <v>98.405828379376288</v>
      </c>
      <c r="N29" s="220">
        <f t="shared" ref="N29" si="173">J29</f>
        <v>99.493578019586622</v>
      </c>
    </row>
    <row r="30" spans="1:14">
      <c r="A30" s="2574">
        <v>43891</v>
      </c>
      <c r="B30" s="2620">
        <f>結果表!D28</f>
        <v>97.49954959681159</v>
      </c>
      <c r="C30" s="243">
        <f t="shared" ref="C30" si="174">B30-B29</f>
        <v>-0.90627878256469785</v>
      </c>
      <c r="D30" s="243">
        <f t="shared" ref="D30" si="175">ROUND((B30-B18)/B18*100,2)</f>
        <v>-3.39</v>
      </c>
      <c r="E30" s="542">
        <f t="shared" ref="E30" si="176">AVERAGE(B28:B30)</f>
        <v>98.330760131134937</v>
      </c>
      <c r="F30" s="359">
        <f t="shared" ref="F30" si="177">E30-E29</f>
        <v>-0.69736671928698968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34">
        <f>結果表!L28</f>
        <v>98.85457813890433</v>
      </c>
      <c r="L30" s="527">
        <v>3</v>
      </c>
      <c r="M30" s="262">
        <f t="shared" ref="M30" si="181">B30</f>
        <v>97.49954959681159</v>
      </c>
      <c r="N30" s="220">
        <f t="shared" ref="N30" si="182">J30</f>
        <v>98.85457813890433</v>
      </c>
    </row>
    <row r="31" spans="1:14">
      <c r="A31" s="2574">
        <v>43922</v>
      </c>
      <c r="B31" s="2620">
        <f>結果表!D29</f>
        <v>96.524985220459797</v>
      </c>
      <c r="C31" s="243">
        <f t="shared" ref="C31" si="183">B31-B30</f>
        <v>-0.97456437635179327</v>
      </c>
      <c r="D31" s="243">
        <f t="shared" ref="D31" si="184">ROUND((B31-B19)/B19*100,2)</f>
        <v>-4.37</v>
      </c>
      <c r="E31" s="542">
        <f t="shared" ref="E31" si="185">AVERAGE(B29:B31)</f>
        <v>97.476787732215897</v>
      </c>
      <c r="F31" s="359">
        <f t="shared" ref="F31" si="186">E31-E30</f>
        <v>-0.85397239891904064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34">
        <f>結果表!L29</f>
        <v>98.157015507378077</v>
      </c>
      <c r="L31" s="527">
        <v>4</v>
      </c>
      <c r="M31" s="262">
        <f t="shared" ref="M31" si="190">B31</f>
        <v>96.524985220459797</v>
      </c>
      <c r="N31" s="220">
        <f t="shared" ref="N31" si="191">J31</f>
        <v>98.157015507378077</v>
      </c>
    </row>
    <row r="32" spans="1:14">
      <c r="A32" s="2574">
        <v>43952</v>
      </c>
      <c r="B32" s="2620">
        <f>結果表!D30</f>
        <v>95.735531727144561</v>
      </c>
      <c r="C32" s="243">
        <f t="shared" ref="C32" si="192">B32-B31</f>
        <v>-0.78945349331523573</v>
      </c>
      <c r="D32" s="243">
        <f t="shared" ref="D32" si="193">ROUND((B32-B20)/B20*100,2)</f>
        <v>-5.16</v>
      </c>
      <c r="E32" s="542">
        <f t="shared" ref="E32" si="194">AVERAGE(B30:B32)</f>
        <v>96.58668884813865</v>
      </c>
      <c r="F32" s="359">
        <f t="shared" ref="F32" si="195">E32-E31</f>
        <v>-0.89009888407724702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34">
        <f>結果表!L30</f>
        <v>97.486956519318042</v>
      </c>
      <c r="L32" s="527">
        <v>5</v>
      </c>
      <c r="M32" s="262">
        <f t="shared" ref="M32" si="199">B32</f>
        <v>95.735531727144561</v>
      </c>
      <c r="N32" s="220">
        <f t="shared" ref="N32" si="200">J32</f>
        <v>97.486956519318042</v>
      </c>
    </row>
    <row r="33" spans="1:14">
      <c r="A33" s="2574">
        <v>43983</v>
      </c>
      <c r="B33" s="2620">
        <f>結果表!D31</f>
        <v>95.340216410726867</v>
      </c>
      <c r="C33" s="243">
        <f t="shared" ref="C33" si="201">B33-B32</f>
        <v>-0.39531531641769391</v>
      </c>
      <c r="D33" s="243">
        <f t="shared" ref="D33" si="202">ROUND((B33-B21)/B21*100,2)</f>
        <v>-5.56</v>
      </c>
      <c r="E33" s="542">
        <f t="shared" ref="E33" si="203">AVERAGE(B31:B33)</f>
        <v>95.866911119443742</v>
      </c>
      <c r="F33" s="359">
        <f t="shared" ref="F33" si="204">E33-E32</f>
        <v>-0.71977772869490764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34">
        <f>結果表!L31</f>
        <v>96.948145114777773</v>
      </c>
      <c r="L33" s="527">
        <v>6</v>
      </c>
      <c r="M33" s="262">
        <f t="shared" ref="M33" si="208">B33</f>
        <v>95.340216410726867</v>
      </c>
      <c r="N33" s="220">
        <f t="shared" ref="N33" si="209">J33</f>
        <v>96.948145114777773</v>
      </c>
    </row>
    <row r="34" spans="1:14">
      <c r="A34" s="2574">
        <v>44013</v>
      </c>
      <c r="B34" s="2620">
        <f>結果表!D32</f>
        <v>95.377023110663927</v>
      </c>
      <c r="C34" s="243">
        <f t="shared" ref="C34" si="210">B34-B33</f>
        <v>3.6806699937059761E-2</v>
      </c>
      <c r="D34" s="243">
        <f t="shared" ref="D34" si="211">ROUND((B34-B22)/B22*100,2)</f>
        <v>-5.49</v>
      </c>
      <c r="E34" s="542">
        <f t="shared" ref="E34" si="212">AVERAGE(B32:B34)</f>
        <v>95.484257082845104</v>
      </c>
      <c r="F34" s="359">
        <f t="shared" ref="F34" si="213">E34-E33</f>
        <v>-0.3826540365986375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34">
        <f>結果表!L32</f>
        <v>96.595538529166305</v>
      </c>
      <c r="L34" s="527">
        <v>7</v>
      </c>
      <c r="M34" s="262">
        <f t="shared" ref="M34" si="217">B34</f>
        <v>95.377023110663927</v>
      </c>
      <c r="N34" s="220">
        <f t="shared" ref="N34" si="218">J34</f>
        <v>96.595538529166305</v>
      </c>
    </row>
    <row r="35" spans="1:14">
      <c r="A35" s="2574">
        <v>44044</v>
      </c>
      <c r="B35" s="2620">
        <f>結果表!D33</f>
        <v>95.770698749764748</v>
      </c>
      <c r="C35" s="243">
        <f t="shared" ref="C35" si="219">B35-B34</f>
        <v>0.39367563910082026</v>
      </c>
      <c r="D35" s="243">
        <f t="shared" ref="D35" si="220">ROUND((B35-B23)/B23*100,2)</f>
        <v>-4.9800000000000004</v>
      </c>
      <c r="E35" s="542">
        <f t="shared" ref="E35" si="221">AVERAGE(B33:B35)</f>
        <v>95.495979423718509</v>
      </c>
      <c r="F35" s="359">
        <f t="shared" ref="F35" si="222">E35-E34</f>
        <v>1.1722340873404846E-2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34">
        <f>結果表!L33</f>
        <v>96.454539950789339</v>
      </c>
      <c r="L35" s="529">
        <v>8</v>
      </c>
      <c r="M35" s="262">
        <f t="shared" ref="M35" si="226">B35</f>
        <v>95.770698749764748</v>
      </c>
      <c r="N35" s="220">
        <f t="shared" ref="N35" si="227">J35</f>
        <v>96.454539950789339</v>
      </c>
    </row>
    <row r="36" spans="1:14">
      <c r="A36" s="2574">
        <v>44075</v>
      </c>
      <c r="B36" s="2620">
        <f>結果表!D34</f>
        <v>96.421368169131881</v>
      </c>
      <c r="C36" s="243">
        <f t="shared" ref="C36" si="228">B36-B35</f>
        <v>0.65066941936713363</v>
      </c>
      <c r="D36" s="243">
        <f t="shared" ref="D36" si="229">ROUND((B36-B24)/B24*100,2)</f>
        <v>-4.16</v>
      </c>
      <c r="E36" s="542">
        <f t="shared" ref="E36" si="230">AVERAGE(B34:B36)</f>
        <v>95.856363343186857</v>
      </c>
      <c r="F36" s="359">
        <f t="shared" ref="F36" si="231">E36-E35</f>
        <v>0.36038391946834736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34">
        <f>結果表!L34</f>
        <v>96.495045235770959</v>
      </c>
      <c r="L36" s="529">
        <v>9</v>
      </c>
      <c r="M36" s="262">
        <f t="shared" ref="M36" si="235">B36</f>
        <v>96.421368169131881</v>
      </c>
      <c r="N36" s="220">
        <f t="shared" ref="N36" si="236">J36</f>
        <v>96.495045235770959</v>
      </c>
    </row>
    <row r="37" spans="1:14">
      <c r="A37" s="2574">
        <v>44105</v>
      </c>
      <c r="B37" s="2620">
        <f>結果表!D35</f>
        <v>97.157822212699202</v>
      </c>
      <c r="C37" s="243">
        <f t="shared" ref="C37" si="237">B37-B36</f>
        <v>0.73645404356732058</v>
      </c>
      <c r="D37" s="243">
        <f t="shared" ref="D37" si="238">ROUND((B37-B25)/B25*100,2)</f>
        <v>-3.15</v>
      </c>
      <c r="E37" s="542">
        <f t="shared" ref="E37" si="239">AVERAGE(B35:B37)</f>
        <v>96.449963043865282</v>
      </c>
      <c r="F37" s="359">
        <f t="shared" ref="F37" si="240">E37-E36</f>
        <v>0.59359970067842482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34">
        <f>結果表!L35</f>
        <v>96.67345897423111</v>
      </c>
      <c r="L37" s="529">
        <v>10</v>
      </c>
      <c r="M37" s="262">
        <f t="shared" ref="M37" si="244">B37</f>
        <v>97.157822212699202</v>
      </c>
      <c r="N37" s="220">
        <f t="shared" ref="N37" si="245">J37</f>
        <v>96.67345897423111</v>
      </c>
    </row>
    <row r="38" spans="1:14">
      <c r="A38" s="2574">
        <v>44136</v>
      </c>
      <c r="B38" s="2620">
        <f>結果表!D36</f>
        <v>97.902452705975065</v>
      </c>
      <c r="C38" s="243">
        <f t="shared" ref="C38" si="246">B38-B37</f>
        <v>0.74463049327586361</v>
      </c>
      <c r="D38" s="243">
        <f t="shared" ref="D38" si="247">ROUND((B38-B26)/B26*100,2)</f>
        <v>-2.08</v>
      </c>
      <c r="E38" s="542">
        <f t="shared" ref="E38" si="248">AVERAGE(B36:B38)</f>
        <v>97.160547695935392</v>
      </c>
      <c r="F38" s="359">
        <f t="shared" ref="F38" si="249">E38-E37</f>
        <v>0.71058465207011068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34">
        <f>結果表!L36</f>
        <v>96.936908483677158</v>
      </c>
      <c r="L38" s="528">
        <v>11</v>
      </c>
      <c r="M38" s="262">
        <f t="shared" ref="M38" si="253">B38</f>
        <v>97.902452705975065</v>
      </c>
      <c r="N38" s="220">
        <f t="shared" ref="N38" si="254">J38</f>
        <v>96.936908483677158</v>
      </c>
    </row>
    <row r="39" spans="1:14">
      <c r="A39" s="2574">
        <v>44166</v>
      </c>
      <c r="B39" s="2621">
        <f>結果表!D37</f>
        <v>98.6305528931656</v>
      </c>
      <c r="C39" s="243">
        <f t="shared" ref="C39" si="255">B39-B38</f>
        <v>0.7281001871905346</v>
      </c>
      <c r="D39" s="243">
        <f t="shared" ref="D39" si="256">ROUND((B39-B27)/B27*100,2)</f>
        <v>-0.97</v>
      </c>
      <c r="E39" s="542">
        <f t="shared" ref="E39" si="257">AVERAGE(B37:B39)</f>
        <v>97.896942603946627</v>
      </c>
      <c r="F39" s="359">
        <f t="shared" ref="F39" si="258">E39-E38</f>
        <v>0.73639490801123486</v>
      </c>
      <c r="G39" s="361">
        <f t="shared" ref="G39" si="259">IF(F39&lt;0,-1,1)</f>
        <v>1</v>
      </c>
      <c r="H39" s="361">
        <f t="shared" ref="H39" si="260">SUM(G37:G39)</f>
        <v>3</v>
      </c>
      <c r="I39" s="2530" t="str">
        <f t="shared" ref="I39" si="261">IF(H39=-3,"悪化 ",IF(H39=3,"改善 "," ---"))</f>
        <v xml:space="preserve">改善 </v>
      </c>
      <c r="J39" s="2534">
        <f>結果表!L37</f>
        <v>97.248507479481177</v>
      </c>
      <c r="L39" s="532">
        <v>12</v>
      </c>
      <c r="M39" s="494">
        <f t="shared" ref="M39" si="262">B39</f>
        <v>98.6305528931656</v>
      </c>
      <c r="N39" s="225">
        <f t="shared" ref="N39" si="263">J39</f>
        <v>97.248507479481177</v>
      </c>
    </row>
    <row r="40" spans="1:14">
      <c r="A40" s="2622">
        <v>44197</v>
      </c>
      <c r="B40" s="342">
        <f>結果表!D38</f>
        <v>99.259826477240154</v>
      </c>
      <c r="C40" s="245">
        <f t="shared" ref="C40" si="264">B40-B39</f>
        <v>0.62927358407455358</v>
      </c>
      <c r="D40" s="245">
        <f t="shared" ref="D40" si="265">ROUND((B40-B28)/B28*100,2)</f>
        <v>0.17</v>
      </c>
      <c r="E40" s="740">
        <f t="shared" ref="E40" si="266">AVERAGE(B38:B40)</f>
        <v>98.597610692126935</v>
      </c>
      <c r="F40" s="2548">
        <f t="shared" ref="F40" si="267">E40-E39</f>
        <v>0.70066808818030779</v>
      </c>
      <c r="G40" s="554">
        <f t="shared" ref="G40" si="268">IF(F40&lt;0,-1,1)</f>
        <v>1</v>
      </c>
      <c r="H40" s="554">
        <f t="shared" ref="H40" si="269">SUM(G38:G40)</f>
        <v>3</v>
      </c>
      <c r="I40" s="2529" t="str">
        <f t="shared" ref="I40" si="270">IF(H40=-3,"悪化 ",IF(H40=3,"改善 "," ---"))</f>
        <v xml:space="preserve">改善 </v>
      </c>
      <c r="J40" s="2533">
        <f>結果表!L38</f>
        <v>97.579316659241698</v>
      </c>
      <c r="L40" s="530" t="s">
        <v>814</v>
      </c>
      <c r="M40" s="262">
        <f t="shared" ref="M40" si="271">B40</f>
        <v>99.259826477240154</v>
      </c>
      <c r="N40" s="220">
        <f t="shared" ref="N40" si="272">J40</f>
        <v>97.579316659241698</v>
      </c>
    </row>
    <row r="41" spans="1:14">
      <c r="A41" s="2576">
        <v>44228</v>
      </c>
      <c r="B41" s="342">
        <f>結果表!D39</f>
        <v>99.77570611751193</v>
      </c>
      <c r="C41" s="243">
        <f t="shared" ref="C41" si="273">B41-B40</f>
        <v>0.51587964027177691</v>
      </c>
      <c r="D41" s="243">
        <f t="shared" ref="D41" si="274">ROUND((B41-B29)/B29*100,2)</f>
        <v>1.39</v>
      </c>
      <c r="E41" s="359">
        <f t="shared" ref="E41" si="275">AVERAGE(B39:B41)</f>
        <v>99.222028495972566</v>
      </c>
      <c r="F41" s="359">
        <f t="shared" ref="F41" si="276">E41-E40</f>
        <v>0.62441780384563117</v>
      </c>
      <c r="G41" s="361">
        <f t="shared" ref="G41" si="277">IF(F41&lt;0,-1,1)</f>
        <v>1</v>
      </c>
      <c r="H41" s="361">
        <f t="shared" ref="H41" si="278">SUM(G39:G41)</f>
        <v>3</v>
      </c>
      <c r="I41" s="2530" t="str">
        <f t="shared" ref="I41" si="279">IF(H41=-3,"悪化 ",IF(H41=3,"改善 "," ---"))</f>
        <v xml:space="preserve">改善 </v>
      </c>
      <c r="J41" s="2534">
        <f>結果表!L39</f>
        <v>97.902900676190498</v>
      </c>
      <c r="L41" s="527">
        <v>2</v>
      </c>
      <c r="M41" s="262">
        <f t="shared" ref="M41" si="280">B41</f>
        <v>99.77570611751193</v>
      </c>
      <c r="N41" s="220">
        <f t="shared" ref="N41" si="281">J41</f>
        <v>97.902900676190498</v>
      </c>
    </row>
    <row r="42" spans="1:14">
      <c r="A42" s="2576">
        <v>44256</v>
      </c>
      <c r="B42" s="342">
        <f>結果表!D40</f>
        <v>100.20114642612756</v>
      </c>
      <c r="C42" s="243">
        <f t="shared" ref="C42" si="282">B42-B41</f>
        <v>0.42544030861563442</v>
      </c>
      <c r="D42" s="243">
        <f t="shared" ref="D42" si="283">ROUND((B42-B30)/B30*100,2)</f>
        <v>2.77</v>
      </c>
      <c r="E42" s="359">
        <f t="shared" ref="E42" si="284">AVERAGE(B40:B42)</f>
        <v>99.745559673626545</v>
      </c>
      <c r="F42" s="359">
        <f t="shared" ref="F42" si="285">E42-E41</f>
        <v>0.52353117765397883</v>
      </c>
      <c r="G42" s="361">
        <f t="shared" ref="G42" si="286">IF(F42&lt;0,-1,1)</f>
        <v>1</v>
      </c>
      <c r="H42" s="361">
        <f t="shared" ref="H42" si="287">SUM(G40:G42)</f>
        <v>3</v>
      </c>
      <c r="I42" s="2530" t="str">
        <f t="shared" ref="I42" si="288">IF(H42=-3,"悪化 ",IF(H42=3,"改善 "," ---"))</f>
        <v xml:space="preserve">改善 </v>
      </c>
      <c r="J42" s="2534">
        <f>結果表!L40</f>
        <v>98.204987687614889</v>
      </c>
      <c r="L42" s="527">
        <v>3</v>
      </c>
      <c r="M42" s="262">
        <f t="shared" ref="M42" si="289">B42</f>
        <v>100.20114642612756</v>
      </c>
      <c r="N42" s="220">
        <f t="shared" ref="N42" si="290">J42</f>
        <v>98.204987687614889</v>
      </c>
    </row>
    <row r="43" spans="1:14">
      <c r="A43" s="2576">
        <v>44287</v>
      </c>
      <c r="B43" s="342">
        <f>結果表!D41</f>
        <v>100.52615508514509</v>
      </c>
      <c r="C43" s="243">
        <f t="shared" ref="C43" si="291">B43-B42</f>
        <v>0.32500865901752718</v>
      </c>
      <c r="D43" s="243">
        <f t="shared" ref="D43" si="292">ROUND((B43-B31)/B31*100,2)</f>
        <v>4.1500000000000004</v>
      </c>
      <c r="E43" s="359">
        <f t="shared" ref="E43" si="293">AVERAGE(B41:B43)</f>
        <v>100.16766920959486</v>
      </c>
      <c r="F43" s="359">
        <f t="shared" ref="F43" si="294">E43-E42</f>
        <v>0.42210953596831757</v>
      </c>
      <c r="G43" s="361">
        <f t="shared" ref="G43" si="295">IF(F43&lt;0,-1,1)</f>
        <v>1</v>
      </c>
      <c r="H43" s="361">
        <f t="shared" ref="H43" si="296">SUM(G41:G43)</f>
        <v>3</v>
      </c>
      <c r="I43" s="2530" t="str">
        <f t="shared" ref="I43" si="297">IF(H43=-3,"悪化 ",IF(H43=3,"改善 "," ---"))</f>
        <v xml:space="preserve">改善 </v>
      </c>
      <c r="J43" s="2534">
        <f>結果表!L41</f>
        <v>98.478185106832015</v>
      </c>
      <c r="L43" s="527">
        <v>4</v>
      </c>
      <c r="M43" s="262">
        <f t="shared" ref="M43" si="298">B43</f>
        <v>100.52615508514509</v>
      </c>
      <c r="N43" s="220">
        <f t="shared" ref="N43" si="299">J43</f>
        <v>98.478185106832015</v>
      </c>
    </row>
    <row r="44" spans="1:14">
      <c r="A44" s="2576">
        <v>44317</v>
      </c>
      <c r="B44" s="342">
        <f>結果表!D42</f>
        <v>100.7151656297105</v>
      </c>
      <c r="C44" s="243">
        <f t="shared" ref="C44" si="300">B44-B43</f>
        <v>0.18901054456540578</v>
      </c>
      <c r="D44" s="243">
        <f t="shared" ref="D44" si="301">ROUND((B44-B32)/B32*100,2)</f>
        <v>5.2</v>
      </c>
      <c r="E44" s="359">
        <f t="shared" ref="E44" si="302">AVERAGE(B42:B44)</f>
        <v>100.48082238032771</v>
      </c>
      <c r="F44" s="359">
        <f t="shared" ref="F44" si="303">E44-E43</f>
        <v>0.31315317073284632</v>
      </c>
      <c r="G44" s="361">
        <f t="shared" ref="G44" si="304">IF(F44&lt;0,-1,1)</f>
        <v>1</v>
      </c>
      <c r="H44" s="361">
        <f t="shared" ref="H44" si="305">SUM(G42:G44)</f>
        <v>3</v>
      </c>
      <c r="I44" s="2530" t="str">
        <f t="shared" ref="I44" si="306">IF(H44=-3,"悪化 ",IF(H44=3,"改善 "," ---"))</f>
        <v xml:space="preserve">改善 </v>
      </c>
      <c r="J44" s="2534">
        <f>結果表!L42</f>
        <v>98.687986499174585</v>
      </c>
      <c r="L44" s="527">
        <v>5</v>
      </c>
      <c r="M44" s="262">
        <f t="shared" ref="M44" si="307">B44</f>
        <v>100.7151656297105</v>
      </c>
      <c r="N44" s="220">
        <f t="shared" ref="N44" si="308">J44</f>
        <v>98.687986499174585</v>
      </c>
    </row>
    <row r="45" spans="1:14">
      <c r="A45" s="2576">
        <v>44348</v>
      </c>
      <c r="B45" s="342">
        <f>結果表!D43</f>
        <v>100.73870563206368</v>
      </c>
      <c r="C45" s="243">
        <f t="shared" ref="C45" si="309">B45-B44</f>
        <v>2.3540002353186651E-2</v>
      </c>
      <c r="D45" s="243">
        <f t="shared" ref="D45" si="310">ROUND((B45-B33)/B33*100,2)</f>
        <v>5.66</v>
      </c>
      <c r="E45" s="359">
        <f t="shared" ref="E45" si="311">AVERAGE(B43:B45)</f>
        <v>100.66000878230642</v>
      </c>
      <c r="F45" s="359">
        <f t="shared" ref="F45" si="312">E45-E44</f>
        <v>0.17918640197871127</v>
      </c>
      <c r="G45" s="361">
        <f t="shared" ref="G45" si="313">IF(F45&lt;0,-1,1)</f>
        <v>1</v>
      </c>
      <c r="H45" s="361">
        <f t="shared" ref="H45" si="314">SUM(G43:G45)</f>
        <v>3</v>
      </c>
      <c r="I45" s="2530" t="str">
        <f t="shared" ref="I45" si="315">IF(H45=-3,"悪化 ",IF(H45=3,"改善 "," ---"))</f>
        <v xml:space="preserve">改善 </v>
      </c>
      <c r="J45" s="2534">
        <f>結果表!L43</f>
        <v>98.820427566232965</v>
      </c>
      <c r="L45" s="527">
        <v>6</v>
      </c>
      <c r="M45" s="262">
        <f t="shared" ref="M45" si="316">B45</f>
        <v>100.73870563206368</v>
      </c>
      <c r="N45" s="220">
        <f t="shared" ref="N45" si="317">J45</f>
        <v>98.820427566232965</v>
      </c>
    </row>
    <row r="46" spans="1:14">
      <c r="A46" s="2576">
        <v>44378</v>
      </c>
      <c r="B46" s="342">
        <f>結果表!D44</f>
        <v>100.60501076425042</v>
      </c>
      <c r="C46" s="243">
        <f t="shared" ref="C46" si="318">B46-B45</f>
        <v>-0.13369486781326145</v>
      </c>
      <c r="D46" s="243">
        <f t="shared" ref="D46" si="319">ROUND((B46-B34)/B34*100,2)</f>
        <v>5.48</v>
      </c>
      <c r="E46" s="359">
        <f t="shared" ref="E46" si="320">AVERAGE(B44:B46)</f>
        <v>100.68629400867486</v>
      </c>
      <c r="F46" s="359">
        <f t="shared" ref="F46" si="321">E46-E45</f>
        <v>2.6285226368443659E-2</v>
      </c>
      <c r="G46" s="361">
        <f t="shared" ref="G46" si="322">IF(F46&lt;0,-1,1)</f>
        <v>1</v>
      </c>
      <c r="H46" s="361">
        <f t="shared" ref="H46" si="323">SUM(G44:G46)</f>
        <v>3</v>
      </c>
      <c r="I46" s="2530" t="str">
        <f t="shared" ref="I46" si="324">IF(H46=-3,"悪化 ",IF(H46=3,"改善 "," ---"))</f>
        <v xml:space="preserve">改善 </v>
      </c>
      <c r="J46" s="2534">
        <f>結果表!L44</f>
        <v>98.874490701893777</v>
      </c>
      <c r="L46" s="527">
        <v>7</v>
      </c>
      <c r="M46" s="262">
        <f t="shared" ref="M46" si="325">B46</f>
        <v>100.60501076425042</v>
      </c>
      <c r="N46" s="220">
        <f t="shared" ref="N46" si="326">J46</f>
        <v>98.874490701893777</v>
      </c>
    </row>
    <row r="47" spans="1:14">
      <c r="A47" s="2576">
        <v>44409</v>
      </c>
      <c r="B47" s="342">
        <f>結果表!D45</f>
        <v>100.39803068671331</v>
      </c>
      <c r="C47" s="243">
        <f t="shared" ref="C47" si="327">B47-B46</f>
        <v>-0.20698007753711067</v>
      </c>
      <c r="D47" s="243">
        <f t="shared" ref="D47" si="328">ROUND((B47-B35)/B35*100,2)</f>
        <v>4.83</v>
      </c>
      <c r="E47" s="359">
        <f t="shared" ref="E47" si="329">AVERAGE(B45:B47)</f>
        <v>100.58058236100914</v>
      </c>
      <c r="F47" s="359">
        <f t="shared" ref="F47" si="330">E47-E46</f>
        <v>-0.10571164766572849</v>
      </c>
      <c r="G47" s="361">
        <f t="shared" ref="G47" si="331">IF(F47&lt;0,-1,1)</f>
        <v>-1</v>
      </c>
      <c r="H47" s="361">
        <f t="shared" ref="H47" si="332">SUM(G45:G47)</f>
        <v>1</v>
      </c>
      <c r="I47" s="2530" t="str">
        <f t="shared" ref="I47" si="333">IF(H47=-3,"悪化 ",IF(H47=3,"改善 "," ---"))</f>
        <v xml:space="preserve"> ---</v>
      </c>
      <c r="J47" s="2534">
        <f>結果表!L45</f>
        <v>98.876561433113665</v>
      </c>
      <c r="L47" s="529">
        <v>8</v>
      </c>
      <c r="M47" s="262">
        <f t="shared" ref="M47" si="334">B47</f>
        <v>100.39803068671331</v>
      </c>
      <c r="N47" s="220">
        <f t="shared" ref="N47" si="335">J47</f>
        <v>98.876561433113665</v>
      </c>
    </row>
    <row r="48" spans="1:14">
      <c r="A48" s="2576">
        <v>44440</v>
      </c>
      <c r="B48" s="342">
        <f>結果表!D46</f>
        <v>100.21353767886521</v>
      </c>
      <c r="C48" s="243">
        <f t="shared" ref="C48" si="336">B48-B47</f>
        <v>-0.18449300784810418</v>
      </c>
      <c r="D48" s="243">
        <f t="shared" ref="D48" si="337">ROUND((B48-B36)/B36*100,2)</f>
        <v>3.93</v>
      </c>
      <c r="E48" s="359">
        <f t="shared" ref="E48" si="338">AVERAGE(B46:B48)</f>
        <v>100.40552637660964</v>
      </c>
      <c r="F48" s="359">
        <f t="shared" ref="F48" si="339">E48-E47</f>
        <v>-0.1750559843994921</v>
      </c>
      <c r="G48" s="361">
        <f t="shared" ref="G48" si="340">IF(F48&lt;0,-1,1)</f>
        <v>-1</v>
      </c>
      <c r="H48" s="361">
        <f t="shared" ref="H48" si="341">SUM(G46:G48)</f>
        <v>-1</v>
      </c>
      <c r="I48" s="2530" t="str">
        <f t="shared" ref="I48" si="342">IF(H48=-3,"悪化 ",IF(H48=3,"改善 "," ---"))</f>
        <v xml:space="preserve"> ---</v>
      </c>
      <c r="J48" s="2534">
        <f>結果表!L46</f>
        <v>98.874597356669298</v>
      </c>
      <c r="L48" s="529">
        <v>9</v>
      </c>
      <c r="M48" s="262">
        <f t="shared" ref="M48" si="343">B48</f>
        <v>100.21353767886521</v>
      </c>
      <c r="N48" s="220">
        <f t="shared" ref="N48" si="344">J48</f>
        <v>98.874597356669298</v>
      </c>
    </row>
    <row r="49" spans="1:14">
      <c r="A49" s="2576">
        <v>44470</v>
      </c>
      <c r="B49" s="342">
        <f>結果表!D47</f>
        <v>100.13728201265926</v>
      </c>
      <c r="C49" s="243">
        <f t="shared" ref="C49" si="345">B49-B48</f>
        <v>-7.6255666205952366E-2</v>
      </c>
      <c r="D49" s="243">
        <f t="shared" ref="D49" si="346">ROUND((B49-B37)/B37*100,2)</f>
        <v>3.07</v>
      </c>
      <c r="E49" s="359">
        <f t="shared" ref="E49" si="347">AVERAGE(B47:B49)</f>
        <v>100.24961679274593</v>
      </c>
      <c r="F49" s="359">
        <f t="shared" ref="F49" si="348">E49-E48</f>
        <v>-0.15590958386371767</v>
      </c>
      <c r="G49" s="361">
        <f t="shared" ref="G49" si="349">IF(F49&lt;0,-1,1)</f>
        <v>-1</v>
      </c>
      <c r="H49" s="361">
        <f t="shared" ref="H49" si="350">SUM(G47:G49)</f>
        <v>-3</v>
      </c>
      <c r="I49" s="2530" t="str">
        <f t="shared" ref="I49" si="351">IF(H49=-3,"悪化 ",IF(H49=3,"改善 "," ---"))</f>
        <v xml:space="preserve">悪化 </v>
      </c>
      <c r="J49" s="2534">
        <f>結果表!L47</f>
        <v>98.905509870885922</v>
      </c>
      <c r="L49" s="529">
        <v>10</v>
      </c>
      <c r="M49" s="262">
        <f t="shared" ref="M49" si="352">B49</f>
        <v>100.13728201265926</v>
      </c>
      <c r="N49" s="220">
        <f t="shared" ref="N49" si="353">J49</f>
        <v>98.905509870885922</v>
      </c>
    </row>
    <row r="50" spans="1:14">
      <c r="A50" s="2576">
        <v>44501</v>
      </c>
      <c r="B50" s="342">
        <f>結果表!D48</f>
        <v>100.19241105005233</v>
      </c>
      <c r="C50" s="243">
        <f t="shared" ref="C50" si="354">B50-B49</f>
        <v>5.5129037393072622E-2</v>
      </c>
      <c r="D50" s="243">
        <f t="shared" ref="D50" si="355">ROUND((B50-B38)/B38*100,2)</f>
        <v>2.34</v>
      </c>
      <c r="E50" s="359">
        <f t="shared" ref="E50" si="356">AVERAGE(B48:B50)</f>
        <v>100.18107691385893</v>
      </c>
      <c r="F50" s="359">
        <f t="shared" ref="F50" si="357">E50-E49</f>
        <v>-6.8539878886994643E-2</v>
      </c>
      <c r="G50" s="361">
        <f t="shared" ref="G50" si="358">IF(F50&lt;0,-1,1)</f>
        <v>-1</v>
      </c>
      <c r="H50" s="361">
        <f t="shared" ref="H50" si="359">SUM(G48:G50)</f>
        <v>-3</v>
      </c>
      <c r="I50" s="2530" t="str">
        <f t="shared" ref="I50" si="360">IF(H50=-3,"悪化 ",IF(H50=3,"改善 "," ---"))</f>
        <v xml:space="preserve">悪化 </v>
      </c>
      <c r="J50" s="2534">
        <f>結果表!L48</f>
        <v>98.991320044238535</v>
      </c>
      <c r="L50" s="528">
        <v>11</v>
      </c>
      <c r="M50" s="262">
        <f t="shared" ref="M50" si="361">B50</f>
        <v>100.19241105005233</v>
      </c>
      <c r="N50" s="220">
        <f t="shared" ref="N50" si="362">J50</f>
        <v>98.991320044238535</v>
      </c>
    </row>
    <row r="51" spans="1:14">
      <c r="A51" s="2623">
        <v>44531</v>
      </c>
      <c r="B51" s="342">
        <f>結果表!D49</f>
        <v>100.32272457449683</v>
      </c>
      <c r="C51" s="246">
        <f t="shared" ref="C51:C52" si="363">B51-B50</f>
        <v>0.13031352444450306</v>
      </c>
      <c r="D51" s="246">
        <f t="shared" ref="D51:D52" si="364">ROUND((B51-B39)/B39*100,2)</f>
        <v>1.72</v>
      </c>
      <c r="E51" s="544">
        <f t="shared" ref="E51:E52" si="365">AVERAGE(B49:B51)</f>
        <v>100.21747254573614</v>
      </c>
      <c r="F51" s="544">
        <f t="shared" ref="F51:F52" si="366">E51-E50</f>
        <v>3.6395631877212509E-2</v>
      </c>
      <c r="G51" s="545">
        <f t="shared" ref="G51:G52" si="367">IF(F51&lt;0,-1,1)</f>
        <v>1</v>
      </c>
      <c r="H51" s="545">
        <f t="shared" ref="H51:H52" si="368">SUM(G49:G51)</f>
        <v>-1</v>
      </c>
      <c r="I51" s="2532" t="str">
        <f t="shared" ref="I51:I52" si="369">IF(H51=-3,"悪化 ",IF(H51=3,"改善 "," ---"))</f>
        <v xml:space="preserve"> ---</v>
      </c>
      <c r="J51" s="2535">
        <f>結果表!L49</f>
        <v>99.132573461057376</v>
      </c>
      <c r="L51" s="532">
        <v>12</v>
      </c>
      <c r="M51" s="494">
        <f t="shared" ref="M51:M52" si="370">B51</f>
        <v>100.32272457449683</v>
      </c>
      <c r="N51" s="225">
        <f t="shared" ref="N51:N52" si="371">J51</f>
        <v>99.132573461057376</v>
      </c>
    </row>
    <row r="52" spans="1:14">
      <c r="A52" s="2574">
        <v>44562</v>
      </c>
      <c r="B52" s="2619">
        <f>結果表!D50</f>
        <v>100.52751969378414</v>
      </c>
      <c r="C52" s="243">
        <f t="shared" si="363"/>
        <v>0.20479511928731142</v>
      </c>
      <c r="D52" s="243">
        <f t="shared" si="364"/>
        <v>1.28</v>
      </c>
      <c r="E52" s="542">
        <f t="shared" si="365"/>
        <v>100.34755177277776</v>
      </c>
      <c r="F52" s="359">
        <f t="shared" si="366"/>
        <v>0.13007922704161956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534">
        <f>結果表!L50</f>
        <v>99.332457827829657</v>
      </c>
      <c r="L52" s="530" t="s">
        <v>856</v>
      </c>
      <c r="M52" s="262">
        <f t="shared" si="370"/>
        <v>100.52751969378414</v>
      </c>
      <c r="N52" s="220">
        <f t="shared" si="371"/>
        <v>99.332457827829657</v>
      </c>
    </row>
    <row r="53" spans="1:14">
      <c r="A53" s="2574">
        <v>44593</v>
      </c>
      <c r="B53" s="2620">
        <f>結果表!D51</f>
        <v>100.74621837239386</v>
      </c>
      <c r="C53" s="243">
        <f t="shared" ref="C53" si="372">B53-B52</f>
        <v>0.21869867860971226</v>
      </c>
      <c r="D53" s="243">
        <f t="shared" ref="D53" si="373">ROUND((B53-B41)/B41*100,2)</f>
        <v>0.97</v>
      </c>
      <c r="E53" s="542">
        <f t="shared" ref="E53" si="374">AVERAGE(B51:B53)</f>
        <v>100.53215421355827</v>
      </c>
      <c r="F53" s="359">
        <f t="shared" ref="F53" si="375">E53-E52</f>
        <v>0.18460244078050891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34">
        <f>結果表!L51</f>
        <v>99.571441710651342</v>
      </c>
      <c r="L53" s="527">
        <v>2</v>
      </c>
      <c r="M53" s="262">
        <f t="shared" ref="M53" si="379">B53</f>
        <v>100.74621837239386</v>
      </c>
      <c r="N53" s="220">
        <f t="shared" ref="N53" si="380">J53</f>
        <v>99.571441710651342</v>
      </c>
    </row>
    <row r="54" spans="1:14">
      <c r="A54" s="2574">
        <v>44621</v>
      </c>
      <c r="B54" s="2620">
        <f>結果表!D52</f>
        <v>100.96122952931262</v>
      </c>
      <c r="C54" s="243">
        <f t="shared" ref="C54" si="381">B54-B53</f>
        <v>0.21501115691876294</v>
      </c>
      <c r="D54" s="243">
        <f t="shared" ref="D54" si="382">ROUND((B54-B42)/B42*100,2)</f>
        <v>0.76</v>
      </c>
      <c r="E54" s="542">
        <f t="shared" ref="E54" si="383">AVERAGE(B52:B54)</f>
        <v>100.74498919849687</v>
      </c>
      <c r="F54" s="359">
        <f t="shared" ref="F54" si="384">E54-E53</f>
        <v>0.21283498493859554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34">
        <f>結果表!L52</f>
        <v>99.825872906836508</v>
      </c>
      <c r="L54" s="527">
        <v>3</v>
      </c>
      <c r="M54" s="262">
        <f t="shared" ref="M54" si="388">B54</f>
        <v>100.96122952931262</v>
      </c>
      <c r="N54" s="220">
        <f t="shared" ref="N54" si="389">J54</f>
        <v>99.825872906836508</v>
      </c>
    </row>
    <row r="55" spans="1:14">
      <c r="A55" s="2574">
        <v>44652</v>
      </c>
      <c r="B55" s="2620">
        <f>結果表!D53</f>
        <v>101.0931871873576</v>
      </c>
      <c r="C55" s="243">
        <f t="shared" ref="C55" si="390">B55-B54</f>
        <v>0.13195765804498194</v>
      </c>
      <c r="D55" s="243">
        <f t="shared" ref="D55" si="391">ROUND((B55-B43)/B43*100,2)</f>
        <v>0.56000000000000005</v>
      </c>
      <c r="E55" s="542">
        <f t="shared" ref="E55" si="392">AVERAGE(B53:B55)</f>
        <v>100.93354502968803</v>
      </c>
      <c r="F55" s="359">
        <f t="shared" ref="F55" si="393">E55-E54</f>
        <v>0.18855583119116659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34">
        <f>結果表!L53</f>
        <v>100.08323446530237</v>
      </c>
      <c r="L55" s="527">
        <v>4</v>
      </c>
      <c r="M55" s="262">
        <f t="shared" ref="M55" si="397">B55</f>
        <v>101.0931871873576</v>
      </c>
      <c r="N55" s="220">
        <f t="shared" ref="N55" si="398">J55</f>
        <v>100.08323446530237</v>
      </c>
    </row>
    <row r="56" spans="1:14">
      <c r="A56" s="2574">
        <v>44682</v>
      </c>
      <c r="B56" s="2620">
        <f>結果表!D54</f>
        <v>101.14091492443337</v>
      </c>
      <c r="C56" s="243">
        <f t="shared" ref="C56" si="399">B56-B55</f>
        <v>4.7727737075774712E-2</v>
      </c>
      <c r="D56" s="243">
        <f t="shared" ref="D56" si="400">ROUND((B56-B44)/B44*100,2)</f>
        <v>0.42</v>
      </c>
      <c r="E56" s="542">
        <f t="shared" ref="E56" si="401">AVERAGE(B54:B56)</f>
        <v>101.06511054703454</v>
      </c>
      <c r="F56" s="359">
        <f t="shared" ref="F56" si="402">E56-E55</f>
        <v>0.13156551734650179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34">
        <f>結果表!L54</f>
        <v>100.31144126474096</v>
      </c>
      <c r="L56" s="527">
        <v>5</v>
      </c>
      <c r="M56" s="262">
        <f t="shared" ref="M56" si="406">B56</f>
        <v>101.14091492443337</v>
      </c>
      <c r="N56" s="220">
        <f t="shared" ref="N56" si="407">J56</f>
        <v>100.31144126474096</v>
      </c>
    </row>
    <row r="57" spans="1:14">
      <c r="A57" s="2574">
        <v>44713</v>
      </c>
      <c r="B57" s="2620">
        <f>結果表!D55</f>
        <v>101.14954445782696</v>
      </c>
      <c r="C57" s="243">
        <f t="shared" ref="C57:C58" si="408">B57-B56</f>
        <v>8.6295333935879626E-3</v>
      </c>
      <c r="D57" s="243">
        <f t="shared" ref="D57:D58" si="409">ROUND((B57-B45)/B45*100,2)</f>
        <v>0.41</v>
      </c>
      <c r="E57" s="542">
        <f t="shared" ref="E57:E58" si="410">AVERAGE(B55:B57)</f>
        <v>101.12788218987265</v>
      </c>
      <c r="F57" s="359">
        <f t="shared" ref="F57:F58" si="411">E57-E56</f>
        <v>6.2771642838114872E-2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34">
        <f>結果表!L55</f>
        <v>100.55298577438039</v>
      </c>
      <c r="L57" s="527">
        <v>6</v>
      </c>
      <c r="M57" s="262">
        <f t="shared" ref="M57:M58" si="415">B57</f>
        <v>101.14954445782696</v>
      </c>
      <c r="N57" s="220">
        <f t="shared" ref="N57:N58" si="416">J57</f>
        <v>100.55298577438039</v>
      </c>
    </row>
    <row r="58" spans="1:14">
      <c r="A58" s="2574">
        <v>44743</v>
      </c>
      <c r="B58" s="2620">
        <f>結果表!D56</f>
        <v>101.11307616589625</v>
      </c>
      <c r="C58" s="243">
        <f t="shared" si="408"/>
        <v>-3.6468291930717101E-2</v>
      </c>
      <c r="D58" s="243">
        <f t="shared" si="409"/>
        <v>0.51</v>
      </c>
      <c r="E58" s="542">
        <f t="shared" si="410"/>
        <v>101.13451184938553</v>
      </c>
      <c r="F58" s="359">
        <f t="shared" si="411"/>
        <v>6.6296595128818581E-3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34">
        <f>結果表!L56</f>
        <v>100.79041050791949</v>
      </c>
      <c r="L58" s="527">
        <v>7</v>
      </c>
      <c r="M58" s="262">
        <f t="shared" si="415"/>
        <v>101.11307616589625</v>
      </c>
      <c r="N58" s="220">
        <f t="shared" si="416"/>
        <v>100.79041050791949</v>
      </c>
    </row>
    <row r="59" spans="1:14">
      <c r="A59" s="2574">
        <v>44774</v>
      </c>
      <c r="B59" s="2620">
        <f>結果表!D57</f>
        <v>101.04683484722581</v>
      </c>
      <c r="C59" s="243">
        <f t="shared" ref="C59" si="417">B59-B58</f>
        <v>-6.6241318670435589E-2</v>
      </c>
      <c r="D59" s="243">
        <f t="shared" ref="D59" si="418">ROUND((B59-B47)/B47*100,2)</f>
        <v>0.65</v>
      </c>
      <c r="E59" s="542">
        <f t="shared" ref="E59" si="419">AVERAGE(B57:B59)</f>
        <v>101.10315182364967</v>
      </c>
      <c r="F59" s="359">
        <f t="shared" ref="F59" si="420">E59-E58</f>
        <v>-3.1360025735864383E-2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34">
        <f>結果表!L57</f>
        <v>100.99760851797403</v>
      </c>
      <c r="L59" s="529">
        <v>8</v>
      </c>
      <c r="M59" s="262">
        <f t="shared" ref="M59" si="424">B59</f>
        <v>101.04683484722581</v>
      </c>
      <c r="N59" s="220">
        <f t="shared" ref="N59" si="425">J59</f>
        <v>100.99760851797403</v>
      </c>
    </row>
    <row r="60" spans="1:14">
      <c r="A60" s="2574">
        <v>44805</v>
      </c>
      <c r="B60" s="2620">
        <f>結果表!D58</f>
        <v>100.90464596344589</v>
      </c>
      <c r="C60" s="243">
        <f t="shared" ref="C60" si="426">B60-B59</f>
        <v>-0.142188883779923</v>
      </c>
      <c r="D60" s="243">
        <f t="shared" ref="D60" si="427">ROUND((B60-B48)/B48*100,2)</f>
        <v>0.69</v>
      </c>
      <c r="E60" s="542">
        <f t="shared" ref="E60" si="428">AVERAGE(B58:B60)</f>
        <v>101.02151899218931</v>
      </c>
      <c r="F60" s="359">
        <f t="shared" ref="F60" si="429">E60-E59</f>
        <v>-8.1632831460353827E-2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34">
        <f>結果表!L58</f>
        <v>101.15096388792311</v>
      </c>
      <c r="L60" s="529">
        <v>9</v>
      </c>
      <c r="M60" s="262">
        <f t="shared" ref="M60" si="433">B60</f>
        <v>100.90464596344589</v>
      </c>
      <c r="N60" s="220">
        <f t="shared" ref="N60" si="434">J60</f>
        <v>101.15096388792311</v>
      </c>
    </row>
    <row r="61" spans="1:14">
      <c r="A61" s="2574">
        <v>44835</v>
      </c>
      <c r="B61" s="2620">
        <f>結果表!D59</f>
        <v>100.73081112450639</v>
      </c>
      <c r="C61" s="243">
        <f t="shared" ref="C61" si="435">B61-B60</f>
        <v>-0.17383483893949858</v>
      </c>
      <c r="D61" s="243">
        <f t="shared" ref="D61" si="436">ROUND((B61-B49)/B49*100,2)</f>
        <v>0.59</v>
      </c>
      <c r="E61" s="542">
        <f t="shared" ref="E61" si="437">AVERAGE(B59:B61)</f>
        <v>100.89409731172601</v>
      </c>
      <c r="F61" s="359">
        <f t="shared" ref="F61" si="438">E61-E60</f>
        <v>-0.12742168046329994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34">
        <f>結果表!L59</f>
        <v>101.2428661146119</v>
      </c>
      <c r="L61" s="529">
        <v>10</v>
      </c>
      <c r="M61" s="262">
        <f t="shared" ref="M61" si="442">B61</f>
        <v>100.73081112450639</v>
      </c>
      <c r="N61" s="220">
        <f t="shared" ref="N61" si="443">J61</f>
        <v>101.2428661146119</v>
      </c>
    </row>
    <row r="62" spans="1:14">
      <c r="A62" s="2574">
        <v>44866</v>
      </c>
      <c r="B62" s="2620">
        <f>結果表!D60</f>
        <v>100.51817596088048</v>
      </c>
      <c r="C62" s="243">
        <f t="shared" ref="C62" si="444">B62-B61</f>
        <v>-0.21263516362590451</v>
      </c>
      <c r="D62" s="243">
        <f t="shared" ref="D62" si="445">ROUND((B62-B50)/B50*100,2)</f>
        <v>0.33</v>
      </c>
      <c r="E62" s="542">
        <f t="shared" ref="E62" si="446">AVERAGE(B60:B62)</f>
        <v>100.71787768294423</v>
      </c>
      <c r="F62" s="359">
        <f t="shared" ref="F62" si="447">E62-E61</f>
        <v>-0.1762196287817801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34">
        <f>結果表!L60</f>
        <v>101.27232837288253</v>
      </c>
      <c r="L62" s="528">
        <v>11</v>
      </c>
      <c r="M62" s="262">
        <f t="shared" ref="M62" si="451">B62</f>
        <v>100.51817596088048</v>
      </c>
      <c r="N62" s="220">
        <f t="shared" ref="N62" si="452">J62</f>
        <v>101.27232837288253</v>
      </c>
    </row>
    <row r="63" spans="1:14">
      <c r="A63" s="2574">
        <v>44896</v>
      </c>
      <c r="B63" s="2621">
        <f>結果表!D61</f>
        <v>100.29881134807046</v>
      </c>
      <c r="C63" s="243">
        <f t="shared" ref="C63:C64" si="453">B63-B62</f>
        <v>-0.21936461281002551</v>
      </c>
      <c r="D63" s="243">
        <f t="shared" ref="D63:D64" si="454">ROUND((B63-B51)/B51*100,2)</f>
        <v>-0.02</v>
      </c>
      <c r="E63" s="542">
        <f t="shared" ref="E63:E64" si="455">AVERAGE(B61:B63)</f>
        <v>100.51593281115244</v>
      </c>
      <c r="F63" s="359">
        <f t="shared" ref="F63:F64" si="456">E63-E62</f>
        <v>-0.20194487179179532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534">
        <f>結果表!L61</f>
        <v>101.25760624039826</v>
      </c>
      <c r="L63" s="532">
        <v>12</v>
      </c>
      <c r="M63" s="494">
        <f t="shared" ref="M63:M64" si="460">B63</f>
        <v>100.29881134807046</v>
      </c>
      <c r="N63" s="225">
        <f t="shared" ref="N63:N64" si="461">J63</f>
        <v>101.25760624039826</v>
      </c>
    </row>
    <row r="64" spans="1:14">
      <c r="A64" s="2622">
        <v>44927</v>
      </c>
      <c r="B64" s="342">
        <f>結果表!D62</f>
        <v>100.12830635571939</v>
      </c>
      <c r="C64" s="245">
        <f t="shared" si="453"/>
        <v>-0.17050499235106997</v>
      </c>
      <c r="D64" s="547">
        <f t="shared" si="454"/>
        <v>-0.4</v>
      </c>
      <c r="E64" s="553">
        <f t="shared" si="455"/>
        <v>100.31509788822343</v>
      </c>
      <c r="F64" s="548">
        <f t="shared" si="456"/>
        <v>-0.20083492292900473</v>
      </c>
      <c r="G64" s="554">
        <f t="shared" si="457"/>
        <v>-1</v>
      </c>
      <c r="H64" s="549">
        <f t="shared" si="458"/>
        <v>-3</v>
      </c>
      <c r="I64" s="2529" t="str">
        <f t="shared" si="459"/>
        <v xml:space="preserve">悪化 </v>
      </c>
      <c r="J64" s="2533">
        <f>結果表!L62</f>
        <v>101.22057518639785</v>
      </c>
      <c r="L64" s="530" t="s">
        <v>1210</v>
      </c>
      <c r="M64" s="531">
        <f t="shared" si="460"/>
        <v>100.12830635571939</v>
      </c>
      <c r="N64" s="369">
        <f t="shared" si="461"/>
        <v>101.22057518639785</v>
      </c>
    </row>
    <row r="65" spans="1:14">
      <c r="A65" s="2576">
        <v>44958</v>
      </c>
      <c r="B65" s="342">
        <f>結果表!D63</f>
        <v>100.02358979683181</v>
      </c>
      <c r="C65" s="243">
        <f t="shared" ref="C65" si="462">B65-B64</f>
        <v>-0.10471655888757425</v>
      </c>
      <c r="D65" s="52">
        <f t="shared" ref="D65" si="463">ROUND((B65-B53)/B53*100,2)</f>
        <v>-0.72</v>
      </c>
      <c r="E65" s="359">
        <f t="shared" ref="E65" si="464">AVERAGE(B63:B65)</f>
        <v>100.15023583354055</v>
      </c>
      <c r="F65" s="542">
        <f t="shared" ref="F65" si="465">E65-E64</f>
        <v>-0.16486205468288517</v>
      </c>
      <c r="G65" s="361">
        <f t="shared" ref="G65" si="466">IF(F65&lt;0,-1,1)</f>
        <v>-1</v>
      </c>
      <c r="H65" s="360">
        <f t="shared" ref="H65" si="467">SUM(G63:G65)</f>
        <v>-3</v>
      </c>
      <c r="I65" s="2530" t="str">
        <f t="shared" ref="I65" si="468">IF(H65=-3,"悪化 ",IF(H65=3,"改善 "," ---"))</f>
        <v xml:space="preserve">悪化 </v>
      </c>
      <c r="J65" s="2534">
        <f>結果表!L63</f>
        <v>101.1891187926787</v>
      </c>
      <c r="L65" s="527">
        <v>2</v>
      </c>
      <c r="M65" s="262">
        <f t="shared" ref="M65" si="469">B65</f>
        <v>100.02358979683181</v>
      </c>
      <c r="N65" s="220">
        <f t="shared" ref="N65" si="470">J65</f>
        <v>101.1891187926787</v>
      </c>
    </row>
    <row r="66" spans="1:14">
      <c r="A66" s="2576">
        <v>44986</v>
      </c>
      <c r="B66" s="342">
        <f>結果表!D64</f>
        <v>99.960811251699369</v>
      </c>
      <c r="C66" s="243">
        <f t="shared" ref="C66" si="471">B66-B65</f>
        <v>-6.2778545132445629E-2</v>
      </c>
      <c r="D66" s="52">
        <f t="shared" ref="D66" si="472">ROUND((B66-B54)/B54*100,2)</f>
        <v>-0.99</v>
      </c>
      <c r="E66" s="359">
        <f t="shared" ref="E66" si="473">AVERAGE(B64:B66)</f>
        <v>100.0375691347502</v>
      </c>
      <c r="F66" s="542">
        <f t="shared" ref="F66" si="474">E66-E65</f>
        <v>-0.11266669879034907</v>
      </c>
      <c r="G66" s="361">
        <f t="shared" ref="G66" si="475">IF(F66&lt;0,-1,1)</f>
        <v>-1</v>
      </c>
      <c r="H66" s="360">
        <f t="shared" ref="H66" si="476">SUM(G64:G66)</f>
        <v>-3</v>
      </c>
      <c r="I66" s="2530" t="str">
        <f t="shared" ref="I66" si="477">IF(H66=-3,"悪化 ",IF(H66=3,"改善 "," ---"))</f>
        <v xml:space="preserve">悪化 </v>
      </c>
      <c r="J66" s="2534">
        <f>結果表!L64</f>
        <v>101.15311651482372</v>
      </c>
      <c r="L66" s="527">
        <v>3</v>
      </c>
      <c r="M66" s="262">
        <f t="shared" ref="M66" si="478">B66</f>
        <v>99.960811251699369</v>
      </c>
      <c r="N66" s="220">
        <f t="shared" ref="N66" si="479">J66</f>
        <v>101.15311651482372</v>
      </c>
    </row>
    <row r="67" spans="1:14">
      <c r="A67" s="2576">
        <v>45017</v>
      </c>
      <c r="B67" s="342">
        <f>結果表!D65</f>
        <v>99.918186578001709</v>
      </c>
      <c r="C67" s="243">
        <f t="shared" ref="C67" si="480">B67-B66</f>
        <v>-4.2624673697659432E-2</v>
      </c>
      <c r="D67" s="52">
        <f t="shared" ref="D67" si="481">ROUND((B67-B55)/B55*100,2)</f>
        <v>-1.1599999999999999</v>
      </c>
      <c r="E67" s="359">
        <f t="shared" ref="E67" si="482">AVERAGE(B65:B67)</f>
        <v>99.967529208844311</v>
      </c>
      <c r="F67" s="542">
        <f t="shared" ref="F67" si="483">E67-E66</f>
        <v>-7.0039925905888367E-2</v>
      </c>
      <c r="G67" s="361">
        <f t="shared" ref="G67" si="484">IF(F67&lt;0,-1,1)</f>
        <v>-1</v>
      </c>
      <c r="H67" s="360">
        <f t="shared" ref="H67" si="485">SUM(G65:G67)</f>
        <v>-3</v>
      </c>
      <c r="I67" s="2530" t="str">
        <f t="shared" ref="I67" si="486">IF(H67=-3,"悪化 ",IF(H67=3,"改善 "," ---"))</f>
        <v xml:space="preserve">悪化 </v>
      </c>
      <c r="J67" s="2534">
        <f>結果表!L65</f>
        <v>101.11287822143915</v>
      </c>
      <c r="L67" s="527">
        <v>4</v>
      </c>
      <c r="M67" s="262">
        <f t="shared" ref="M67" si="487">B67</f>
        <v>99.918186578001709</v>
      </c>
      <c r="N67" s="220">
        <f t="shared" ref="N67" si="488">J67</f>
        <v>101.11287822143915</v>
      </c>
    </row>
    <row r="68" spans="1:14">
      <c r="A68" s="2576">
        <v>45047</v>
      </c>
      <c r="B68" s="342">
        <f>結果表!D66</f>
        <v>99.837288161552848</v>
      </c>
      <c r="C68" s="243">
        <f t="shared" ref="C68" si="489">B68-B67</f>
        <v>-8.0898416448860644E-2</v>
      </c>
      <c r="D68" s="52">
        <f t="shared" ref="D68" si="490">ROUND((B68-B56)/B56*100,2)</f>
        <v>-1.29</v>
      </c>
      <c r="E68" s="359">
        <f t="shared" ref="E68" si="491">AVERAGE(B66:B68)</f>
        <v>99.905428663751309</v>
      </c>
      <c r="F68" s="542">
        <f t="shared" ref="F68" si="492">E68-E67</f>
        <v>-6.2100545093002779E-2</v>
      </c>
      <c r="G68" s="361">
        <f t="shared" ref="G68" si="493">IF(F68&lt;0,-1,1)</f>
        <v>-1</v>
      </c>
      <c r="H68" s="360">
        <f t="shared" ref="H68" si="494">SUM(G66:G68)</f>
        <v>-3</v>
      </c>
      <c r="I68" s="2530" t="str">
        <f t="shared" ref="I68" si="495">IF(H68=-3,"悪化 ",IF(H68=3,"改善 "," ---"))</f>
        <v xml:space="preserve">悪化 </v>
      </c>
      <c r="J68" s="2534">
        <f>結果表!L66</f>
        <v>101.04993787747063</v>
      </c>
      <c r="L68" s="527">
        <v>5</v>
      </c>
      <c r="M68" s="262">
        <f t="shared" ref="M68" si="496">B68</f>
        <v>99.837288161552848</v>
      </c>
      <c r="N68" s="220">
        <f t="shared" ref="N68" si="497">J68</f>
        <v>101.04993787747063</v>
      </c>
    </row>
    <row r="69" spans="1:14">
      <c r="A69" s="2576">
        <v>45078</v>
      </c>
      <c r="B69" s="342">
        <f>結果表!D67</f>
        <v>99.772210338872156</v>
      </c>
      <c r="C69" s="243">
        <f t="shared" ref="C69" si="498">B69-B68</f>
        <v>-6.5077822680692066E-2</v>
      </c>
      <c r="D69" s="52">
        <f t="shared" ref="D69" si="499">ROUND((B69-B57)/B57*100,2)</f>
        <v>-1.36</v>
      </c>
      <c r="E69" s="359">
        <f t="shared" ref="E69" si="500">AVERAGE(B67:B69)</f>
        <v>99.8425616928089</v>
      </c>
      <c r="F69" s="542">
        <f t="shared" ref="F69" si="501">E69-E68</f>
        <v>-6.2866970942408784E-2</v>
      </c>
      <c r="G69" s="361">
        <f t="shared" ref="G69" si="502">IF(F69&lt;0,-1,1)</f>
        <v>-1</v>
      </c>
      <c r="H69" s="360">
        <f t="shared" ref="H69" si="503">SUM(G67:G69)</f>
        <v>-3</v>
      </c>
      <c r="I69" s="2530" t="str">
        <f t="shared" ref="I69" si="504">IF(H69=-3,"悪化 ",IF(H69=3,"改善 "," ---"))</f>
        <v xml:space="preserve">悪化 </v>
      </c>
      <c r="J69" s="2534">
        <f>結果表!L67</f>
        <v>100.9630214055215</v>
      </c>
      <c r="L69" s="527">
        <v>6</v>
      </c>
      <c r="M69" s="262">
        <f t="shared" ref="M69" si="505">B69</f>
        <v>99.772210338872156</v>
      </c>
      <c r="N69" s="220">
        <f t="shared" ref="N69" si="506">J69</f>
        <v>100.9630214055215</v>
      </c>
    </row>
    <row r="70" spans="1:14">
      <c r="A70" s="2576">
        <v>45108</v>
      </c>
      <c r="B70" s="342">
        <f>結果表!D68</f>
        <v>99.753225371417003</v>
      </c>
      <c r="C70" s="243">
        <f t="shared" ref="C70" si="507">B70-B69</f>
        <v>-1.8984967455153878E-2</v>
      </c>
      <c r="D70" s="52">
        <f t="shared" ref="D70" si="508">ROUND((B70-B58)/B58*100,2)</f>
        <v>-1.34</v>
      </c>
      <c r="E70" s="359">
        <f t="shared" ref="E70" si="509">AVERAGE(B68:B70)</f>
        <v>99.787574623947322</v>
      </c>
      <c r="F70" s="542">
        <f t="shared" ref="F70" si="510">E70-E69</f>
        <v>-5.4987068861578337E-2</v>
      </c>
      <c r="G70" s="361">
        <f t="shared" ref="G70" si="511">IF(F70&lt;0,-1,1)</f>
        <v>-1</v>
      </c>
      <c r="H70" s="360">
        <f t="shared" ref="H70" si="512">SUM(G68:G70)</f>
        <v>-3</v>
      </c>
      <c r="I70" s="2530" t="str">
        <f t="shared" ref="I70" si="513">IF(H70=-3,"悪化 ",IF(H70=3,"改善 "," ---"))</f>
        <v xml:space="preserve">悪化 </v>
      </c>
      <c r="J70" s="2534">
        <f>結果表!L68</f>
        <v>100.85126933221692</v>
      </c>
      <c r="L70" s="527">
        <v>7</v>
      </c>
      <c r="M70" s="262">
        <f t="shared" ref="M70" si="514">B70</f>
        <v>99.753225371417003</v>
      </c>
      <c r="N70" s="220">
        <f t="shared" ref="N70" si="515">J70</f>
        <v>100.85126933221692</v>
      </c>
    </row>
    <row r="71" spans="1:14">
      <c r="A71" s="2576">
        <v>45139</v>
      </c>
      <c r="B71" s="342">
        <f>結果表!D69</f>
        <v>99.719407406583485</v>
      </c>
      <c r="C71" s="243">
        <f t="shared" ref="C71" si="516">B71-B70</f>
        <v>-3.3817964833517067E-2</v>
      </c>
      <c r="D71" s="52">
        <f t="shared" ref="D71" si="517">ROUND((B71-B59)/B59*100,2)</f>
        <v>-1.31</v>
      </c>
      <c r="E71" s="359">
        <f t="shared" ref="E71" si="518">AVERAGE(B69:B71)</f>
        <v>99.748281038957543</v>
      </c>
      <c r="F71" s="542">
        <f t="shared" ref="F71" si="519">E71-E70</f>
        <v>-3.9293584989778196E-2</v>
      </c>
      <c r="G71" s="361">
        <f t="shared" ref="G71" si="520">IF(F71&lt;0,-1,1)</f>
        <v>-1</v>
      </c>
      <c r="H71" s="360">
        <f t="shared" ref="H71" si="521">SUM(G69:G71)</f>
        <v>-3</v>
      </c>
      <c r="I71" s="2530" t="str">
        <f t="shared" ref="I71" si="522">IF(H71=-3,"悪化 ",IF(H71=3,"改善 "," ---"))</f>
        <v xml:space="preserve">悪化 </v>
      </c>
      <c r="J71" s="2534">
        <f>結果表!L69</f>
        <v>100.72516032515804</v>
      </c>
      <c r="L71" s="529">
        <v>8</v>
      </c>
      <c r="M71" s="262">
        <f t="shared" ref="M71" si="523">B71</f>
        <v>99.719407406583485</v>
      </c>
      <c r="N71" s="220">
        <f t="shared" ref="N71" si="524">J71</f>
        <v>100.72516032515804</v>
      </c>
    </row>
    <row r="72" spans="1:14">
      <c r="A72" s="2576">
        <v>45170</v>
      </c>
      <c r="B72" s="342">
        <f>結果表!D70</f>
        <v>99.614692031892886</v>
      </c>
      <c r="C72" s="243">
        <f t="shared" ref="C72" si="525">B72-B71</f>
        <v>-0.10471537469059911</v>
      </c>
      <c r="D72" s="52">
        <f t="shared" ref="D72" si="526">ROUND((B72-B60)/B60*100,2)</f>
        <v>-1.28</v>
      </c>
      <c r="E72" s="359">
        <f t="shared" ref="E72" si="527">AVERAGE(B70:B72)</f>
        <v>99.695774936631139</v>
      </c>
      <c r="F72" s="542">
        <f t="shared" ref="F72" si="528">E72-E71</f>
        <v>-5.2506102326404402E-2</v>
      </c>
      <c r="G72" s="361">
        <f t="shared" ref="G72" si="529">IF(F72&lt;0,-1,1)</f>
        <v>-1</v>
      </c>
      <c r="H72" s="360">
        <f t="shared" ref="H72" si="530">SUM(G70:G72)</f>
        <v>-3</v>
      </c>
      <c r="I72" s="2530" t="str">
        <f t="shared" ref="I72" si="531">IF(H72=-3,"悪化 ",IF(H72=3,"改善 "," ---"))</f>
        <v xml:space="preserve">悪化 </v>
      </c>
      <c r="J72" s="2534">
        <f>結果表!L70</f>
        <v>100.5825069322985</v>
      </c>
      <c r="L72" s="529">
        <v>9</v>
      </c>
      <c r="M72" s="262">
        <f t="shared" ref="M72" si="532">B72</f>
        <v>99.614692031892886</v>
      </c>
      <c r="N72" s="220">
        <f t="shared" ref="N72" si="533">J72</f>
        <v>100.5825069322985</v>
      </c>
    </row>
    <row r="73" spans="1:14">
      <c r="A73" s="2576">
        <v>45200</v>
      </c>
      <c r="B73" s="342">
        <f>結果表!D71</f>
        <v>99.42008806071</v>
      </c>
      <c r="C73" s="243">
        <f t="shared" ref="C73" si="534">B73-B72</f>
        <v>-0.19460397118288597</v>
      </c>
      <c r="D73" s="52">
        <f t="shared" ref="D73" si="535">ROUND((B73-B61)/B61*100,2)</f>
        <v>-1.3</v>
      </c>
      <c r="E73" s="359">
        <f t="shared" ref="E73" si="536">AVERAGE(B71:B73)</f>
        <v>99.584729166395448</v>
      </c>
      <c r="F73" s="542">
        <f t="shared" ref="F73" si="537">E73-E72</f>
        <v>-0.11104577023569107</v>
      </c>
      <c r="G73" s="361">
        <f t="shared" ref="G73" si="538">IF(F73&lt;0,-1,1)</f>
        <v>-1</v>
      </c>
      <c r="H73" s="360">
        <f t="shared" ref="H73" si="539">SUM(G71:G73)</f>
        <v>-3</v>
      </c>
      <c r="I73" s="2530" t="str">
        <f t="shared" ref="I73" si="540">IF(H73=-3,"悪化 ",IF(H73=3,"改善 "," ---"))</f>
        <v xml:space="preserve">悪化 </v>
      </c>
      <c r="J73" s="2534">
        <f>結果表!L71</f>
        <v>100.42903454788734</v>
      </c>
      <c r="L73" s="529">
        <v>10</v>
      </c>
      <c r="M73" s="262">
        <f t="shared" ref="M73" si="541">B73</f>
        <v>99.42008806071</v>
      </c>
      <c r="N73" s="220">
        <f t="shared" ref="N73" si="542">J73</f>
        <v>100.42903454788734</v>
      </c>
    </row>
    <row r="74" spans="1:14">
      <c r="A74" s="2576">
        <v>45231</v>
      </c>
      <c r="B74" s="342">
        <f>結果表!D72</f>
        <v>99.120492600935123</v>
      </c>
      <c r="C74" s="243">
        <f t="shared" ref="C74" si="543">B74-B73</f>
        <v>-0.29959545977487778</v>
      </c>
      <c r="D74" s="52">
        <f t="shared" ref="D74" si="544">ROUND((B74-B62)/B62*100,2)</f>
        <v>-1.39</v>
      </c>
      <c r="E74" s="359">
        <f t="shared" ref="E74" si="545">AVERAGE(B72:B74)</f>
        <v>99.385090897845998</v>
      </c>
      <c r="F74" s="542">
        <f t="shared" ref="F74" si="546">E74-E73</f>
        <v>-0.19963826854944955</v>
      </c>
      <c r="G74" s="361">
        <f t="shared" ref="G74" si="547">IF(F74&lt;0,-1,1)</f>
        <v>-1</v>
      </c>
      <c r="H74" s="360">
        <f t="shared" ref="H74" si="548">SUM(G72:G74)</f>
        <v>-3</v>
      </c>
      <c r="I74" s="2530" t="str">
        <f t="shared" ref="I74" si="549">IF(H74=-3,"悪化 ",IF(H74=3,"改善 "," ---"))</f>
        <v xml:space="preserve">悪化 </v>
      </c>
      <c r="J74" s="2534">
        <f>結果表!L72</f>
        <v>100.2621785897408</v>
      </c>
      <c r="L74" s="528">
        <v>11</v>
      </c>
      <c r="M74" s="262">
        <f t="shared" ref="M74" si="550">B74</f>
        <v>99.120492600935123</v>
      </c>
      <c r="N74" s="220">
        <f t="shared" ref="N74" si="551">J74</f>
        <v>100.2621785897408</v>
      </c>
    </row>
    <row r="75" spans="1:14">
      <c r="A75" s="2623">
        <v>45261</v>
      </c>
      <c r="B75" s="342">
        <f>結果表!D73</f>
        <v>98.780248856167859</v>
      </c>
      <c r="C75" s="246">
        <f t="shared" ref="C75:C76" si="552">B75-B74</f>
        <v>-0.34024374476726393</v>
      </c>
      <c r="D75" s="550">
        <f t="shared" ref="D75:D76" si="553">ROUND((B75-B63)/B63*100,2)</f>
        <v>-1.51</v>
      </c>
      <c r="E75" s="544">
        <f t="shared" ref="E75:E76" si="554">AVERAGE(B73:B75)</f>
        <v>99.106943172604318</v>
      </c>
      <c r="F75" s="551">
        <f t="shared" ref="F75:F76" si="555">E75-E74</f>
        <v>-0.27814772524168063</v>
      </c>
      <c r="G75" s="545">
        <f t="shared" ref="G75:G76" si="556">IF(F75&lt;0,-1,1)</f>
        <v>-1</v>
      </c>
      <c r="H75" s="552">
        <f t="shared" ref="H75:H76" si="557">SUM(G73:G75)</f>
        <v>-3</v>
      </c>
      <c r="I75" s="2532" t="str">
        <f t="shared" ref="I75:I76" si="558">IF(H75=-3,"悪化 ",IF(H75=3,"改善 "," ---"))</f>
        <v xml:space="preserve">悪化 </v>
      </c>
      <c r="J75" s="2535">
        <f>結果表!L73</f>
        <v>100.0938397999241</v>
      </c>
      <c r="L75" s="532">
        <v>12</v>
      </c>
      <c r="M75" s="494">
        <f t="shared" ref="M75:M76" si="559">B75</f>
        <v>98.780248856167859</v>
      </c>
      <c r="N75" s="225">
        <f t="shared" ref="N75:N76" si="560">J75</f>
        <v>100.0938397999241</v>
      </c>
    </row>
    <row r="76" spans="1:14">
      <c r="A76" s="2622">
        <v>45292</v>
      </c>
      <c r="B76" s="2619">
        <f>結果表!D74</f>
        <v>98.501150976132777</v>
      </c>
      <c r="C76" s="245">
        <f t="shared" si="552"/>
        <v>-0.2790978800350814</v>
      </c>
      <c r="D76" s="547">
        <f t="shared" si="553"/>
        <v>-1.63</v>
      </c>
      <c r="E76" s="553">
        <f t="shared" si="554"/>
        <v>98.800630811078577</v>
      </c>
      <c r="F76" s="548">
        <f t="shared" si="555"/>
        <v>-0.30631236152574104</v>
      </c>
      <c r="G76" s="554">
        <f t="shared" si="556"/>
        <v>-1</v>
      </c>
      <c r="H76" s="549">
        <f t="shared" si="557"/>
        <v>-3</v>
      </c>
      <c r="I76" s="2529" t="str">
        <f t="shared" si="558"/>
        <v xml:space="preserve">悪化 </v>
      </c>
      <c r="J76" s="2534">
        <f>結果表!L74</f>
        <v>99.957519280406174</v>
      </c>
      <c r="L76" s="530" t="s">
        <v>1254</v>
      </c>
      <c r="M76" s="262">
        <f t="shared" si="559"/>
        <v>98.501150976132777</v>
      </c>
      <c r="N76" s="220">
        <f t="shared" si="560"/>
        <v>99.957519280406174</v>
      </c>
    </row>
    <row r="77" spans="1:14">
      <c r="A77" s="2576">
        <v>45323</v>
      </c>
      <c r="B77" s="2620">
        <f>結果表!D75</f>
        <v>98.462480504537041</v>
      </c>
      <c r="C77" s="243">
        <f t="shared" ref="C77" si="561">B77-B76</f>
        <v>-3.8670471595736444E-2</v>
      </c>
      <c r="D77" s="52">
        <f t="shared" ref="D77" si="562">ROUND((B77-B65)/B65*100,2)</f>
        <v>-1.56</v>
      </c>
      <c r="E77" s="359">
        <f t="shared" ref="E77" si="563">AVERAGE(B75:B77)</f>
        <v>98.581293445612559</v>
      </c>
      <c r="F77" s="542">
        <f t="shared" ref="F77" si="564">E77-E76</f>
        <v>-0.21933736546601779</v>
      </c>
      <c r="G77" s="361">
        <f t="shared" ref="G77" si="565">IF(F77&lt;0,-1,1)</f>
        <v>-1</v>
      </c>
      <c r="H77" s="360">
        <f t="shared" ref="H77" si="566">SUM(G75:G77)</f>
        <v>-3</v>
      </c>
      <c r="I77" s="2530" t="str">
        <f t="shared" ref="I77" si="567">IF(H77=-3,"悪化 ",IF(H77=3,"改善 "," ---"))</f>
        <v xml:space="preserve">悪化 </v>
      </c>
      <c r="J77" s="2534">
        <f>結果表!L75</f>
        <v>99.899978430810478</v>
      </c>
      <c r="L77" s="527">
        <v>2</v>
      </c>
      <c r="M77" s="262">
        <f t="shared" ref="M77" si="568">B77</f>
        <v>98.462480504537041</v>
      </c>
      <c r="N77" s="220">
        <f t="shared" ref="N77" si="569">J77</f>
        <v>99.899978430810478</v>
      </c>
    </row>
    <row r="78" spans="1:14">
      <c r="A78" s="2576">
        <v>45352</v>
      </c>
      <c r="B78" s="2620">
        <f>結果表!D76</f>
        <v>98.683507524779472</v>
      </c>
      <c r="C78" s="243">
        <f t="shared" ref="C78" si="570">B78-B77</f>
        <v>0.22102702024243115</v>
      </c>
      <c r="D78" s="52">
        <f t="shared" ref="D78" si="571">ROUND((B78-B66)/B66*100,2)</f>
        <v>-1.28</v>
      </c>
      <c r="E78" s="359">
        <f t="shared" ref="E78" si="572">AVERAGE(B76:B78)</f>
        <v>98.549046335149754</v>
      </c>
      <c r="F78" s="542">
        <f t="shared" ref="F78" si="573">E78-E77</f>
        <v>-3.224711046280504E-2</v>
      </c>
      <c r="G78" s="361">
        <f t="shared" ref="G78" si="574">IF(F78&lt;0,-1,1)</f>
        <v>-1</v>
      </c>
      <c r="H78" s="360">
        <f t="shared" ref="H78" si="575">SUM(G76:G78)</f>
        <v>-3</v>
      </c>
      <c r="I78" s="2530" t="str">
        <f t="shared" ref="I78" si="576">IF(H78=-3,"悪化 ",IF(H78=3,"改善 "," ---"))</f>
        <v xml:space="preserve">悪化 </v>
      </c>
      <c r="J78" s="2534">
        <f>結果表!L76</f>
        <v>99.906847629670722</v>
      </c>
      <c r="L78" s="527">
        <v>3</v>
      </c>
      <c r="M78" s="262">
        <f t="shared" ref="M78" si="577">B78</f>
        <v>98.683507524779472</v>
      </c>
      <c r="N78" s="220">
        <f t="shared" ref="N78" si="578">J78</f>
        <v>99.906847629670722</v>
      </c>
    </row>
    <row r="79" spans="1:14">
      <c r="A79" s="2576">
        <v>45383</v>
      </c>
      <c r="B79" s="2620">
        <f>結果表!D77</f>
        <v>99.120687059572958</v>
      </c>
      <c r="C79" s="243">
        <f t="shared" ref="C79" si="579">B79-B78</f>
        <v>0.43717953479348637</v>
      </c>
      <c r="D79" s="52">
        <f t="shared" ref="D79" si="580">ROUND((B79-B67)/B67*100,2)</f>
        <v>-0.8</v>
      </c>
      <c r="E79" s="359">
        <f t="shared" ref="E79" si="581">AVERAGE(B77:B79)</f>
        <v>98.755558362963157</v>
      </c>
      <c r="F79" s="542">
        <f t="shared" ref="F79" si="582">E79-E78</f>
        <v>0.20651202781340317</v>
      </c>
      <c r="G79" s="361">
        <f t="shared" ref="G79" si="583">IF(F79&lt;0,-1,1)</f>
        <v>1</v>
      </c>
      <c r="H79" s="360">
        <f t="shared" ref="H79" si="584">SUM(G77:G79)</f>
        <v>-1</v>
      </c>
      <c r="I79" s="2530" t="str">
        <f t="shared" ref="I79" si="585">IF(H79=-3,"悪化 ",IF(H79=3,"改善 "," ---"))</f>
        <v xml:space="preserve"> ---</v>
      </c>
      <c r="J79" s="2534">
        <f>結果表!L77</f>
        <v>99.945090812841315</v>
      </c>
      <c r="L79" s="527">
        <v>4</v>
      </c>
      <c r="M79" s="262">
        <f t="shared" ref="M79" si="586">B79</f>
        <v>99.120687059572958</v>
      </c>
      <c r="N79" s="220">
        <f t="shared" ref="N79" si="587">J79</f>
        <v>99.945090812841315</v>
      </c>
    </row>
    <row r="80" spans="1:14">
      <c r="A80" s="2576">
        <v>45413</v>
      </c>
      <c r="B80" s="2620">
        <f>結果表!D78</f>
        <v>99.612525368747697</v>
      </c>
      <c r="C80" s="243">
        <f t="shared" ref="C80" si="588">B80-B79</f>
        <v>0.4918383091747387</v>
      </c>
      <c r="D80" s="52">
        <f t="shared" ref="D80" si="589">ROUND((B80-B68)/B68*100,2)</f>
        <v>-0.23</v>
      </c>
      <c r="E80" s="359">
        <f t="shared" ref="E80" si="590">AVERAGE(B78:B80)</f>
        <v>99.138906651033381</v>
      </c>
      <c r="F80" s="542">
        <f t="shared" ref="F80" si="591">E80-E79</f>
        <v>0.38334828807022348</v>
      </c>
      <c r="G80" s="361">
        <f t="shared" ref="G80" si="592">IF(F80&lt;0,-1,1)</f>
        <v>1</v>
      </c>
      <c r="H80" s="360">
        <f t="shared" ref="H80" si="593">SUM(G78:G80)</f>
        <v>1</v>
      </c>
      <c r="I80" s="2530" t="str">
        <f t="shared" ref="I80" si="594">IF(H80=-3,"悪化 ",IF(H80=3,"改善 "," ---"))</f>
        <v xml:space="preserve"> ---</v>
      </c>
      <c r="J80" s="2534">
        <f>結果表!L78</f>
        <v>99.988277367637878</v>
      </c>
      <c r="L80" s="527">
        <v>5</v>
      </c>
      <c r="M80" s="262">
        <f t="shared" ref="M80" si="595">B80</f>
        <v>99.612525368747697</v>
      </c>
      <c r="N80" s="220">
        <f t="shared" ref="N80" si="596">J80</f>
        <v>99.988277367637878</v>
      </c>
    </row>
    <row r="81" spans="1:14">
      <c r="A81" s="2576">
        <v>45444</v>
      </c>
      <c r="B81" s="2620">
        <f>結果表!D79</f>
        <v>100.01145316280598</v>
      </c>
      <c r="C81" s="243">
        <f t="shared" ref="C81" si="597">B81-B80</f>
        <v>0.39892779405828094</v>
      </c>
      <c r="D81" s="52">
        <f t="shared" ref="D81" si="598">ROUND((B81-B69)/B69*100,2)</f>
        <v>0.24</v>
      </c>
      <c r="E81" s="359">
        <f t="shared" ref="E81" si="599">AVERAGE(B79:B81)</f>
        <v>99.581555197042221</v>
      </c>
      <c r="F81" s="542">
        <f t="shared" ref="F81" si="600">E81-E80</f>
        <v>0.44264854600884007</v>
      </c>
      <c r="G81" s="361">
        <f t="shared" ref="G81" si="601">IF(F81&lt;0,-1,1)</f>
        <v>1</v>
      </c>
      <c r="H81" s="360">
        <f t="shared" ref="H81" si="602">SUM(G79:G81)</f>
        <v>3</v>
      </c>
      <c r="I81" s="2530" t="str">
        <f t="shared" ref="I81" si="603">IF(H81=-3,"悪化 ",IF(H81=3,"改善 "," ---"))</f>
        <v xml:space="preserve">改善 </v>
      </c>
      <c r="J81" s="2534">
        <f>結果表!L79</f>
        <v>100.02733021085113</v>
      </c>
      <c r="L81" s="527">
        <v>6</v>
      </c>
      <c r="M81" s="262">
        <f t="shared" ref="M81" si="604">B81</f>
        <v>100.01145316280598</v>
      </c>
      <c r="N81" s="220">
        <f t="shared" ref="N81" si="605">J81</f>
        <v>100.02733021085113</v>
      </c>
    </row>
    <row r="82" spans="1:14">
      <c r="A82" s="2576">
        <v>45474</v>
      </c>
      <c r="B82" s="2620">
        <f>結果表!D80</f>
        <v>100.34324404111454</v>
      </c>
      <c r="C82" s="243">
        <f t="shared" ref="C82" si="606">B82-B81</f>
        <v>0.33179087830856702</v>
      </c>
      <c r="D82" s="52">
        <f t="shared" ref="D82" si="607">ROUND((B82-B70)/B70*100,2)</f>
        <v>0.59</v>
      </c>
      <c r="E82" s="359">
        <f t="shared" ref="E82" si="608">AVERAGE(B80:B82)</f>
        <v>99.989074190889411</v>
      </c>
      <c r="F82" s="542">
        <f t="shared" ref="F82" si="609">E82-E81</f>
        <v>0.40751899384719081</v>
      </c>
      <c r="G82" s="361">
        <f t="shared" ref="G82" si="610">IF(F82&lt;0,-1,1)</f>
        <v>1</v>
      </c>
      <c r="H82" s="360">
        <f t="shared" ref="H82" si="611">SUM(G80:G82)</f>
        <v>3</v>
      </c>
      <c r="I82" s="2530" t="str">
        <f t="shared" ref="I82" si="612">IF(H82=-3,"悪化 ",IF(H82=3,"改善 "," ---"))</f>
        <v xml:space="preserve">改善 </v>
      </c>
      <c r="J82" s="2534">
        <f>結果表!L80</f>
        <v>100.06644972756099</v>
      </c>
      <c r="L82" s="527">
        <v>7</v>
      </c>
      <c r="M82" s="262">
        <f t="shared" ref="M82" si="613">B82</f>
        <v>100.34324404111454</v>
      </c>
      <c r="N82" s="220">
        <f t="shared" ref="N82" si="614">J82</f>
        <v>100.06644972756099</v>
      </c>
    </row>
    <row r="83" spans="1:14">
      <c r="A83" s="2576">
        <v>45505</v>
      </c>
      <c r="B83" s="2620">
        <f>結果表!D81</f>
        <v>100.52110340010334</v>
      </c>
      <c r="C83" s="243">
        <f t="shared" ref="C83" si="615">B83-B82</f>
        <v>0.17785935898879757</v>
      </c>
      <c r="D83" s="52">
        <f t="shared" ref="D83" si="616">ROUND((B83-B71)/B71*100,2)</f>
        <v>0.8</v>
      </c>
      <c r="E83" s="359">
        <f t="shared" ref="E83" si="617">AVERAGE(B81:B83)</f>
        <v>100.29193353467463</v>
      </c>
      <c r="F83" s="542">
        <f t="shared" ref="F83" si="618">E83-E82</f>
        <v>0.30285934378521517</v>
      </c>
      <c r="G83" s="361">
        <f t="shared" ref="G83" si="619">IF(F83&lt;0,-1,1)</f>
        <v>1</v>
      </c>
      <c r="H83" s="360">
        <f t="shared" ref="H83" si="620">SUM(G81:G83)</f>
        <v>3</v>
      </c>
      <c r="I83" s="2530" t="str">
        <f t="shared" ref="I83" si="621">IF(H83=-3,"悪化 ",IF(H83=3,"改善 "," ---"))</f>
        <v xml:space="preserve">改善 </v>
      </c>
      <c r="J83" s="2534">
        <f>結果表!L81</f>
        <v>100.10892340596725</v>
      </c>
      <c r="L83" s="529">
        <v>8</v>
      </c>
      <c r="M83" s="262">
        <f t="shared" ref="M83" si="622">B83</f>
        <v>100.52110340010334</v>
      </c>
      <c r="N83" s="220">
        <f t="shared" ref="N83" si="623">J83</f>
        <v>100.10892340596725</v>
      </c>
    </row>
    <row r="84" spans="1:14">
      <c r="A84" s="2576">
        <v>45536</v>
      </c>
      <c r="B84" s="2620">
        <f>結果表!D82</f>
        <v>100.6299450932985</v>
      </c>
      <c r="C84" s="243">
        <f t="shared" ref="C84" si="624">B84-B83</f>
        <v>0.10884169319515991</v>
      </c>
      <c r="D84" s="52">
        <f t="shared" ref="D84" si="625">ROUND((B84-B72)/B72*100,2)</f>
        <v>1.02</v>
      </c>
      <c r="E84" s="359">
        <f t="shared" ref="E84" si="626">AVERAGE(B82:B84)</f>
        <v>100.49809751150546</v>
      </c>
      <c r="F84" s="542">
        <f t="shared" ref="F84" si="627">E84-E83</f>
        <v>0.20616397683083676</v>
      </c>
      <c r="G84" s="361">
        <f t="shared" ref="G84" si="628">IF(F84&lt;0,-1,1)</f>
        <v>1</v>
      </c>
      <c r="H84" s="360">
        <f t="shared" ref="H84" si="629">SUM(G82:G84)</f>
        <v>3</v>
      </c>
      <c r="I84" s="2530" t="str">
        <f t="shared" ref="I84" si="630">IF(H84=-3,"悪化 ",IF(H84=3,"改善 "," ---"))</f>
        <v xml:space="preserve">改善 </v>
      </c>
      <c r="J84" s="2534">
        <f>結果表!L82</f>
        <v>100.17476389660747</v>
      </c>
      <c r="L84" s="529">
        <v>9</v>
      </c>
      <c r="M84" s="262">
        <f t="shared" ref="M84" si="631">B84</f>
        <v>100.6299450932985</v>
      </c>
      <c r="N84" s="220">
        <f t="shared" ref="N84" si="632">J84</f>
        <v>100.17476389660747</v>
      </c>
    </row>
    <row r="85" spans="1:14">
      <c r="A85" s="2576">
        <v>45566</v>
      </c>
      <c r="B85" s="2620">
        <f>結果表!D83</f>
        <v>100.68667747538875</v>
      </c>
      <c r="C85" s="243">
        <f t="shared" ref="C85" si="633">B85-B84</f>
        <v>5.6732382090245892E-2</v>
      </c>
      <c r="D85" s="52">
        <f t="shared" ref="D85" si="634">ROUND((B85-B73)/B73*100,2)</f>
        <v>1.27</v>
      </c>
      <c r="E85" s="359">
        <f t="shared" ref="E85" si="635">AVERAGE(B83:B85)</f>
        <v>100.6125753229302</v>
      </c>
      <c r="F85" s="542">
        <f t="shared" ref="F85" si="636">E85-E84</f>
        <v>0.11447781142473445</v>
      </c>
      <c r="G85" s="361">
        <f t="shared" ref="G85" si="637">IF(F85&lt;0,-1,1)</f>
        <v>1</v>
      </c>
      <c r="H85" s="360">
        <f t="shared" ref="H85" si="638">SUM(G83:G85)</f>
        <v>3</v>
      </c>
      <c r="I85" s="2530" t="str">
        <f t="shared" ref="I85" si="639">IF(H85=-3,"悪化 ",IF(H85=3,"改善 "," ---"))</f>
        <v xml:space="preserve">改善 </v>
      </c>
      <c r="J85" s="2534">
        <f>結果表!L83</f>
        <v>100.23831620853676</v>
      </c>
      <c r="L85" s="529">
        <v>10</v>
      </c>
      <c r="M85" s="262">
        <f t="shared" ref="M85" si="640">B85</f>
        <v>100.68667747538875</v>
      </c>
      <c r="N85" s="220">
        <f t="shared" ref="N85" si="641">J85</f>
        <v>100.23831620853676</v>
      </c>
    </row>
    <row r="86" spans="1:14">
      <c r="A86" s="2576">
        <v>45597</v>
      </c>
      <c r="B86" s="2620">
        <f>結果表!D84</f>
        <v>100.67548388877182</v>
      </c>
      <c r="C86" s="243">
        <f t="shared" ref="C86" si="642">B86-B85</f>
        <v>-1.1193586616926154E-2</v>
      </c>
      <c r="D86" s="52">
        <f t="shared" ref="D86" si="643">ROUND((B86-B74)/B74*100,2)</f>
        <v>1.57</v>
      </c>
      <c r="E86" s="359">
        <f t="shared" ref="E86" si="644">AVERAGE(B84:B86)</f>
        <v>100.66403548581968</v>
      </c>
      <c r="F86" s="542">
        <f t="shared" ref="F86" si="645">E86-E85</f>
        <v>5.146016288948374E-2</v>
      </c>
      <c r="G86" s="361">
        <f t="shared" ref="G86" si="646">IF(F86&lt;0,-1,1)</f>
        <v>1</v>
      </c>
      <c r="H86" s="360">
        <f t="shared" ref="H86" si="647">SUM(G84:G86)</f>
        <v>3</v>
      </c>
      <c r="I86" s="2530" t="str">
        <f t="shared" ref="I86" si="648">IF(H86=-3,"悪化 ",IF(H86=3,"改善 "," ---"))</f>
        <v xml:space="preserve">改善 </v>
      </c>
      <c r="J86" s="2534">
        <f>結果表!L84</f>
        <v>100.27943842168537</v>
      </c>
      <c r="L86" s="528">
        <v>11</v>
      </c>
      <c r="M86" s="262">
        <f t="shared" ref="M86" si="649">B86</f>
        <v>100.67548388877182</v>
      </c>
      <c r="N86" s="220">
        <f t="shared" ref="N86" si="650">J86</f>
        <v>100.27943842168537</v>
      </c>
    </row>
    <row r="87" spans="1:14">
      <c r="A87" s="2623">
        <v>45627</v>
      </c>
      <c r="B87" s="2620">
        <f>結果表!D85</f>
        <v>100.63411251560971</v>
      </c>
      <c r="C87" s="243">
        <f t="shared" ref="C87" si="651">B87-B86</f>
        <v>-4.1371373162107261E-2</v>
      </c>
      <c r="D87" s="52">
        <f t="shared" ref="D87" si="652">ROUND((B87-B75)/B75*100,2)</f>
        <v>1.88</v>
      </c>
      <c r="E87" s="359">
        <f t="shared" ref="E87" si="653">AVERAGE(B85:B87)</f>
        <v>100.6654246265901</v>
      </c>
      <c r="F87" s="542">
        <f t="shared" ref="F87" si="654">E87-E86</f>
        <v>1.3891407704136327E-3</v>
      </c>
      <c r="G87" s="361">
        <f t="shared" ref="G87" si="655">IF(F87&lt;0,-1,1)</f>
        <v>1</v>
      </c>
      <c r="H87" s="360">
        <f t="shared" ref="H87" si="656">SUM(G85:G87)</f>
        <v>3</v>
      </c>
      <c r="I87" s="2530" t="str">
        <f t="shared" ref="I87" si="657">IF(H87=-3,"悪化 ",IF(H87=3,"改善 "," ---"))</f>
        <v xml:space="preserve">改善 </v>
      </c>
      <c r="J87" s="2534">
        <f>結果表!L85</f>
        <v>100.30044813627623</v>
      </c>
      <c r="L87" s="532">
        <v>12</v>
      </c>
      <c r="M87" s="494">
        <f t="shared" ref="M87" si="658">B87</f>
        <v>100.63411251560971</v>
      </c>
      <c r="N87" s="225">
        <f t="shared" ref="N87" si="659">J87</f>
        <v>100.30044813627623</v>
      </c>
    </row>
    <row r="88" spans="1:14">
      <c r="A88" s="2218">
        <v>45658</v>
      </c>
      <c r="B88" s="2533">
        <f>結果表!D86</f>
        <v>100.58440324654339</v>
      </c>
      <c r="C88" s="547">
        <f t="shared" ref="C88" si="660">B88-B87</f>
        <v>-4.9709269066326556E-2</v>
      </c>
      <c r="D88" s="245">
        <f t="shared" ref="D88" si="661">ROUND((B88-B76)/B76*100,2)</f>
        <v>2.11</v>
      </c>
      <c r="E88" s="548">
        <f t="shared" ref="E88" si="662">AVERAGE(B86:B88)</f>
        <v>100.63133321697497</v>
      </c>
      <c r="F88" s="553">
        <f t="shared" ref="F88" si="663">E88-E87</f>
        <v>-3.4091409615129464E-2</v>
      </c>
      <c r="G88" s="549">
        <f t="shared" ref="G88" si="664">IF(F88&lt;0,-1,1)</f>
        <v>-1</v>
      </c>
      <c r="H88" s="554">
        <f t="shared" ref="H88" si="665">SUM(G86:G88)</f>
        <v>1</v>
      </c>
      <c r="I88" s="2531" t="str">
        <f t="shared" ref="I88" si="666">IF(H88=-3,"悪化 ",IF(H88=3,"改善 "," ---"))</f>
        <v xml:space="preserve"> ---</v>
      </c>
      <c r="J88" s="2533">
        <f>結果表!L86</f>
        <v>100.31245127458327</v>
      </c>
      <c r="L88" s="530" t="s">
        <v>1463</v>
      </c>
      <c r="M88" s="262">
        <f t="shared" ref="M88" si="667">B88</f>
        <v>100.58440324654339</v>
      </c>
      <c r="N88" s="220">
        <f t="shared" ref="N88" si="668">J88</f>
        <v>100.31245127458327</v>
      </c>
    </row>
    <row r="89" spans="1:14">
      <c r="A89" s="2219">
        <v>45689</v>
      </c>
      <c r="B89" s="2534">
        <f>結果表!D87</f>
        <v>100.53838181702332</v>
      </c>
      <c r="C89" s="52">
        <f t="shared" ref="C89" si="669">B89-B88</f>
        <v>-4.6021429520067159E-2</v>
      </c>
      <c r="D89" s="243">
        <f t="shared" ref="D89" si="670">ROUND((B89-B77)/B77*100,2)</f>
        <v>2.11</v>
      </c>
      <c r="E89" s="542">
        <f t="shared" ref="E89" si="671">AVERAGE(B87:B89)</f>
        <v>100.58563252639215</v>
      </c>
      <c r="F89" s="359">
        <f t="shared" ref="F89" si="672">E89-E88</f>
        <v>-4.5700690582819448E-2</v>
      </c>
      <c r="G89" s="360">
        <f t="shared" ref="G89" si="673">IF(F89&lt;0,-1,1)</f>
        <v>-1</v>
      </c>
      <c r="H89" s="361">
        <f t="shared" ref="H89" si="674">SUM(G87:G89)</f>
        <v>-1</v>
      </c>
      <c r="I89" s="362" t="str">
        <f t="shared" ref="I89" si="675">IF(H89=-3,"悪化 ",IF(H89=3,"改善 "," ---"))</f>
        <v xml:space="preserve"> ---</v>
      </c>
      <c r="J89" s="2534">
        <f>結果表!L87</f>
        <v>100.33893438720064</v>
      </c>
      <c r="L89" s="527">
        <v>2</v>
      </c>
      <c r="M89" s="262">
        <f t="shared" ref="M89" si="676">B89</f>
        <v>100.53838181702332</v>
      </c>
      <c r="N89" s="220">
        <f t="shared" ref="N89" si="677">J89</f>
        <v>100.33893438720064</v>
      </c>
    </row>
    <row r="90" spans="1:14">
      <c r="A90" s="2219">
        <v>45717</v>
      </c>
      <c r="B90" s="2534">
        <f>結果表!D88</f>
        <v>100.55321330067052</v>
      </c>
      <c r="C90" s="52">
        <f t="shared" ref="C90" si="678">B90-B89</f>
        <v>1.4831483647199661E-2</v>
      </c>
      <c r="D90" s="243">
        <f t="shared" ref="D90" si="679">ROUND((B90-B78)/B78*100,2)</f>
        <v>1.89</v>
      </c>
      <c r="E90" s="542">
        <f t="shared" ref="E90" si="680">AVERAGE(B88:B90)</f>
        <v>100.5586661214124</v>
      </c>
      <c r="F90" s="359">
        <f t="shared" ref="F90" si="681">E90-E89</f>
        <v>-2.6966404979745562E-2</v>
      </c>
      <c r="G90" s="360">
        <f t="shared" ref="G90" si="682">IF(F90&lt;0,-1,1)</f>
        <v>-1</v>
      </c>
      <c r="H90" s="361">
        <f t="shared" ref="H90" si="683">SUM(G88:G90)</f>
        <v>-3</v>
      </c>
      <c r="I90" s="362" t="str">
        <f t="shared" ref="I90" si="684">IF(H90=-3,"悪化 ",IF(H90=3,"改善 "," ---"))</f>
        <v xml:space="preserve">悪化 </v>
      </c>
      <c r="J90" s="2534">
        <f>結果表!L88</f>
        <v>100.37912392961981</v>
      </c>
      <c r="L90" s="527">
        <v>3</v>
      </c>
      <c r="M90" s="262">
        <f t="shared" ref="M90" si="685">B90</f>
        <v>100.55321330067052</v>
      </c>
      <c r="N90" s="220">
        <f t="shared" ref="N90" si="686">J90</f>
        <v>100.37912392961981</v>
      </c>
    </row>
    <row r="91" spans="1:14">
      <c r="A91" s="2219">
        <v>45748</v>
      </c>
      <c r="B91" s="2534">
        <f>結果表!D89</f>
        <v>100.70336211704871</v>
      </c>
      <c r="C91" s="52">
        <f t="shared" ref="C91" si="687">B91-B90</f>
        <v>0.15014881637819144</v>
      </c>
      <c r="D91" s="243">
        <f t="shared" ref="D91" si="688">ROUND((B91-B79)/B79*100,2)</f>
        <v>1.6</v>
      </c>
      <c r="E91" s="542">
        <f t="shared" ref="E91" si="689">AVERAGE(B89:B91)</f>
        <v>100.59831907824751</v>
      </c>
      <c r="F91" s="359">
        <f t="shared" ref="F91" si="690">E91-E90</f>
        <v>3.9652956835112718E-2</v>
      </c>
      <c r="G91" s="360">
        <f t="shared" ref="G91" si="691">IF(F91&lt;0,-1,1)</f>
        <v>1</v>
      </c>
      <c r="H91" s="361">
        <f t="shared" ref="H91" si="692">SUM(G89:G91)</f>
        <v>-1</v>
      </c>
      <c r="I91" s="362" t="str">
        <f t="shared" ref="I91" si="693">IF(H91=-3,"悪化 ",IF(H91=3,"改善 "," ---"))</f>
        <v xml:space="preserve"> ---</v>
      </c>
      <c r="J91" s="2534">
        <f>結果表!L89</f>
        <v>100.43706367097481</v>
      </c>
      <c r="L91" s="527">
        <v>4</v>
      </c>
      <c r="M91" s="262">
        <f t="shared" ref="M91" si="694">B91</f>
        <v>100.70336211704871</v>
      </c>
      <c r="N91" s="220">
        <f t="shared" ref="N91" si="695">J91</f>
        <v>100.43706367097481</v>
      </c>
    </row>
    <row r="92" spans="1:14">
      <c r="A92" s="2219">
        <v>45778</v>
      </c>
      <c r="B92" s="2534">
        <f>結果表!D90</f>
        <v>100.9140008273754</v>
      </c>
      <c r="C92" s="52">
        <f t="shared" ref="C92" si="696">B92-B91</f>
        <v>0.21063871032669113</v>
      </c>
      <c r="D92" s="243">
        <f t="shared" ref="D92" si="697">ROUND((B92-B80)/B80*100,2)</f>
        <v>1.31</v>
      </c>
      <c r="E92" s="542">
        <f t="shared" ref="E92" si="698">AVERAGE(B90:B92)</f>
        <v>100.72352541503155</v>
      </c>
      <c r="F92" s="359">
        <f t="shared" ref="F92" si="699">E92-E91</f>
        <v>0.12520633678403215</v>
      </c>
      <c r="G92" s="360">
        <f t="shared" ref="G92" si="700">IF(F92&lt;0,-1,1)</f>
        <v>1</v>
      </c>
      <c r="H92" s="361">
        <f t="shared" ref="H92" si="701">SUM(G90:G92)</f>
        <v>1</v>
      </c>
      <c r="I92" s="362" t="str">
        <f t="shared" ref="I92" si="702">IF(H92=-3,"悪化 ",IF(H92=3,"改善 "," ---"))</f>
        <v xml:space="preserve"> ---</v>
      </c>
      <c r="J92" s="2534">
        <f>結果表!L90</f>
        <v>100.49180902108418</v>
      </c>
      <c r="L92" s="527">
        <v>5</v>
      </c>
      <c r="M92" s="262">
        <f t="shared" ref="M92" si="703">B92</f>
        <v>100.9140008273754</v>
      </c>
      <c r="N92" s="220">
        <f t="shared" ref="N92" si="704">J92</f>
        <v>100.49180902108418</v>
      </c>
    </row>
    <row r="93" spans="1:14">
      <c r="A93" s="2219">
        <v>45809</v>
      </c>
      <c r="B93" s="2534">
        <f>結果表!D91</f>
        <v>101.03577233919468</v>
      </c>
      <c r="C93" s="52">
        <f t="shared" ref="C93" si="705">B93-B92</f>
        <v>0.1217715118192757</v>
      </c>
      <c r="D93" s="243">
        <f t="shared" ref="D93" si="706">ROUND((B93-B81)/B81*100,2)</f>
        <v>1.02</v>
      </c>
      <c r="E93" s="542">
        <f t="shared" ref="E93" si="707">AVERAGE(B91:B93)</f>
        <v>100.88437842787293</v>
      </c>
      <c r="F93" s="359">
        <f t="shared" ref="F93" si="708">E93-E92</f>
        <v>0.16085301284138609</v>
      </c>
      <c r="G93" s="360">
        <f t="shared" ref="G93" si="709">IF(F93&lt;0,-1,1)</f>
        <v>1</v>
      </c>
      <c r="H93" s="361">
        <f t="shared" ref="H93" si="710">SUM(G91:G93)</f>
        <v>3</v>
      </c>
      <c r="I93" s="362" t="str">
        <f t="shared" ref="I93" si="711">IF(H93=-3,"悪化 ",IF(H93=3,"改善 "," ---"))</f>
        <v xml:space="preserve">改善 </v>
      </c>
      <c r="J93" s="2534">
        <f>結果表!L91</f>
        <v>100.51094953363776</v>
      </c>
      <c r="L93" s="527">
        <v>6</v>
      </c>
      <c r="M93" s="262">
        <f t="shared" ref="M93" si="712">B93</f>
        <v>101.03577233919468</v>
      </c>
      <c r="N93" s="220">
        <f t="shared" ref="N93" si="713">J93</f>
        <v>100.51094953363776</v>
      </c>
    </row>
    <row r="94" spans="1:14">
      <c r="A94" s="2219">
        <v>45839</v>
      </c>
      <c r="B94" s="2534">
        <f>結果表!D92</f>
        <v>101.03164596842325</v>
      </c>
      <c r="C94" s="52">
        <f t="shared" ref="C94" si="714">B94-B93</f>
        <v>-4.1263707714307429E-3</v>
      </c>
      <c r="D94" s="243">
        <f t="shared" ref="D94" si="715">ROUND((B94-B82)/B82*100,2)</f>
        <v>0.69</v>
      </c>
      <c r="E94" s="542">
        <f t="shared" ref="E94" si="716">AVERAGE(B92:B94)</f>
        <v>100.9938063783311</v>
      </c>
      <c r="F94" s="359">
        <f t="shared" ref="F94" si="717">E94-E93</f>
        <v>0.10942795045816922</v>
      </c>
      <c r="G94" s="360">
        <f t="shared" ref="G94" si="718">IF(F94&lt;0,-1,1)</f>
        <v>1</v>
      </c>
      <c r="H94" s="361">
        <f t="shared" ref="H94" si="719">SUM(G92:G94)</f>
        <v>3</v>
      </c>
      <c r="I94" s="362" t="str">
        <f t="shared" ref="I94" si="720">IF(H94=-3,"悪化 ",IF(H94=3,"改善 "," ---"))</f>
        <v xml:space="preserve">改善 </v>
      </c>
      <c r="J94" s="2534">
        <f>結果表!L92</f>
        <v>100.4602335756756</v>
      </c>
      <c r="L94" s="527">
        <v>7</v>
      </c>
      <c r="M94" s="262">
        <f t="shared" ref="M94" si="721">B94</f>
        <v>101.03164596842325</v>
      </c>
      <c r="N94" s="220">
        <f t="shared" ref="N94" si="722">J94</f>
        <v>100.4602335756756</v>
      </c>
    </row>
    <row r="95" spans="1:14">
      <c r="A95" s="2219">
        <v>45870</v>
      </c>
      <c r="B95" s="2534">
        <f>結果表!D93</f>
        <v>100.8281064129965</v>
      </c>
      <c r="C95" s="52">
        <f t="shared" ref="C95" si="723">B95-B94</f>
        <v>-0.20353955542674385</v>
      </c>
      <c r="D95" s="243">
        <f t="shared" ref="D95" si="724">ROUND((B95-B83)/B83*100,2)</f>
        <v>0.31</v>
      </c>
      <c r="E95" s="542">
        <f t="shared" ref="E95" si="725">AVERAGE(B93:B95)</f>
        <v>100.96517490687147</v>
      </c>
      <c r="F95" s="359">
        <f t="shared" ref="F95" si="726">E95-E94</f>
        <v>-2.8631471459632962E-2</v>
      </c>
      <c r="G95" s="360">
        <f t="shared" ref="G95" si="727">IF(F95&lt;0,-1,1)</f>
        <v>-1</v>
      </c>
      <c r="H95" s="361">
        <f t="shared" ref="H95" si="728">SUM(G93:G95)</f>
        <v>1</v>
      </c>
      <c r="I95" s="362" t="str">
        <f t="shared" ref="I95" si="729">IF(H95=-3,"悪化 ",IF(H95=3,"改善 "," ---"))</f>
        <v xml:space="preserve"> ---</v>
      </c>
      <c r="J95" s="2534">
        <f>結果表!L93</f>
        <v>100.32094782115132</v>
      </c>
      <c r="L95" s="529">
        <v>8</v>
      </c>
      <c r="M95" s="262">
        <f t="shared" ref="M95" si="730">B95</f>
        <v>100.8281064129965</v>
      </c>
      <c r="N95" s="220">
        <f t="shared" ref="N95" si="731">J95</f>
        <v>100.32094782115132</v>
      </c>
    </row>
    <row r="96" spans="1:14">
      <c r="A96" s="2219">
        <v>45901</v>
      </c>
      <c r="B96" s="2534">
        <f>結果表!D94</f>
        <v>100.55180460445111</v>
      </c>
      <c r="C96" s="52">
        <f t="shared" ref="C96" si="732">B96-B95</f>
        <v>-0.27630180854539788</v>
      </c>
      <c r="D96" s="243">
        <f t="shared" ref="D96" si="733">ROUND((B96-B84)/B84*100,2)</f>
        <v>-0.08</v>
      </c>
      <c r="E96" s="542">
        <f t="shared" ref="E96" si="734">AVERAGE(B94:B96)</f>
        <v>100.80385232862362</v>
      </c>
      <c r="F96" s="359">
        <f t="shared" ref="F96" si="735">E96-E95</f>
        <v>-0.16132257824784801</v>
      </c>
      <c r="G96" s="360">
        <f t="shared" ref="G96" si="736">IF(F96&lt;0,-1,1)</f>
        <v>-1</v>
      </c>
      <c r="H96" s="361">
        <f t="shared" ref="H96" si="737">SUM(G94:G96)</f>
        <v>-1</v>
      </c>
      <c r="I96" s="362" t="str">
        <f t="shared" ref="I96" si="738">IF(H96=-3,"悪化 ",IF(H96=3,"改善 "," ---"))</f>
        <v xml:space="preserve"> ---</v>
      </c>
      <c r="J96" s="2534">
        <f>結果表!L94</f>
        <v>100.13523255064041</v>
      </c>
      <c r="L96" s="529">
        <v>9</v>
      </c>
      <c r="M96" s="262">
        <f t="shared" ref="M96" si="739">B96</f>
        <v>100.55180460445111</v>
      </c>
      <c r="N96" s="220">
        <f t="shared" ref="N96" si="740">J96</f>
        <v>100.13523255064041</v>
      </c>
    </row>
    <row r="97" spans="1:14">
      <c r="A97" s="2219">
        <v>45931</v>
      </c>
      <c r="B97" s="2534">
        <f>結果表!D95</f>
        <v>100.21962550787262</v>
      </c>
      <c r="C97" s="52">
        <f t="shared" ref="C97" si="741">B97-B96</f>
        <v>-0.33217909657848566</v>
      </c>
      <c r="D97" s="243">
        <f t="shared" ref="D97" si="742">ROUND((B97-B85)/B85*100,2)</f>
        <v>-0.46</v>
      </c>
      <c r="E97" s="542">
        <f t="shared" ref="E97" si="743">AVERAGE(B95:B97)</f>
        <v>100.53317884177341</v>
      </c>
      <c r="F97" s="359">
        <f t="shared" ref="F97" si="744">E97-E96</f>
        <v>-0.27067348685021386</v>
      </c>
      <c r="G97" s="360">
        <f t="shared" ref="G97" si="745">IF(F97&lt;0,-1,1)</f>
        <v>-1</v>
      </c>
      <c r="H97" s="361">
        <f t="shared" ref="H97" si="746">SUM(G95:G97)</f>
        <v>-3</v>
      </c>
      <c r="I97" s="362" t="str">
        <f t="shared" ref="I97" si="747">IF(H97=-3,"悪化 ",IF(H97=3,"改善 "," ---"))</f>
        <v xml:space="preserve">悪化 </v>
      </c>
      <c r="J97" s="2534">
        <f>結果表!L95</f>
        <v>99.867612797165208</v>
      </c>
      <c r="L97" s="529">
        <v>10</v>
      </c>
      <c r="M97" s="262">
        <f t="shared" ref="M97" si="748">B97</f>
        <v>100.21962550787262</v>
      </c>
      <c r="N97" s="220">
        <f t="shared" ref="N97" si="749">J97</f>
        <v>99.867612797165208</v>
      </c>
    </row>
    <row r="98" spans="1:14">
      <c r="A98" s="2219">
        <v>45962</v>
      </c>
      <c r="B98" s="2534">
        <f>結果表!D96</f>
        <v>99.85495139793089</v>
      </c>
      <c r="C98" s="52">
        <f t="shared" ref="C98" si="750">B98-B97</f>
        <v>-0.36467410994173122</v>
      </c>
      <c r="D98" s="243">
        <f t="shared" ref="D98" si="751">ROUND((B98-B86)/B86*100,2)</f>
        <v>-0.82</v>
      </c>
      <c r="E98" s="542">
        <f t="shared" ref="E98" si="752">AVERAGE(B96:B98)</f>
        <v>100.20879383675155</v>
      </c>
      <c r="F98" s="359">
        <f t="shared" ref="F98" si="753">E98-E97</f>
        <v>-0.32438500502185263</v>
      </c>
      <c r="G98" s="360">
        <f t="shared" ref="G98" si="754">IF(F98&lt;0,-1,1)</f>
        <v>-1</v>
      </c>
      <c r="H98" s="361">
        <f t="shared" ref="H98" si="755">SUM(G96:G98)</f>
        <v>-3</v>
      </c>
      <c r="I98" s="362" t="str">
        <f t="shared" ref="I98" si="756">IF(H98=-3,"悪化 ",IF(H98=3,"改善 "," ---"))</f>
        <v xml:space="preserve">悪化 </v>
      </c>
      <c r="J98" s="2534">
        <f>結果表!L96</f>
        <v>99.531772219924122</v>
      </c>
      <c r="L98" s="528">
        <v>11</v>
      </c>
      <c r="M98" s="262">
        <f t="shared" ref="M98" si="757">B98</f>
        <v>99.85495139793089</v>
      </c>
      <c r="N98" s="220">
        <f t="shared" ref="N98" si="758">J98</f>
        <v>99.531772219924122</v>
      </c>
    </row>
    <row r="99" spans="1:14">
      <c r="A99" s="2536">
        <v>45992</v>
      </c>
      <c r="B99" s="2535"/>
      <c r="C99" s="550"/>
      <c r="D99" s="246"/>
      <c r="E99" s="551"/>
      <c r="F99" s="544"/>
      <c r="G99" s="552"/>
      <c r="H99" s="545"/>
      <c r="I99" s="439"/>
      <c r="J99" s="2535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"/>
  <sheetViews>
    <sheetView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AB1" sqref="AB1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541" t="s">
        <v>472</v>
      </c>
      <c r="B2" s="2539" t="s">
        <v>495</v>
      </c>
      <c r="C2" s="2538"/>
      <c r="D2" s="2538"/>
      <c r="E2" s="2539"/>
      <c r="F2" s="2539"/>
      <c r="G2" s="2539"/>
      <c r="H2" s="2539"/>
      <c r="I2" s="2539"/>
      <c r="J2" s="2541" t="s">
        <v>496</v>
      </c>
    </row>
    <row r="3" spans="1:16" ht="26">
      <c r="A3" s="2546"/>
      <c r="B3" s="2547"/>
      <c r="C3" s="2543" t="s">
        <v>265</v>
      </c>
      <c r="D3" s="2542" t="s">
        <v>267</v>
      </c>
      <c r="E3" s="2544" t="s">
        <v>487</v>
      </c>
      <c r="F3" s="2545" t="s">
        <v>492</v>
      </c>
      <c r="G3" s="2811" t="s">
        <v>65</v>
      </c>
      <c r="H3" s="2898"/>
      <c r="I3" s="2898"/>
      <c r="J3" s="2546"/>
      <c r="L3" s="526" t="s">
        <v>352</v>
      </c>
      <c r="M3" s="526" t="s">
        <v>701</v>
      </c>
      <c r="N3" s="526" t="s">
        <v>702</v>
      </c>
      <c r="P3" s="1039" t="s">
        <v>833</v>
      </c>
    </row>
    <row r="4" spans="1:16">
      <c r="A4" s="2218">
        <v>43101</v>
      </c>
      <c r="B4" s="2533">
        <f>結果表!E2</f>
        <v>99.562221278462872</v>
      </c>
      <c r="C4" s="735"/>
      <c r="D4" s="547"/>
      <c r="E4" s="553">
        <f>AVERAGE(B4:B4)</f>
        <v>99.562221278462872</v>
      </c>
      <c r="F4" s="548"/>
      <c r="G4" s="554"/>
      <c r="H4" s="549"/>
      <c r="I4" s="2529"/>
      <c r="J4" s="2533">
        <f>結果表!M2</f>
        <v>99.505216011967235</v>
      </c>
      <c r="L4" s="527" t="s">
        <v>713</v>
      </c>
      <c r="M4" s="262">
        <f t="shared" ref="M4:M7" si="0">B4</f>
        <v>99.562221278462872</v>
      </c>
      <c r="N4" s="220">
        <f t="shared" ref="N4:N7" si="1">J4</f>
        <v>99.505216011967235</v>
      </c>
    </row>
    <row r="5" spans="1:16">
      <c r="A5" s="2219">
        <v>43132</v>
      </c>
      <c r="B5" s="2534">
        <f>結果表!E3</f>
        <v>99.960862923023313</v>
      </c>
      <c r="C5" s="699">
        <f t="shared" ref="C5" si="2">B5-B4</f>
        <v>0.39864164456044193</v>
      </c>
      <c r="D5" s="52"/>
      <c r="E5" s="359">
        <f>AVERAGE(B4:B5)</f>
        <v>99.7615421007431</v>
      </c>
      <c r="F5" s="542">
        <f t="shared" ref="F5" si="3">E5-E4</f>
        <v>0.19932082228022807</v>
      </c>
      <c r="G5" s="361">
        <f t="shared" ref="G5" si="4">IF(F5&lt;0,-1,1)</f>
        <v>1</v>
      </c>
      <c r="H5" s="360"/>
      <c r="I5" s="2530"/>
      <c r="J5" s="2534">
        <f>結果表!M3</f>
        <v>99.770452234704223</v>
      </c>
      <c r="L5" s="527">
        <v>2</v>
      </c>
      <c r="M5" s="262">
        <f t="shared" si="0"/>
        <v>99.960862923023313</v>
      </c>
      <c r="N5" s="220">
        <f t="shared" si="1"/>
        <v>99.770452234704223</v>
      </c>
    </row>
    <row r="6" spans="1:16">
      <c r="A6" s="2219">
        <v>43160</v>
      </c>
      <c r="B6" s="2534">
        <f>結果表!E4</f>
        <v>100.32063635952849</v>
      </c>
      <c r="C6" s="699">
        <f t="shared" ref="C6" si="5">B6-B5</f>
        <v>0.35977343650517923</v>
      </c>
      <c r="D6" s="52"/>
      <c r="E6" s="359">
        <f t="shared" ref="E6" si="6">AVERAGE(B4:B6)</f>
        <v>99.947906853671569</v>
      </c>
      <c r="F6" s="542">
        <f t="shared" ref="F6" si="7">E6-E5</f>
        <v>0.1863647529284691</v>
      </c>
      <c r="G6" s="361">
        <f t="shared" ref="G6" si="8">IF(F6&lt;0,-1,1)</f>
        <v>1</v>
      </c>
      <c r="H6" s="360"/>
      <c r="I6" s="2530"/>
      <c r="J6" s="2534">
        <f>結果表!M4</f>
        <v>99.99883447798571</v>
      </c>
      <c r="L6" s="527">
        <v>3</v>
      </c>
      <c r="M6" s="262">
        <f t="shared" si="0"/>
        <v>100.32063635952849</v>
      </c>
      <c r="N6" s="220">
        <f t="shared" si="1"/>
        <v>99.99883447798571</v>
      </c>
    </row>
    <row r="7" spans="1:16">
      <c r="A7" s="2219">
        <v>43191</v>
      </c>
      <c r="B7" s="2534">
        <f>結果表!E5</f>
        <v>100.6161738067491</v>
      </c>
      <c r="C7" s="699">
        <f t="shared" ref="C7" si="9">B7-B6</f>
        <v>0.29553744722061026</v>
      </c>
      <c r="D7" s="52"/>
      <c r="E7" s="359">
        <f t="shared" ref="E7" si="10">AVERAGE(B5:B7)</f>
        <v>100.29922436310029</v>
      </c>
      <c r="F7" s="542">
        <f t="shared" ref="F7" si="11">E7-E6</f>
        <v>0.35131750942872486</v>
      </c>
      <c r="G7" s="361">
        <f t="shared" ref="G7" si="12">IF(F7&lt;0,-1,1)</f>
        <v>1</v>
      </c>
      <c r="H7" s="360">
        <f t="shared" ref="H7" si="13">SUM(G5:G7)</f>
        <v>3</v>
      </c>
      <c r="I7" s="2530" t="str">
        <f t="shared" ref="I7" si="14">IF(H7=-3,"悪化 ",IF(H7=3,"改善 "," ---"))</f>
        <v xml:space="preserve">改善 </v>
      </c>
      <c r="J7" s="2534">
        <f>結果表!M5</f>
        <v>100.12629887700859</v>
      </c>
      <c r="L7" s="527">
        <v>4</v>
      </c>
      <c r="M7" s="262">
        <f t="shared" si="0"/>
        <v>100.6161738067491</v>
      </c>
      <c r="N7" s="220">
        <f t="shared" si="1"/>
        <v>100.12629887700859</v>
      </c>
    </row>
    <row r="8" spans="1:16">
      <c r="A8" s="2219">
        <v>43221</v>
      </c>
      <c r="B8" s="2534">
        <f>結果表!E6</f>
        <v>100.87726875919141</v>
      </c>
      <c r="C8" s="699">
        <f t="shared" ref="C8" si="15">B8-B7</f>
        <v>0.26109495244230629</v>
      </c>
      <c r="D8" s="52"/>
      <c r="E8" s="359">
        <f t="shared" ref="E8" si="16">AVERAGE(B6:B8)</f>
        <v>100.60469297515634</v>
      </c>
      <c r="F8" s="542">
        <f t="shared" ref="F8" si="17">E8-E7</f>
        <v>0.30546861205604614</v>
      </c>
      <c r="G8" s="361">
        <f t="shared" ref="G8" si="18">IF(F8&lt;0,-1,1)</f>
        <v>1</v>
      </c>
      <c r="H8" s="360">
        <f t="shared" ref="H8" si="19">SUM(G6:G8)</f>
        <v>3</v>
      </c>
      <c r="I8" s="2530" t="str">
        <f t="shared" ref="I8" si="20">IF(H8=-3,"悪化 ",IF(H8=3,"改善 "," ---"))</f>
        <v xml:space="preserve">改善 </v>
      </c>
      <c r="J8" s="2534">
        <f>結果表!M6</f>
        <v>100.21633537079694</v>
      </c>
      <c r="L8" s="527">
        <v>5</v>
      </c>
      <c r="M8" s="262">
        <f t="shared" ref="M8:M16" si="21">B8</f>
        <v>100.87726875919141</v>
      </c>
      <c r="N8" s="220">
        <f t="shared" ref="N8:N16" si="22">J8</f>
        <v>100.21633537079694</v>
      </c>
    </row>
    <row r="9" spans="1:16">
      <c r="A9" s="2219">
        <v>43252</v>
      </c>
      <c r="B9" s="2534">
        <f>結果表!E7</f>
        <v>101.06774438930005</v>
      </c>
      <c r="C9" s="699">
        <f t="shared" ref="C9" si="23">B9-B8</f>
        <v>0.19047563010863655</v>
      </c>
      <c r="D9" s="52"/>
      <c r="E9" s="359">
        <f t="shared" ref="E9" si="24">AVERAGE(B7:B9)</f>
        <v>100.85372898508018</v>
      </c>
      <c r="F9" s="542">
        <f t="shared" ref="F9" si="25">E9-E8</f>
        <v>0.24903600992384156</v>
      </c>
      <c r="G9" s="361">
        <f t="shared" ref="G9" si="26">IF(F9&lt;0,-1,1)</f>
        <v>1</v>
      </c>
      <c r="H9" s="360">
        <f t="shared" ref="H9" si="27">SUM(G7:G9)</f>
        <v>3</v>
      </c>
      <c r="I9" s="2530" t="str">
        <f t="shared" ref="I9" si="28">IF(H9=-3,"悪化 ",IF(H9=3,"改善 "," ---"))</f>
        <v xml:space="preserve">改善 </v>
      </c>
      <c r="J9" s="2534">
        <f>結果表!M7</f>
        <v>100.31628413553409</v>
      </c>
      <c r="L9" s="527">
        <v>6</v>
      </c>
      <c r="M9" s="262">
        <f t="shared" si="21"/>
        <v>101.06774438930005</v>
      </c>
      <c r="N9" s="220">
        <f t="shared" si="22"/>
        <v>100.31628413553409</v>
      </c>
    </row>
    <row r="10" spans="1:16">
      <c r="A10" s="2219">
        <v>43282</v>
      </c>
      <c r="B10" s="2534">
        <f>結果表!E8</f>
        <v>101.25830170326458</v>
      </c>
      <c r="C10" s="699">
        <f t="shared" ref="C10" si="29">B10-B9</f>
        <v>0.19055731396453268</v>
      </c>
      <c r="D10" s="52"/>
      <c r="E10" s="359">
        <f t="shared" ref="E10" si="30">AVERAGE(B8:B10)</f>
        <v>101.06777161725201</v>
      </c>
      <c r="F10" s="542">
        <f t="shared" ref="F10" si="31">E10-E9</f>
        <v>0.21404263217182518</v>
      </c>
      <c r="G10" s="361">
        <f t="shared" ref="G10" si="32">IF(F10&lt;0,-1,1)</f>
        <v>1</v>
      </c>
      <c r="H10" s="360">
        <f t="shared" ref="H10" si="33">SUM(G8:G10)</f>
        <v>3</v>
      </c>
      <c r="I10" s="2530" t="str">
        <f t="shared" ref="I10" si="34">IF(H10=-3,"悪化 ",IF(H10=3,"改善 "," ---"))</f>
        <v xml:space="preserve">改善 </v>
      </c>
      <c r="J10" s="2534">
        <f>結果表!M8</f>
        <v>100.44460641539872</v>
      </c>
      <c r="L10" s="527">
        <v>7</v>
      </c>
      <c r="M10" s="262">
        <f t="shared" si="21"/>
        <v>101.25830170326458</v>
      </c>
      <c r="N10" s="220">
        <f t="shared" si="22"/>
        <v>100.44460641539872</v>
      </c>
    </row>
    <row r="11" spans="1:16">
      <c r="A11" s="2219">
        <v>43313</v>
      </c>
      <c r="B11" s="2534">
        <f>結果表!E9</f>
        <v>101.44889775003777</v>
      </c>
      <c r="C11" s="699">
        <f t="shared" ref="C11" si="35">B11-B10</f>
        <v>0.19059604677319442</v>
      </c>
      <c r="D11" s="52"/>
      <c r="E11" s="359">
        <f t="shared" ref="E11" si="36">AVERAGE(B9:B11)</f>
        <v>101.2583146142008</v>
      </c>
      <c r="F11" s="542">
        <f t="shared" ref="F11" si="37">E11-E10</f>
        <v>0.19054299694879262</v>
      </c>
      <c r="G11" s="361">
        <f t="shared" ref="G11" si="38">IF(F11&lt;0,-1,1)</f>
        <v>1</v>
      </c>
      <c r="H11" s="360">
        <f t="shared" ref="H11" si="39">SUM(G9:G11)</f>
        <v>3</v>
      </c>
      <c r="I11" s="2530" t="str">
        <f t="shared" ref="I11" si="40">IF(H11=-3,"悪化 ",IF(H11=3,"改善 "," ---"))</f>
        <v xml:space="preserve">改善 </v>
      </c>
      <c r="J11" s="2534">
        <f>結果表!M9</f>
        <v>100.59060883190392</v>
      </c>
      <c r="L11" s="529">
        <v>8</v>
      </c>
      <c r="M11" s="262">
        <f t="shared" si="21"/>
        <v>101.44889775003777</v>
      </c>
      <c r="N11" s="220">
        <f t="shared" si="22"/>
        <v>100.59060883190392</v>
      </c>
    </row>
    <row r="12" spans="1:16">
      <c r="A12" s="2219">
        <v>43344</v>
      </c>
      <c r="B12" s="2534">
        <f>結果表!E10</f>
        <v>101.60619652529755</v>
      </c>
      <c r="C12" s="699">
        <f t="shared" ref="C12" si="41">B12-B11</f>
        <v>0.15729877525977543</v>
      </c>
      <c r="D12" s="52"/>
      <c r="E12" s="359">
        <f t="shared" ref="E12" si="42">AVERAGE(B10:B12)</f>
        <v>101.4377986595333</v>
      </c>
      <c r="F12" s="542">
        <f t="shared" ref="F12" si="43">E12-E11</f>
        <v>0.17948404533250084</v>
      </c>
      <c r="G12" s="361">
        <f t="shared" ref="G12" si="44">IF(F12&lt;0,-1,1)</f>
        <v>1</v>
      </c>
      <c r="H12" s="360">
        <f t="shared" ref="H12" si="45">SUM(G10:G12)</f>
        <v>3</v>
      </c>
      <c r="I12" s="2530" t="str">
        <f t="shared" ref="I12" si="46">IF(H12=-3,"悪化 ",IF(H12=3,"改善 "," ---"))</f>
        <v xml:space="preserve">改善 </v>
      </c>
      <c r="J12" s="2534">
        <f>結果表!M10</f>
        <v>100.74487112325043</v>
      </c>
      <c r="L12" s="529">
        <v>9</v>
      </c>
      <c r="M12" s="262">
        <f t="shared" si="21"/>
        <v>101.60619652529755</v>
      </c>
      <c r="N12" s="220">
        <f t="shared" si="22"/>
        <v>100.74487112325043</v>
      </c>
    </row>
    <row r="13" spans="1:16">
      <c r="A13" s="2219">
        <v>43374</v>
      </c>
      <c r="B13" s="2534">
        <f>結果表!E11</f>
        <v>101.72757536295228</v>
      </c>
      <c r="C13" s="699">
        <f t="shared" ref="C13" si="47">B13-B12</f>
        <v>0.12137883765473134</v>
      </c>
      <c r="D13" s="52"/>
      <c r="E13" s="359">
        <f t="shared" ref="E13" si="48">AVERAGE(B11:B13)</f>
        <v>101.59422321276253</v>
      </c>
      <c r="F13" s="542">
        <f t="shared" ref="F13" si="49">E13-E12</f>
        <v>0.15642455322922899</v>
      </c>
      <c r="G13" s="361">
        <f t="shared" ref="G13" si="50">IF(F13&lt;0,-1,1)</f>
        <v>1</v>
      </c>
      <c r="H13" s="360">
        <f t="shared" ref="H13" si="51">SUM(G11:G13)</f>
        <v>3</v>
      </c>
      <c r="I13" s="2530" t="str">
        <f t="shared" ref="I13" si="52">IF(H13=-3,"悪化 ",IF(H13=3,"改善 "," ---"))</f>
        <v xml:space="preserve">改善 </v>
      </c>
      <c r="J13" s="2534">
        <f>結果表!M11</f>
        <v>100.89342213964905</v>
      </c>
      <c r="L13" s="529">
        <v>10</v>
      </c>
      <c r="M13" s="262">
        <f t="shared" si="21"/>
        <v>101.72757536295228</v>
      </c>
      <c r="N13" s="220">
        <f t="shared" si="22"/>
        <v>100.89342213964905</v>
      </c>
    </row>
    <row r="14" spans="1:16">
      <c r="A14" s="2219">
        <v>43405</v>
      </c>
      <c r="B14" s="2534">
        <f>結果表!E12</f>
        <v>101.70153087738115</v>
      </c>
      <c r="C14" s="699">
        <f t="shared" ref="C14" si="53">B14-B13</f>
        <v>-2.6044485571134146E-2</v>
      </c>
      <c r="D14" s="52"/>
      <c r="E14" s="359">
        <f t="shared" ref="E14" si="54">AVERAGE(B12:B14)</f>
        <v>101.67843425521032</v>
      </c>
      <c r="F14" s="542">
        <f t="shared" ref="F14" si="55">E14-E13</f>
        <v>8.4211042447790874E-2</v>
      </c>
      <c r="G14" s="361">
        <f t="shared" ref="G14" si="56">IF(F14&lt;0,-1,1)</f>
        <v>1</v>
      </c>
      <c r="H14" s="360">
        <f t="shared" ref="H14" si="57">SUM(G12:G14)</f>
        <v>3</v>
      </c>
      <c r="I14" s="2530" t="str">
        <f t="shared" ref="I14" si="58">IF(H14=-3,"悪化 ",IF(H14=3,"改善 "," ---"))</f>
        <v xml:space="preserve">改善 </v>
      </c>
      <c r="J14" s="2534">
        <f>結果表!M12</f>
        <v>101.02529422999629</v>
      </c>
      <c r="L14" s="528">
        <v>11</v>
      </c>
      <c r="M14" s="262">
        <f t="shared" si="21"/>
        <v>101.70153087738115</v>
      </c>
      <c r="N14" s="220">
        <f t="shared" si="22"/>
        <v>101.02529422999629</v>
      </c>
    </row>
    <row r="15" spans="1:16">
      <c r="A15" s="2536">
        <v>43435</v>
      </c>
      <c r="B15" s="2534">
        <f>結果表!E13</f>
        <v>101.53067330856537</v>
      </c>
      <c r="C15" s="930">
        <f t="shared" ref="C15:C16" si="59">B15-B14</f>
        <v>-0.17085756881577652</v>
      </c>
      <c r="D15" s="550"/>
      <c r="E15" s="544">
        <f t="shared" ref="E15:E16" si="60">AVERAGE(B13:B15)</f>
        <v>101.65325984963293</v>
      </c>
      <c r="F15" s="551">
        <f t="shared" ref="F15:F16" si="61">E15-E14</f>
        <v>-2.517440557738837E-2</v>
      </c>
      <c r="G15" s="545">
        <f t="shared" ref="G15:G16" si="62">IF(F15&lt;0,-1,1)</f>
        <v>-1</v>
      </c>
      <c r="H15" s="552">
        <f t="shared" ref="H15:H16" si="63">SUM(G13:G15)</f>
        <v>1</v>
      </c>
      <c r="I15" s="2532" t="str">
        <f t="shared" ref="I15:I16" si="64">IF(H15=-3,"悪化 ",IF(H15=3,"改善 "," ---"))</f>
        <v xml:space="preserve"> ---</v>
      </c>
      <c r="J15" s="2534">
        <f>結果表!M13</f>
        <v>101.15800849359307</v>
      </c>
      <c r="L15" s="527">
        <v>12</v>
      </c>
      <c r="M15" s="262">
        <f t="shared" si="21"/>
        <v>101.53067330856537</v>
      </c>
      <c r="N15" s="220">
        <f t="shared" si="22"/>
        <v>101.15800849359307</v>
      </c>
    </row>
    <row r="16" spans="1:16">
      <c r="A16" s="2219">
        <v>43466</v>
      </c>
      <c r="B16" s="2533">
        <f>結果表!E14</f>
        <v>101.27780767823842</v>
      </c>
      <c r="C16" s="699">
        <f t="shared" si="59"/>
        <v>-0.25286563032695142</v>
      </c>
      <c r="D16" s="243">
        <f t="shared" ref="D16" si="65">ROUND((B16-B4)/B4*100,2)</f>
        <v>1.72</v>
      </c>
      <c r="E16" s="542">
        <f t="shared" si="60"/>
        <v>101.50333728806163</v>
      </c>
      <c r="F16" s="359">
        <f t="shared" si="61"/>
        <v>-0.14992256157130157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533">
        <f>結果表!M14</f>
        <v>101.28590459216719</v>
      </c>
      <c r="L16" s="530" t="s">
        <v>758</v>
      </c>
      <c r="M16" s="531">
        <f t="shared" si="21"/>
        <v>101.27780767823842</v>
      </c>
      <c r="N16" s="369">
        <f t="shared" si="22"/>
        <v>101.28590459216719</v>
      </c>
    </row>
    <row r="17" spans="1:14">
      <c r="A17" s="2219">
        <v>43497</v>
      </c>
      <c r="B17" s="2534">
        <f>結果表!E15</f>
        <v>100.98240295103072</v>
      </c>
      <c r="C17" s="699">
        <f t="shared" ref="C17" si="66">B17-B16</f>
        <v>-0.29540472720769628</v>
      </c>
      <c r="D17" s="243">
        <f t="shared" ref="D17" si="67">ROUND((B17-B5)/B5*100,2)</f>
        <v>1.02</v>
      </c>
      <c r="E17" s="542">
        <f t="shared" ref="E17" si="68">AVERAGE(B15:B17)</f>
        <v>101.26362797927817</v>
      </c>
      <c r="F17" s="359">
        <f t="shared" ref="F17" si="69">E17-E16</f>
        <v>-0.23970930878346053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34">
        <f>結果表!M15</f>
        <v>101.37655745203323</v>
      </c>
      <c r="L17" s="527">
        <v>2</v>
      </c>
      <c r="M17" s="262">
        <f t="shared" ref="M17" si="73">B17</f>
        <v>100.98240295103072</v>
      </c>
      <c r="N17" s="220">
        <f t="shared" ref="N17" si="74">J17</f>
        <v>101.37655745203323</v>
      </c>
    </row>
    <row r="18" spans="1:14">
      <c r="A18" s="2219">
        <v>43525</v>
      </c>
      <c r="B18" s="2534">
        <f>結果表!E16</f>
        <v>100.6996361382036</v>
      </c>
      <c r="C18" s="699">
        <f t="shared" ref="C18" si="75">B18-B17</f>
        <v>-0.28276681282711991</v>
      </c>
      <c r="D18" s="243">
        <f t="shared" ref="D18" si="76">ROUND((B18-B6)/B6*100,2)</f>
        <v>0.38</v>
      </c>
      <c r="E18" s="542">
        <f t="shared" ref="E18" si="77">AVERAGE(B16:B18)</f>
        <v>100.98661558915758</v>
      </c>
      <c r="F18" s="359">
        <f t="shared" ref="F18" si="78">E18-E17</f>
        <v>-0.2770123901205892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34">
        <f>結果表!M16</f>
        <v>101.43890562812074</v>
      </c>
      <c r="L18" s="527">
        <v>3</v>
      </c>
      <c r="M18" s="262">
        <f t="shared" ref="M18" si="82">B18</f>
        <v>100.6996361382036</v>
      </c>
      <c r="N18" s="220">
        <f t="shared" ref="N18" si="83">J18</f>
        <v>101.43890562812074</v>
      </c>
    </row>
    <row r="19" spans="1:14">
      <c r="A19" s="2219">
        <v>43556</v>
      </c>
      <c r="B19" s="2534">
        <f>結果表!E17</f>
        <v>100.5159983121783</v>
      </c>
      <c r="C19" s="699">
        <f t="shared" ref="C19" si="84">B19-B18</f>
        <v>-0.18363782602530421</v>
      </c>
      <c r="D19" s="243">
        <f t="shared" ref="D19" si="85">ROUND((B19-B7)/B7*100,2)</f>
        <v>-0.1</v>
      </c>
      <c r="E19" s="542">
        <f t="shared" ref="E19" si="86">AVERAGE(B17:B19)</f>
        <v>100.7326791338042</v>
      </c>
      <c r="F19" s="359">
        <f t="shared" ref="F19" si="87">E19-E18</f>
        <v>-0.25393645535338294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34">
        <f>結果表!M17</f>
        <v>101.4753117903487</v>
      </c>
      <c r="L19" s="527">
        <v>4</v>
      </c>
      <c r="M19" s="262">
        <f t="shared" ref="M19" si="91">B19</f>
        <v>100.5159983121783</v>
      </c>
      <c r="N19" s="220">
        <f t="shared" ref="N19" si="92">J19</f>
        <v>101.4753117903487</v>
      </c>
    </row>
    <row r="20" spans="1:14">
      <c r="A20" s="2219">
        <v>43586</v>
      </c>
      <c r="B20" s="2534">
        <f>結果表!E18</f>
        <v>100.38860927382957</v>
      </c>
      <c r="C20" s="699">
        <f t="shared" ref="C20" si="93">B20-B19</f>
        <v>-0.12738903834872417</v>
      </c>
      <c r="D20" s="243">
        <f t="shared" ref="D20" si="94">ROUND((B20-B8)/B8*100,2)</f>
        <v>-0.48</v>
      </c>
      <c r="E20" s="542">
        <f t="shared" ref="E20" si="95">AVERAGE(B18:B20)</f>
        <v>100.53474790807049</v>
      </c>
      <c r="F20" s="359">
        <f t="shared" ref="F20" si="96">E20-E19</f>
        <v>-0.19793122573371136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34">
        <f>結果表!M18</f>
        <v>101.52940238241226</v>
      </c>
      <c r="L20" s="527">
        <v>5</v>
      </c>
      <c r="M20" s="262">
        <f t="shared" ref="M20" si="100">B20</f>
        <v>100.38860927382957</v>
      </c>
      <c r="N20" s="220">
        <f t="shared" ref="N20" si="101">J20</f>
        <v>101.52940238241226</v>
      </c>
    </row>
    <row r="21" spans="1:14">
      <c r="A21" s="2219">
        <v>43617</v>
      </c>
      <c r="B21" s="2534">
        <f>結果表!E19</f>
        <v>100.31518697805596</v>
      </c>
      <c r="C21" s="699">
        <f t="shared" ref="C21" si="102">B21-B20</f>
        <v>-7.3422295773610813E-2</v>
      </c>
      <c r="D21" s="243">
        <f t="shared" ref="D21" si="103">ROUND((B21-B9)/B9*100,2)</f>
        <v>-0.74</v>
      </c>
      <c r="E21" s="542">
        <f t="shared" ref="E21" si="104">AVERAGE(B19:B21)</f>
        <v>100.40659818802128</v>
      </c>
      <c r="F21" s="359">
        <f t="shared" ref="F21" si="105">E21-E20</f>
        <v>-0.12814972004920833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34">
        <f>結果表!M19</f>
        <v>101.62546365872211</v>
      </c>
      <c r="L21" s="527">
        <v>6</v>
      </c>
      <c r="M21" s="262">
        <f t="shared" ref="M21" si="109">B21</f>
        <v>100.31518697805596</v>
      </c>
      <c r="N21" s="220">
        <f t="shared" ref="N21" si="110">J21</f>
        <v>101.62546365872211</v>
      </c>
    </row>
    <row r="22" spans="1:14">
      <c r="A22" s="2219">
        <v>43647</v>
      </c>
      <c r="B22" s="2534">
        <f>結果表!E20</f>
        <v>100.24964439933234</v>
      </c>
      <c r="C22" s="699">
        <f t="shared" ref="C22" si="111">B22-B21</f>
        <v>-6.5542578723622569E-2</v>
      </c>
      <c r="D22" s="243">
        <f t="shared" ref="D22" si="112">ROUND((B22-B10)/B10*100,2)</f>
        <v>-1</v>
      </c>
      <c r="E22" s="542">
        <f t="shared" ref="E22" si="113">AVERAGE(B20:B22)</f>
        <v>100.31781355040596</v>
      </c>
      <c r="F22" s="359">
        <f t="shared" ref="F22" si="114">E22-E21</f>
        <v>-8.8784637615319184E-2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34">
        <f>結果表!M20</f>
        <v>101.71235710052892</v>
      </c>
      <c r="L22" s="527">
        <v>7</v>
      </c>
      <c r="M22" s="262">
        <f t="shared" ref="M22" si="118">B22</f>
        <v>100.24964439933234</v>
      </c>
      <c r="N22" s="220">
        <f t="shared" ref="N22" si="119">J22</f>
        <v>101.71235710052892</v>
      </c>
    </row>
    <row r="23" spans="1:14">
      <c r="A23" s="2219">
        <v>43678</v>
      </c>
      <c r="B23" s="2534">
        <f>結果表!E21</f>
        <v>100.14857085248518</v>
      </c>
      <c r="C23" s="699">
        <f t="shared" ref="C23" si="120">B23-B22</f>
        <v>-0.10107354684716086</v>
      </c>
      <c r="D23" s="243">
        <f t="shared" ref="D23" si="121">ROUND((B23-B11)/B11*100,2)</f>
        <v>-1.28</v>
      </c>
      <c r="E23" s="542">
        <f t="shared" ref="E23" si="122">AVERAGE(B21:B23)</f>
        <v>100.23780074329117</v>
      </c>
      <c r="F23" s="359">
        <f t="shared" ref="F23" si="123">E23-E22</f>
        <v>-8.0012807114783868E-2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34">
        <f>結果表!M21</f>
        <v>101.70519842563948</v>
      </c>
      <c r="L23" s="529">
        <v>8</v>
      </c>
      <c r="M23" s="262">
        <f t="shared" ref="M23" si="127">B23</f>
        <v>100.14857085248518</v>
      </c>
      <c r="N23" s="220">
        <f t="shared" ref="N23" si="128">J23</f>
        <v>101.70519842563948</v>
      </c>
    </row>
    <row r="24" spans="1:14">
      <c r="A24" s="2219">
        <v>43709</v>
      </c>
      <c r="B24" s="2534">
        <f>結果表!E22</f>
        <v>100.02789614688278</v>
      </c>
      <c r="C24" s="699">
        <f t="shared" ref="C24" si="129">B24-B23</f>
        <v>-0.12067470560239713</v>
      </c>
      <c r="D24" s="243">
        <f t="shared" ref="D24" si="130">ROUND((B24-B12)/B12*100,2)</f>
        <v>-1.55</v>
      </c>
      <c r="E24" s="542">
        <f t="shared" ref="E24" si="131">AVERAGE(B22:B24)</f>
        <v>100.1420371329001</v>
      </c>
      <c r="F24" s="359">
        <f t="shared" ref="F24" si="132">E24-E23</f>
        <v>-9.5763610391074394E-2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34">
        <f>結果表!M22</f>
        <v>101.54661100716729</v>
      </c>
      <c r="L24" s="529">
        <v>9</v>
      </c>
      <c r="M24" s="262">
        <f t="shared" ref="M24" si="136">B24</f>
        <v>100.02789614688278</v>
      </c>
      <c r="N24" s="220">
        <f t="shared" ref="N24" si="137">J24</f>
        <v>101.54661100716729</v>
      </c>
    </row>
    <row r="25" spans="1:14">
      <c r="A25" s="2219">
        <v>43739</v>
      </c>
      <c r="B25" s="2534">
        <f>結果表!E23</f>
        <v>99.776988394122128</v>
      </c>
      <c r="C25" s="699">
        <f t="shared" ref="C25" si="138">B25-B24</f>
        <v>-0.25090775276065358</v>
      </c>
      <c r="D25" s="243">
        <f t="shared" ref="D25" si="139">ROUND((B25-B13)/B13*100,2)</f>
        <v>-1.92</v>
      </c>
      <c r="E25" s="542">
        <f t="shared" ref="E25" si="140">AVERAGE(B23:B25)</f>
        <v>99.984485131163368</v>
      </c>
      <c r="F25" s="359">
        <f t="shared" ref="F25" si="141">E25-E24</f>
        <v>-0.15755200173673245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34">
        <f>結果表!M23</f>
        <v>101.18670276546624</v>
      </c>
      <c r="L25" s="529">
        <v>10</v>
      </c>
      <c r="M25" s="262">
        <f t="shared" ref="M25" si="145">B25</f>
        <v>99.776988394122128</v>
      </c>
      <c r="N25" s="220">
        <f t="shared" ref="N25" si="146">J25</f>
        <v>101.18670276546624</v>
      </c>
    </row>
    <row r="26" spans="1:14">
      <c r="A26" s="2219">
        <v>43770</v>
      </c>
      <c r="B26" s="2534">
        <f>結果表!E24</f>
        <v>99.438344433109648</v>
      </c>
      <c r="C26" s="699">
        <f t="shared" ref="C26" si="147">B26-B25</f>
        <v>-0.33864396101247962</v>
      </c>
      <c r="D26" s="243">
        <f t="shared" ref="D26" si="148">ROUND((B26-B14)/B14*100,2)</f>
        <v>-2.23</v>
      </c>
      <c r="E26" s="542">
        <f t="shared" ref="E26" si="149">AVERAGE(B24:B26)</f>
        <v>99.747742991371524</v>
      </c>
      <c r="F26" s="359">
        <f t="shared" ref="F26" si="150">E26-E25</f>
        <v>-0.23674213979184344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34">
        <f>結果表!M24</f>
        <v>100.71679333137877</v>
      </c>
      <c r="L26" s="528">
        <v>11</v>
      </c>
      <c r="M26" s="262">
        <f t="shared" ref="M26" si="154">B26</f>
        <v>99.438344433109648</v>
      </c>
      <c r="N26" s="220">
        <f t="shared" ref="N26" si="155">J26</f>
        <v>100.71679333137877</v>
      </c>
    </row>
    <row r="27" spans="1:14">
      <c r="A27" s="2219">
        <v>43800</v>
      </c>
      <c r="B27" s="2535">
        <f>結果表!E25</f>
        <v>99.047655745954671</v>
      </c>
      <c r="C27" s="699">
        <f t="shared" ref="C27:C28" si="156">B27-B26</f>
        <v>-0.39068868715497729</v>
      </c>
      <c r="D27" s="243">
        <f t="shared" ref="D27:D28" si="157">ROUND((B27-B15)/B15*100,2)</f>
        <v>-2.4500000000000002</v>
      </c>
      <c r="E27" s="542">
        <f t="shared" ref="E27:E28" si="158">AVERAGE(B25:B27)</f>
        <v>99.420996191062159</v>
      </c>
      <c r="F27" s="359">
        <f t="shared" ref="F27:F28" si="159">E27-E26</f>
        <v>-0.32674680030936543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35">
        <f>結果表!M25</f>
        <v>100.186385288965</v>
      </c>
      <c r="L27" s="527">
        <v>12</v>
      </c>
      <c r="M27" s="262">
        <f t="shared" ref="M27:M28" si="163">B27</f>
        <v>99.047655745954671</v>
      </c>
      <c r="N27" s="220">
        <f t="shared" ref="N27:N28" si="164">J27</f>
        <v>100.186385288965</v>
      </c>
    </row>
    <row r="28" spans="1:14">
      <c r="A28" s="2218">
        <v>43831</v>
      </c>
      <c r="B28" s="2534">
        <f>結果表!E26</f>
        <v>98.577704348155649</v>
      </c>
      <c r="C28" s="735">
        <f t="shared" si="156"/>
        <v>-0.46995139779902217</v>
      </c>
      <c r="D28" s="245">
        <f t="shared" si="157"/>
        <v>-2.67</v>
      </c>
      <c r="E28" s="548">
        <f t="shared" si="158"/>
        <v>99.021234842406656</v>
      </c>
      <c r="F28" s="553">
        <f t="shared" si="159"/>
        <v>-0.3997613486555025</v>
      </c>
      <c r="G28" s="549">
        <f t="shared" si="160"/>
        <v>-1</v>
      </c>
      <c r="H28" s="554">
        <f t="shared" si="161"/>
        <v>-3</v>
      </c>
      <c r="I28" s="2531" t="str">
        <f t="shared" si="162"/>
        <v xml:space="preserve">悪化 </v>
      </c>
      <c r="J28" s="2534">
        <f>結果表!M26</f>
        <v>99.577733368517514</v>
      </c>
      <c r="L28" s="530" t="s">
        <v>802</v>
      </c>
      <c r="M28" s="531">
        <f t="shared" si="163"/>
        <v>98.577704348155649</v>
      </c>
      <c r="N28" s="369">
        <f t="shared" si="164"/>
        <v>99.577733368517514</v>
      </c>
    </row>
    <row r="29" spans="1:14">
      <c r="A29" s="2219">
        <v>43862</v>
      </c>
      <c r="B29" s="2534">
        <f>結果表!E27</f>
        <v>98.014879520029737</v>
      </c>
      <c r="C29" s="699">
        <f t="shared" ref="C29" si="165">B29-B28</f>
        <v>-0.56282482812591184</v>
      </c>
      <c r="D29" s="243">
        <f t="shared" ref="D29" si="166">ROUND((B29-B17)/B17*100,2)</f>
        <v>-2.94</v>
      </c>
      <c r="E29" s="542">
        <f t="shared" ref="E29" si="167">AVERAGE(B27:B29)</f>
        <v>98.54674653804669</v>
      </c>
      <c r="F29" s="359">
        <f t="shared" ref="F29" si="168">E29-E28</f>
        <v>-0.4744883043599657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34">
        <f>結果表!M27</f>
        <v>98.891287593161266</v>
      </c>
      <c r="L29" s="527">
        <v>2</v>
      </c>
      <c r="M29" s="262">
        <f t="shared" ref="M29" si="172">B29</f>
        <v>98.014879520029737</v>
      </c>
      <c r="N29" s="220">
        <f t="shared" ref="N29" si="173">J29</f>
        <v>98.891287593161266</v>
      </c>
    </row>
    <row r="30" spans="1:14">
      <c r="A30" s="2219">
        <v>43891</v>
      </c>
      <c r="B30" s="2534">
        <f>結果表!E28</f>
        <v>97.35930426821389</v>
      </c>
      <c r="C30" s="699">
        <f t="shared" ref="C30" si="174">B30-B29</f>
        <v>-0.65557525181584708</v>
      </c>
      <c r="D30" s="243">
        <f t="shared" ref="D30" si="175">ROUND((B30-B18)/B18*100,2)</f>
        <v>-3.32</v>
      </c>
      <c r="E30" s="542">
        <f t="shared" ref="E30" si="176">AVERAGE(B28:B30)</f>
        <v>97.983962712133078</v>
      </c>
      <c r="F30" s="359">
        <f t="shared" ref="F30" si="177">E30-E29</f>
        <v>-0.56278382591361265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34">
        <f>結果表!M28</f>
        <v>98.11741533378499</v>
      </c>
      <c r="L30" s="527">
        <v>3</v>
      </c>
      <c r="M30" s="262">
        <f t="shared" ref="M30" si="181">B30</f>
        <v>97.35930426821389</v>
      </c>
      <c r="N30" s="220">
        <f t="shared" ref="N30" si="182">J30</f>
        <v>98.11741533378499</v>
      </c>
    </row>
    <row r="31" spans="1:14">
      <c r="A31" s="2219">
        <v>43922</v>
      </c>
      <c r="B31" s="2534">
        <f>結果表!E29</f>
        <v>96.715319083099388</v>
      </c>
      <c r="C31" s="699">
        <f t="shared" ref="C31" si="183">B31-B30</f>
        <v>-0.6439851851145022</v>
      </c>
      <c r="D31" s="243">
        <f t="shared" ref="D31" si="184">ROUND((B31-B19)/B19*100,2)</f>
        <v>-3.78</v>
      </c>
      <c r="E31" s="542">
        <f t="shared" ref="E31" si="185">AVERAGE(B29:B31)</f>
        <v>97.36316762378101</v>
      </c>
      <c r="F31" s="359">
        <f t="shared" ref="F31" si="186">E31-E30</f>
        <v>-0.62079508835206809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34">
        <f>結果表!M29</f>
        <v>97.355945861400926</v>
      </c>
      <c r="L31" s="527">
        <v>4</v>
      </c>
      <c r="M31" s="262">
        <f t="shared" ref="M31" si="190">B31</f>
        <v>96.715319083099388</v>
      </c>
      <c r="N31" s="220">
        <f t="shared" ref="N31" si="191">J31</f>
        <v>97.355945861400926</v>
      </c>
    </row>
    <row r="32" spans="1:14">
      <c r="A32" s="2219">
        <v>43952</v>
      </c>
      <c r="B32" s="2534">
        <f>結果表!E30</f>
        <v>96.28482680899522</v>
      </c>
      <c r="C32" s="699">
        <f t="shared" ref="C32" si="192">B32-B31</f>
        <v>-0.4304922741041679</v>
      </c>
      <c r="D32" s="243">
        <f t="shared" ref="D32" si="193">ROUND((B32-B20)/B20*100,2)</f>
        <v>-4.09</v>
      </c>
      <c r="E32" s="542">
        <f t="shared" ref="E32" si="194">AVERAGE(B30:B32)</f>
        <v>96.78648338676949</v>
      </c>
      <c r="F32" s="359">
        <f t="shared" ref="F32" si="195">E32-E31</f>
        <v>-0.57668423701151994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34">
        <f>結果表!M30</f>
        <v>96.704806515685235</v>
      </c>
      <c r="L32" s="527">
        <v>5</v>
      </c>
      <c r="M32" s="262">
        <f t="shared" ref="M32" si="199">B32</f>
        <v>96.28482680899522</v>
      </c>
      <c r="N32" s="220">
        <f t="shared" ref="N32" si="200">J32</f>
        <v>96.704806515685235</v>
      </c>
    </row>
    <row r="33" spans="1:14">
      <c r="A33" s="2219">
        <v>43983</v>
      </c>
      <c r="B33" s="2534">
        <f>結果表!E31</f>
        <v>96.180823639706077</v>
      </c>
      <c r="C33" s="699">
        <f t="shared" ref="C33" si="201">B33-B32</f>
        <v>-0.10400316928914322</v>
      </c>
      <c r="D33" s="243">
        <f t="shared" ref="D33" si="202">ROUND((B33-B21)/B21*100,2)</f>
        <v>-4.12</v>
      </c>
      <c r="E33" s="542">
        <f t="shared" ref="E33" si="203">AVERAGE(B31:B33)</f>
        <v>96.393656510600238</v>
      </c>
      <c r="F33" s="359">
        <f t="shared" ref="F33" si="204">E33-E32</f>
        <v>-0.39282687616925216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34">
        <f>結果表!M31</f>
        <v>96.265946789446446</v>
      </c>
      <c r="L33" s="527">
        <v>6</v>
      </c>
      <c r="M33" s="262">
        <f t="shared" ref="M33" si="208">B33</f>
        <v>96.180823639706077</v>
      </c>
      <c r="N33" s="220">
        <f t="shared" ref="N33" si="209">J33</f>
        <v>96.265946789446446</v>
      </c>
    </row>
    <row r="34" spans="1:14">
      <c r="A34" s="2219">
        <v>44013</v>
      </c>
      <c r="B34" s="2534">
        <f>結果表!E32</f>
        <v>96.369918436383443</v>
      </c>
      <c r="C34" s="699">
        <f t="shared" ref="C34" si="210">B34-B33</f>
        <v>0.18909479667736662</v>
      </c>
      <c r="D34" s="243">
        <f t="shared" ref="D34" si="211">ROUND((B34-B22)/B22*100,2)</f>
        <v>-3.87</v>
      </c>
      <c r="E34" s="542">
        <f t="shared" ref="E34" si="212">AVERAGE(B32:B34)</f>
        <v>96.278522961694918</v>
      </c>
      <c r="F34" s="359">
        <f t="shared" ref="F34" si="213">E34-E33</f>
        <v>-0.11513354890531957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34">
        <f>結果表!M32</f>
        <v>96.134708293650959</v>
      </c>
      <c r="L34" s="527">
        <v>7</v>
      </c>
      <c r="M34" s="262">
        <f t="shared" ref="M34" si="217">B34</f>
        <v>96.369918436383443</v>
      </c>
      <c r="N34" s="220">
        <f t="shared" ref="N34" si="218">J34</f>
        <v>96.134708293650959</v>
      </c>
    </row>
    <row r="35" spans="1:14">
      <c r="A35" s="2219">
        <v>44044</v>
      </c>
      <c r="B35" s="2534">
        <f>結果表!E33</f>
        <v>96.768397707432925</v>
      </c>
      <c r="C35" s="699">
        <f t="shared" ref="C35" si="219">B35-B34</f>
        <v>0.39847927104948155</v>
      </c>
      <c r="D35" s="243">
        <f t="shared" ref="D35" si="220">ROUND((B35-B23)/B23*100,2)</f>
        <v>-3.38</v>
      </c>
      <c r="E35" s="542">
        <f t="shared" ref="E35" si="221">AVERAGE(B33:B35)</f>
        <v>96.439713261174163</v>
      </c>
      <c r="F35" s="359">
        <f t="shared" ref="F35" si="222">E35-E34</f>
        <v>0.16119029947924446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34">
        <f>結果表!M33</f>
        <v>96.295038775680652</v>
      </c>
      <c r="L35" s="529">
        <v>8</v>
      </c>
      <c r="M35" s="262">
        <f t="shared" ref="M35" si="226">B35</f>
        <v>96.768397707432925</v>
      </c>
      <c r="N35" s="220">
        <f t="shared" ref="N35" si="227">J35</f>
        <v>96.295038775680652</v>
      </c>
    </row>
    <row r="36" spans="1:14">
      <c r="A36" s="2219">
        <v>44075</v>
      </c>
      <c r="B36" s="2534">
        <f>結果表!E34</f>
        <v>97.35111137323932</v>
      </c>
      <c r="C36" s="699">
        <f t="shared" ref="C36" si="228">B36-B35</f>
        <v>0.58271366580639494</v>
      </c>
      <c r="D36" s="243">
        <f t="shared" ref="D36" si="229">ROUND((B36-B24)/B24*100,2)</f>
        <v>-2.68</v>
      </c>
      <c r="E36" s="542">
        <f t="shared" ref="E36" si="230">AVERAGE(B34:B36)</f>
        <v>96.829809172351887</v>
      </c>
      <c r="F36" s="359">
        <f t="shared" ref="F36" si="231">E36-E35</f>
        <v>0.39009591117772402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34">
        <f>結果表!M34</f>
        <v>96.7082153432128</v>
      </c>
      <c r="L36" s="529">
        <v>9</v>
      </c>
      <c r="M36" s="262">
        <f t="shared" ref="M36" si="235">B36</f>
        <v>97.35111137323932</v>
      </c>
      <c r="N36" s="220">
        <f t="shared" ref="N36" si="236">J36</f>
        <v>96.7082153432128</v>
      </c>
    </row>
    <row r="37" spans="1:14">
      <c r="A37" s="2219">
        <v>44105</v>
      </c>
      <c r="B37" s="2534">
        <f>結果表!E35</f>
        <v>98.01018957178637</v>
      </c>
      <c r="C37" s="699">
        <f t="shared" ref="C37" si="237">B37-B36</f>
        <v>0.65907819854704996</v>
      </c>
      <c r="D37" s="243">
        <f t="shared" ref="D37" si="238">ROUND((B37-B25)/B25*100,2)</f>
        <v>-1.77</v>
      </c>
      <c r="E37" s="542">
        <f t="shared" ref="E37" si="239">AVERAGE(B35:B37)</f>
        <v>97.3765662174862</v>
      </c>
      <c r="F37" s="359">
        <f t="shared" ref="F37" si="240">E37-E36</f>
        <v>0.54675704513431356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34">
        <f>結果表!M35</f>
        <v>97.206649997606377</v>
      </c>
      <c r="L37" s="529">
        <v>10</v>
      </c>
      <c r="M37" s="262">
        <f t="shared" ref="M37" si="244">B37</f>
        <v>98.01018957178637</v>
      </c>
      <c r="N37" s="220">
        <f t="shared" ref="N37" si="245">J37</f>
        <v>97.206649997606377</v>
      </c>
    </row>
    <row r="38" spans="1:14">
      <c r="A38" s="2219">
        <v>44136</v>
      </c>
      <c r="B38" s="2534">
        <f>結果表!E36</f>
        <v>98.644082616029024</v>
      </c>
      <c r="C38" s="699">
        <f t="shared" ref="C38" si="246">B38-B37</f>
        <v>0.63389304424265447</v>
      </c>
      <c r="D38" s="243">
        <f t="shared" ref="D38" si="247">ROUND((B38-B26)/B26*100,2)</f>
        <v>-0.8</v>
      </c>
      <c r="E38" s="542">
        <f t="shared" ref="E38" si="248">AVERAGE(B36:B38)</f>
        <v>98.001794520351567</v>
      </c>
      <c r="F38" s="359">
        <f t="shared" ref="F38" si="249">E38-E37</f>
        <v>0.62522830286536646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34">
        <f>結果表!M36</f>
        <v>97.605592117969763</v>
      </c>
      <c r="L38" s="528">
        <v>11</v>
      </c>
      <c r="M38" s="262">
        <f t="shared" ref="M38" si="253">B38</f>
        <v>98.644082616029024</v>
      </c>
      <c r="N38" s="220">
        <f t="shared" ref="N38" si="254">J38</f>
        <v>97.605592117969763</v>
      </c>
    </row>
    <row r="39" spans="1:14">
      <c r="A39" s="2536">
        <v>44166</v>
      </c>
      <c r="B39" s="2534">
        <f>結果表!E37</f>
        <v>99.230868487549017</v>
      </c>
      <c r="C39" s="930">
        <f t="shared" ref="C39" si="255">B39-B38</f>
        <v>0.58678587151999295</v>
      </c>
      <c r="D39" s="246">
        <f t="shared" ref="D39" si="256">ROUND((B39-B27)/B27*100,2)</f>
        <v>0.18</v>
      </c>
      <c r="E39" s="551">
        <f t="shared" ref="E39" si="257">AVERAGE(B37:B39)</f>
        <v>98.628380225121475</v>
      </c>
      <c r="F39" s="544">
        <f t="shared" ref="F39" si="258">E39-E38</f>
        <v>0.6265857047699086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534">
        <f>結果表!M37</f>
        <v>97.938436713582362</v>
      </c>
      <c r="L39" s="532">
        <v>12</v>
      </c>
      <c r="M39" s="494">
        <f t="shared" ref="M39" si="262">B39</f>
        <v>99.230868487549017</v>
      </c>
      <c r="N39" s="225">
        <f t="shared" ref="N39" si="263">J39</f>
        <v>97.938436713582362</v>
      </c>
    </row>
    <row r="40" spans="1:14">
      <c r="A40" s="2219">
        <v>44197</v>
      </c>
      <c r="B40" s="2533">
        <f>結果表!E38</f>
        <v>99.754075436645351</v>
      </c>
      <c r="C40" s="699">
        <f t="shared" ref="C40" si="264">B40-B39</f>
        <v>0.52320694909633403</v>
      </c>
      <c r="D40" s="243">
        <f t="shared" ref="D40" si="265">ROUND((B40-B28)/B28*100,2)</f>
        <v>1.19</v>
      </c>
      <c r="E40" s="359">
        <f t="shared" ref="E40" si="266">AVERAGE(B38:B40)</f>
        <v>99.209675513407788</v>
      </c>
      <c r="F40" s="359">
        <f t="shared" ref="F40" si="267">E40-E39</f>
        <v>0.58129528828631294</v>
      </c>
      <c r="G40" s="361">
        <f t="shared" ref="G40" si="268">IF(F40&lt;0,-1,1)</f>
        <v>1</v>
      </c>
      <c r="H40" s="361">
        <f t="shared" ref="H40" si="269">SUM(G38:G40)</f>
        <v>3</v>
      </c>
      <c r="I40" s="2530" t="str">
        <f t="shared" ref="I40" si="270">IF(H40=-3,"悪化 ",IF(H40=3,"改善 "," ---"))</f>
        <v xml:space="preserve">改善 </v>
      </c>
      <c r="J40" s="2533">
        <f>結果表!M38</f>
        <v>98.258433773594689</v>
      </c>
      <c r="L40" s="530" t="s">
        <v>814</v>
      </c>
      <c r="M40" s="262">
        <f t="shared" ref="M40" si="271">B40</f>
        <v>99.754075436645351</v>
      </c>
      <c r="N40" s="220">
        <f t="shared" ref="N40" si="272">J40</f>
        <v>98.258433773594689</v>
      </c>
    </row>
    <row r="41" spans="1:14">
      <c r="A41" s="2219">
        <v>44228</v>
      </c>
      <c r="B41" s="2534">
        <f>結果表!E39</f>
        <v>100.16351433235639</v>
      </c>
      <c r="C41" s="699">
        <f t="shared" ref="C41" si="273">B41-B40</f>
        <v>0.40943889571103398</v>
      </c>
      <c r="D41" s="243">
        <f t="shared" ref="D41" si="274">ROUND((B41-B29)/B29*100,2)</f>
        <v>2.19</v>
      </c>
      <c r="E41" s="359">
        <f t="shared" ref="E41" si="275">AVERAGE(B39:B41)</f>
        <v>99.716152752183575</v>
      </c>
      <c r="F41" s="359">
        <f t="shared" ref="F41" si="276">E41-E40</f>
        <v>0.50647723877578699</v>
      </c>
      <c r="G41" s="361">
        <f t="shared" ref="G41" si="277">IF(F41&lt;0,-1,1)</f>
        <v>1</v>
      </c>
      <c r="H41" s="361">
        <f t="shared" ref="H41" si="278">SUM(G39:G41)</f>
        <v>3</v>
      </c>
      <c r="I41" s="2530" t="str">
        <f t="shared" ref="I41" si="279">IF(H41=-3,"悪化 ",IF(H41=3,"改善 "," ---"))</f>
        <v xml:space="preserve">改善 </v>
      </c>
      <c r="J41" s="2534">
        <f>結果表!M39</f>
        <v>98.566467008899224</v>
      </c>
      <c r="L41" s="527">
        <v>2</v>
      </c>
      <c r="M41" s="262">
        <f t="shared" ref="M41" si="280">B41</f>
        <v>100.16351433235639</v>
      </c>
      <c r="N41" s="220">
        <f t="shared" ref="N41" si="281">J41</f>
        <v>98.566467008899224</v>
      </c>
    </row>
    <row r="42" spans="1:14">
      <c r="A42" s="2219">
        <v>44256</v>
      </c>
      <c r="B42" s="2534">
        <f>結果表!E40</f>
        <v>100.46614207854142</v>
      </c>
      <c r="C42" s="699">
        <f t="shared" ref="C42" si="282">B42-B41</f>
        <v>0.3026277461850384</v>
      </c>
      <c r="D42" s="243">
        <f t="shared" ref="D42" si="283">ROUND((B42-B30)/B30*100,2)</f>
        <v>3.19</v>
      </c>
      <c r="E42" s="359">
        <f t="shared" ref="E42" si="284">AVERAGE(B40:B42)</f>
        <v>100.12791061584771</v>
      </c>
      <c r="F42" s="359">
        <f t="shared" ref="F42" si="285">E42-E41</f>
        <v>0.41175786366413547</v>
      </c>
      <c r="G42" s="361">
        <f t="shared" ref="G42" si="286">IF(F42&lt;0,-1,1)</f>
        <v>1</v>
      </c>
      <c r="H42" s="361">
        <f t="shared" ref="H42" si="287">SUM(G40:G42)</f>
        <v>3</v>
      </c>
      <c r="I42" s="2530" t="str">
        <f t="shared" ref="I42" si="288">IF(H42=-3,"悪化 ",IF(H42=3,"改善 "," ---"))</f>
        <v xml:space="preserve">改善 </v>
      </c>
      <c r="J42" s="2534">
        <f>結果表!M40</f>
        <v>98.866427748590183</v>
      </c>
      <c r="L42" s="527">
        <v>3</v>
      </c>
      <c r="M42" s="262">
        <f t="shared" ref="M42" si="289">B42</f>
        <v>100.46614207854142</v>
      </c>
      <c r="N42" s="220">
        <f t="shared" ref="N42" si="290">J42</f>
        <v>98.866427748590183</v>
      </c>
    </row>
    <row r="43" spans="1:14">
      <c r="A43" s="2219">
        <v>44287</v>
      </c>
      <c r="B43" s="2534">
        <f>結果表!E41</f>
        <v>100.66563460089537</v>
      </c>
      <c r="C43" s="699">
        <f t="shared" ref="C43" si="291">B43-B42</f>
        <v>0.19949252235394965</v>
      </c>
      <c r="D43" s="243">
        <f t="shared" ref="D43" si="292">ROUND((B43-B31)/B31*100,2)</f>
        <v>4.08</v>
      </c>
      <c r="E43" s="359">
        <f t="shared" ref="E43" si="293">AVERAGE(B41:B43)</f>
        <v>100.43176367059773</v>
      </c>
      <c r="F43" s="359">
        <f t="shared" ref="F43" si="294">E43-E42</f>
        <v>0.30385305475002156</v>
      </c>
      <c r="G43" s="361">
        <f t="shared" ref="G43" si="295">IF(F43&lt;0,-1,1)</f>
        <v>1</v>
      </c>
      <c r="H43" s="361">
        <f t="shared" ref="H43" si="296">SUM(G41:G43)</f>
        <v>3</v>
      </c>
      <c r="I43" s="2530" t="str">
        <f t="shared" ref="I43" si="297">IF(H43=-3,"悪化 ",IF(H43=3,"改善 "," ---"))</f>
        <v xml:space="preserve">改善 </v>
      </c>
      <c r="J43" s="2534">
        <f>結果表!M41</f>
        <v>99.176572015844201</v>
      </c>
      <c r="L43" s="527">
        <v>4</v>
      </c>
      <c r="M43" s="262">
        <f t="shared" ref="M43" si="298">B43</f>
        <v>100.66563460089537</v>
      </c>
      <c r="N43" s="220">
        <f t="shared" ref="N43" si="299">J43</f>
        <v>99.176572015844201</v>
      </c>
    </row>
    <row r="44" spans="1:14">
      <c r="A44" s="2219">
        <v>44317</v>
      </c>
      <c r="B44" s="2534">
        <f>結果表!E42</f>
        <v>100.72381559586546</v>
      </c>
      <c r="C44" s="699">
        <f t="shared" ref="C44" si="300">B44-B43</f>
        <v>5.8180994970086886E-2</v>
      </c>
      <c r="D44" s="243">
        <f t="shared" ref="D44" si="301">ROUND((B44-B32)/B32*100,2)</f>
        <v>4.6100000000000003</v>
      </c>
      <c r="E44" s="359">
        <f t="shared" ref="E44" si="302">AVERAGE(B42:B44)</f>
        <v>100.61853075843408</v>
      </c>
      <c r="F44" s="359">
        <f t="shared" ref="F44" si="303">E44-E43</f>
        <v>0.1867670878363441</v>
      </c>
      <c r="G44" s="361">
        <f t="shared" ref="G44" si="304">IF(F44&lt;0,-1,1)</f>
        <v>1</v>
      </c>
      <c r="H44" s="361">
        <f t="shared" ref="H44" si="305">SUM(G42:G44)</f>
        <v>3</v>
      </c>
      <c r="I44" s="2530" t="str">
        <f t="shared" ref="I44" si="306">IF(H44=-3,"悪化 ",IF(H44=3,"改善 "," ---"))</f>
        <v xml:space="preserve">改善 </v>
      </c>
      <c r="J44" s="2534">
        <f>結果表!M42</f>
        <v>99.474680646119481</v>
      </c>
      <c r="L44" s="527">
        <v>5</v>
      </c>
      <c r="M44" s="262">
        <f t="shared" ref="M44" si="307">B44</f>
        <v>100.72381559586546</v>
      </c>
      <c r="N44" s="220">
        <f t="shared" ref="N44" si="308">J44</f>
        <v>99.474680646119481</v>
      </c>
    </row>
    <row r="45" spans="1:14">
      <c r="A45" s="2219">
        <v>44348</v>
      </c>
      <c r="B45" s="2534">
        <f>結果表!E43</f>
        <v>100.63765779583127</v>
      </c>
      <c r="C45" s="699">
        <f t="shared" ref="C45" si="309">B45-B44</f>
        <v>-8.6157800034186494E-2</v>
      </c>
      <c r="D45" s="243">
        <f t="shared" ref="D45" si="310">ROUND((B45-B33)/B33*100,2)</f>
        <v>4.63</v>
      </c>
      <c r="E45" s="359">
        <f t="shared" ref="E45" si="311">AVERAGE(B43:B45)</f>
        <v>100.67570266419737</v>
      </c>
      <c r="F45" s="359">
        <f t="shared" ref="F45" si="312">E45-E44</f>
        <v>5.7171905763297559E-2</v>
      </c>
      <c r="G45" s="361">
        <f t="shared" ref="G45" si="313">IF(F45&lt;0,-1,1)</f>
        <v>1</v>
      </c>
      <c r="H45" s="361">
        <f t="shared" ref="H45" si="314">SUM(G43:G45)</f>
        <v>3</v>
      </c>
      <c r="I45" s="2530" t="str">
        <f t="shared" ref="I45" si="315">IF(H45=-3,"悪化 ",IF(H45=3,"改善 "," ---"))</f>
        <v xml:space="preserve">改善 </v>
      </c>
      <c r="J45" s="2534">
        <f>結果表!M43</f>
        <v>99.746086155233769</v>
      </c>
      <c r="L45" s="527">
        <v>6</v>
      </c>
      <c r="M45" s="262">
        <f t="shared" ref="M45" si="316">B45</f>
        <v>100.63765779583127</v>
      </c>
      <c r="N45" s="220">
        <f t="shared" ref="N45" si="317">J45</f>
        <v>99.746086155233769</v>
      </c>
    </row>
    <row r="46" spans="1:14">
      <c r="A46" s="2219">
        <v>44378</v>
      </c>
      <c r="B46" s="2534">
        <f>結果表!E44</f>
        <v>100.43572971991416</v>
      </c>
      <c r="C46" s="699">
        <f t="shared" ref="C46" si="318">B46-B45</f>
        <v>-0.2019280759171096</v>
      </c>
      <c r="D46" s="243">
        <f t="shared" ref="D46" si="319">ROUND((B46-B34)/B34*100,2)</f>
        <v>4.22</v>
      </c>
      <c r="E46" s="359">
        <f t="shared" ref="E46" si="320">AVERAGE(B44:B46)</f>
        <v>100.59906770387029</v>
      </c>
      <c r="F46" s="359">
        <f t="shared" ref="F46" si="321">E46-E45</f>
        <v>-7.6634960327083945E-2</v>
      </c>
      <c r="G46" s="361">
        <f t="shared" ref="G46" si="322">IF(F46&lt;0,-1,1)</f>
        <v>-1</v>
      </c>
      <c r="H46" s="361">
        <f t="shared" ref="H46" si="323">SUM(G44:G46)</f>
        <v>1</v>
      </c>
      <c r="I46" s="2530" t="str">
        <f t="shared" ref="I46" si="324">IF(H46=-3,"悪化 ",IF(H46=3,"改善 "," ---"))</f>
        <v xml:space="preserve"> ---</v>
      </c>
      <c r="J46" s="2534">
        <f>結果表!M44</f>
        <v>99.934518736160683</v>
      </c>
      <c r="L46" s="527">
        <v>7</v>
      </c>
      <c r="M46" s="262">
        <f t="shared" ref="M46" si="325">B46</f>
        <v>100.43572971991416</v>
      </c>
      <c r="N46" s="220">
        <f t="shared" ref="N46" si="326">J46</f>
        <v>99.934518736160683</v>
      </c>
    </row>
    <row r="47" spans="1:14">
      <c r="A47" s="2219">
        <v>44409</v>
      </c>
      <c r="B47" s="2534">
        <f>結果表!E45</f>
        <v>100.20375737828</v>
      </c>
      <c r="C47" s="699">
        <f t="shared" ref="C47" si="327">B47-B46</f>
        <v>-0.23197234163416169</v>
      </c>
      <c r="D47" s="243">
        <f t="shared" ref="D47" si="328">ROUND((B47-B35)/B35*100,2)</f>
        <v>3.55</v>
      </c>
      <c r="E47" s="359">
        <f t="shared" ref="E47" si="329">AVERAGE(B45:B47)</f>
        <v>100.42571496467514</v>
      </c>
      <c r="F47" s="359">
        <f t="shared" ref="F47" si="330">E47-E46</f>
        <v>-0.17335273919515259</v>
      </c>
      <c r="G47" s="361">
        <f t="shared" ref="G47" si="331">IF(F47&lt;0,-1,1)</f>
        <v>-1</v>
      </c>
      <c r="H47" s="361">
        <f t="shared" ref="H47" si="332">SUM(G45:G47)</f>
        <v>-1</v>
      </c>
      <c r="I47" s="2530" t="str">
        <f t="shared" ref="I47" si="333">IF(H47=-3,"悪化 ",IF(H47=3,"改善 "," ---"))</f>
        <v xml:space="preserve"> ---</v>
      </c>
      <c r="J47" s="2534">
        <f>結果表!M45</f>
        <v>100.00578163833217</v>
      </c>
      <c r="L47" s="529">
        <v>8</v>
      </c>
      <c r="M47" s="262">
        <f t="shared" ref="M47" si="334">B47</f>
        <v>100.20375737828</v>
      </c>
      <c r="N47" s="220">
        <f t="shared" ref="N47" si="335">J47</f>
        <v>100.00578163833217</v>
      </c>
    </row>
    <row r="48" spans="1:14">
      <c r="A48" s="2219">
        <v>44440</v>
      </c>
      <c r="B48" s="2534">
        <f>結果表!E46</f>
        <v>100.0717980133894</v>
      </c>
      <c r="C48" s="699">
        <f t="shared" ref="C48" si="336">B48-B47</f>
        <v>-0.131959364890605</v>
      </c>
      <c r="D48" s="243">
        <f t="shared" ref="D48" si="337">ROUND((B48-B36)/B36*100,2)</f>
        <v>2.79</v>
      </c>
      <c r="E48" s="359">
        <f t="shared" ref="E48" si="338">AVERAGE(B46:B48)</f>
        <v>100.23709503719452</v>
      </c>
      <c r="F48" s="359">
        <f t="shared" ref="F48" si="339">E48-E47</f>
        <v>-0.18861992748061596</v>
      </c>
      <c r="G48" s="361">
        <f t="shared" ref="G48" si="340">IF(F48&lt;0,-1,1)</f>
        <v>-1</v>
      </c>
      <c r="H48" s="361">
        <f t="shared" ref="H48" si="341">SUM(G46:G48)</f>
        <v>-3</v>
      </c>
      <c r="I48" s="2530" t="str">
        <f t="shared" ref="I48" si="342">IF(H48=-3,"悪化 ",IF(H48=3,"改善 "," ---"))</f>
        <v xml:space="preserve">悪化 </v>
      </c>
      <c r="J48" s="2534">
        <f>結果表!M46</f>
        <v>100.09001201922092</v>
      </c>
      <c r="L48" s="529">
        <v>9</v>
      </c>
      <c r="M48" s="262">
        <f t="shared" ref="M48" si="343">B48</f>
        <v>100.0717980133894</v>
      </c>
      <c r="N48" s="220">
        <f t="shared" ref="N48" si="344">J48</f>
        <v>100.09001201922092</v>
      </c>
    </row>
    <row r="49" spans="1:14">
      <c r="A49" s="2219">
        <v>44470</v>
      </c>
      <c r="B49" s="2534">
        <f>結果表!E47</f>
        <v>100.14389414439971</v>
      </c>
      <c r="C49" s="699">
        <f t="shared" ref="C49" si="345">B49-B48</f>
        <v>7.2096131010312092E-2</v>
      </c>
      <c r="D49" s="243">
        <f t="shared" ref="D49" si="346">ROUND((B49-B37)/B37*100,2)</f>
        <v>2.1800000000000002</v>
      </c>
      <c r="E49" s="359">
        <f t="shared" ref="E49" si="347">AVERAGE(B47:B49)</f>
        <v>100.13981651202305</v>
      </c>
      <c r="F49" s="359">
        <f t="shared" ref="F49" si="348">E49-E48</f>
        <v>-9.7278525171475394E-2</v>
      </c>
      <c r="G49" s="361">
        <f t="shared" ref="G49" si="349">IF(F49&lt;0,-1,1)</f>
        <v>-1</v>
      </c>
      <c r="H49" s="361">
        <f t="shared" ref="H49" si="350">SUM(G47:G49)</f>
        <v>-3</v>
      </c>
      <c r="I49" s="2530" t="str">
        <f t="shared" ref="I49" si="351">IF(H49=-3,"悪化 ",IF(H49=3,"改善 "," ---"))</f>
        <v xml:space="preserve">悪化 </v>
      </c>
      <c r="J49" s="2534">
        <f>結果表!M47</f>
        <v>100.26302899441532</v>
      </c>
      <c r="L49" s="529">
        <v>10</v>
      </c>
      <c r="M49" s="262">
        <f t="shared" ref="M49" si="352">B49</f>
        <v>100.14389414439971</v>
      </c>
      <c r="N49" s="220">
        <f t="shared" ref="N49" si="353">J49</f>
        <v>100.26302899441532</v>
      </c>
    </row>
    <row r="50" spans="1:14">
      <c r="A50" s="2219">
        <v>44501</v>
      </c>
      <c r="B50" s="2534">
        <f>結果表!E48</f>
        <v>100.37641847153954</v>
      </c>
      <c r="C50" s="699">
        <f t="shared" ref="C50" si="354">B50-B49</f>
        <v>0.23252432713982785</v>
      </c>
      <c r="D50" s="243">
        <f t="shared" ref="D50" si="355">ROUND((B50-B38)/B38*100,2)</f>
        <v>1.76</v>
      </c>
      <c r="E50" s="359">
        <f t="shared" ref="E50" si="356">AVERAGE(B48:B50)</f>
        <v>100.19737020977622</v>
      </c>
      <c r="F50" s="359">
        <f t="shared" ref="F50" si="357">E50-E49</f>
        <v>5.7553697753178312E-2</v>
      </c>
      <c r="G50" s="361">
        <f t="shared" ref="G50" si="358">IF(F50&lt;0,-1,1)</f>
        <v>1</v>
      </c>
      <c r="H50" s="361">
        <f t="shared" ref="H50" si="359">SUM(G48:G50)</f>
        <v>-1</v>
      </c>
      <c r="I50" s="2530" t="str">
        <f t="shared" ref="I50" si="360">IF(H50=-3,"悪化 ",IF(H50=3,"改善 "," ---"))</f>
        <v xml:space="preserve"> ---</v>
      </c>
      <c r="J50" s="2534">
        <f>結果表!M48</f>
        <v>100.51135719377874</v>
      </c>
      <c r="L50" s="528">
        <v>11</v>
      </c>
      <c r="M50" s="262">
        <f t="shared" ref="M50" si="361">B50</f>
        <v>100.37641847153954</v>
      </c>
      <c r="N50" s="220">
        <f t="shared" ref="N50" si="362">J50</f>
        <v>100.51135719377874</v>
      </c>
    </row>
    <row r="51" spans="1:14">
      <c r="A51" s="2219">
        <v>44531</v>
      </c>
      <c r="B51" s="2535">
        <f>結果表!E49</f>
        <v>100.71873630183616</v>
      </c>
      <c r="C51" s="699">
        <f t="shared" ref="C51:C52" si="363">B51-B50</f>
        <v>0.34231783029662211</v>
      </c>
      <c r="D51" s="243">
        <f t="shared" ref="D51:D52" si="364">ROUND((B51-B39)/B39*100,2)</f>
        <v>1.5</v>
      </c>
      <c r="E51" s="359">
        <f t="shared" ref="E51:E52" si="365">AVERAGE(B49:B51)</f>
        <v>100.41301630592513</v>
      </c>
      <c r="F51" s="359">
        <f t="shared" ref="F51:F52" si="366">E51-E50</f>
        <v>0.21564609614890173</v>
      </c>
      <c r="G51" s="361">
        <f t="shared" ref="G51:G52" si="367">IF(F51&lt;0,-1,1)</f>
        <v>1</v>
      </c>
      <c r="H51" s="361">
        <f t="shared" ref="H51:H52" si="368">SUM(G49:G51)</f>
        <v>1</v>
      </c>
      <c r="I51" s="2530" t="str">
        <f t="shared" ref="I51:I52" si="369">IF(H51=-3,"悪化 ",IF(H51=3,"改善 "," ---"))</f>
        <v xml:space="preserve"> ---</v>
      </c>
      <c r="J51" s="2535">
        <f>結果表!M49</f>
        <v>100.78689931412733</v>
      </c>
      <c r="L51" s="532">
        <v>12</v>
      </c>
      <c r="M51" s="494">
        <f t="shared" ref="M51:M52" si="370">B51</f>
        <v>100.71873630183616</v>
      </c>
      <c r="N51" s="225">
        <f t="shared" ref="N51:N52" si="371">J51</f>
        <v>100.78689931412733</v>
      </c>
    </row>
    <row r="52" spans="1:14">
      <c r="A52" s="2218">
        <v>44562</v>
      </c>
      <c r="B52" s="2534">
        <f>結果表!E50</f>
        <v>101.15464992210285</v>
      </c>
      <c r="C52" s="735">
        <f t="shared" si="363"/>
        <v>0.43591362026668889</v>
      </c>
      <c r="D52" s="245">
        <f t="shared" si="364"/>
        <v>1.4</v>
      </c>
      <c r="E52" s="548">
        <f t="shared" si="365"/>
        <v>100.74993489849284</v>
      </c>
      <c r="F52" s="553">
        <f t="shared" si="366"/>
        <v>0.33691859256771295</v>
      </c>
      <c r="G52" s="549">
        <f t="shared" si="367"/>
        <v>1</v>
      </c>
      <c r="H52" s="554">
        <f t="shared" si="368"/>
        <v>3</v>
      </c>
      <c r="I52" s="2531" t="str">
        <f t="shared" si="369"/>
        <v xml:space="preserve">改善 </v>
      </c>
      <c r="J52" s="2534">
        <f>結果表!M50</f>
        <v>101.04585795615927</v>
      </c>
      <c r="L52" s="530" t="s">
        <v>856</v>
      </c>
      <c r="M52" s="262">
        <f t="shared" si="370"/>
        <v>101.15464992210285</v>
      </c>
      <c r="N52" s="220">
        <f t="shared" si="371"/>
        <v>101.04585795615927</v>
      </c>
    </row>
    <row r="53" spans="1:14">
      <c r="A53" s="2219">
        <v>44593</v>
      </c>
      <c r="B53" s="2534">
        <f>結果表!E51</f>
        <v>101.59001890313702</v>
      </c>
      <c r="C53" s="699">
        <f t="shared" ref="C53" si="372">B53-B52</f>
        <v>0.43536898103417343</v>
      </c>
      <c r="D53" s="243">
        <f t="shared" ref="D53" si="373">ROUND((B53-B41)/B41*100,2)</f>
        <v>1.42</v>
      </c>
      <c r="E53" s="542">
        <f t="shared" ref="E53" si="374">AVERAGE(B51:B53)</f>
        <v>101.15446837569202</v>
      </c>
      <c r="F53" s="359">
        <f t="shared" ref="F53" si="375">E53-E52</f>
        <v>0.40453347719918042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34">
        <f>結果表!M51</f>
        <v>101.2654752845668</v>
      </c>
      <c r="L53" s="527">
        <v>2</v>
      </c>
      <c r="M53" s="262">
        <f t="shared" ref="M53" si="379">B53</f>
        <v>101.59001890313702</v>
      </c>
      <c r="N53" s="220">
        <f t="shared" ref="N53" si="380">J53</f>
        <v>101.2654752845668</v>
      </c>
    </row>
    <row r="54" spans="1:14">
      <c r="A54" s="2219">
        <v>44621</v>
      </c>
      <c r="B54" s="2534">
        <f>結果表!E52</f>
        <v>101.95024795985583</v>
      </c>
      <c r="C54" s="699">
        <f t="shared" ref="C54" si="381">B54-B53</f>
        <v>0.36022905671880778</v>
      </c>
      <c r="D54" s="243">
        <f t="shared" ref="D54" si="382">ROUND((B54-B42)/B42*100,2)</f>
        <v>1.48</v>
      </c>
      <c r="E54" s="542">
        <f t="shared" ref="E54" si="383">AVERAGE(B52:B54)</f>
        <v>101.56497226169857</v>
      </c>
      <c r="F54" s="359">
        <f t="shared" ref="F54" si="384">E54-E53</f>
        <v>0.41050388600655197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34">
        <f>結果表!M52</f>
        <v>101.43710604025632</v>
      </c>
      <c r="L54" s="527">
        <v>3</v>
      </c>
      <c r="M54" s="262">
        <f t="shared" ref="M54" si="388">B54</f>
        <v>101.95024795985583</v>
      </c>
      <c r="N54" s="220">
        <f t="shared" ref="N54" si="389">J54</f>
        <v>101.43710604025632</v>
      </c>
    </row>
    <row r="55" spans="1:14">
      <c r="A55" s="2219">
        <v>44652</v>
      </c>
      <c r="B55" s="2534">
        <f>結果表!E53</f>
        <v>102.19268621328612</v>
      </c>
      <c r="C55" s="699">
        <f t="shared" ref="C55" si="390">B55-B54</f>
        <v>0.24243825343029357</v>
      </c>
      <c r="D55" s="243">
        <f t="shared" ref="D55" si="391">ROUND((B55-B43)/B43*100,2)</f>
        <v>1.52</v>
      </c>
      <c r="E55" s="542">
        <f t="shared" ref="E55" si="392">AVERAGE(B53:B55)</f>
        <v>101.91098435875965</v>
      </c>
      <c r="F55" s="359">
        <f t="shared" ref="F55" si="393">E55-E54</f>
        <v>0.34601209706107738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34">
        <f>結果表!M53</f>
        <v>101.5683077371944</v>
      </c>
      <c r="L55" s="527">
        <v>4</v>
      </c>
      <c r="M55" s="262">
        <f t="shared" ref="M55" si="397">B55</f>
        <v>102.19268621328612</v>
      </c>
      <c r="N55" s="220">
        <f t="shared" ref="N55" si="398">J55</f>
        <v>101.5683077371944</v>
      </c>
    </row>
    <row r="56" spans="1:14">
      <c r="A56" s="2219">
        <v>44682</v>
      </c>
      <c r="B56" s="2534">
        <f>結果表!E54</f>
        <v>102.29845832481651</v>
      </c>
      <c r="C56" s="699">
        <f t="shared" ref="C56" si="399">B56-B55</f>
        <v>0.1057721115303849</v>
      </c>
      <c r="D56" s="243">
        <f t="shared" ref="D56" si="400">ROUND((B56-B44)/B44*100,2)</f>
        <v>1.56</v>
      </c>
      <c r="E56" s="542">
        <f t="shared" ref="E56" si="401">AVERAGE(B54:B56)</f>
        <v>102.14713083265282</v>
      </c>
      <c r="F56" s="359">
        <f t="shared" ref="F56" si="402">E56-E55</f>
        <v>0.23614647389317156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34">
        <f>結果表!M54</f>
        <v>101.64836534184992</v>
      </c>
      <c r="L56" s="527">
        <v>5</v>
      </c>
      <c r="M56" s="262">
        <f t="shared" ref="M56" si="406">B56</f>
        <v>102.29845832481651</v>
      </c>
      <c r="N56" s="220">
        <f t="shared" ref="N56" si="407">J56</f>
        <v>101.64836534184992</v>
      </c>
    </row>
    <row r="57" spans="1:14">
      <c r="A57" s="2219">
        <v>44713</v>
      </c>
      <c r="B57" s="2534">
        <f>結果表!E55</f>
        <v>102.30262172087889</v>
      </c>
      <c r="C57" s="699">
        <f t="shared" ref="C57:C58" si="408">B57-B56</f>
        <v>4.1633960623812527E-3</v>
      </c>
      <c r="D57" s="243">
        <f t="shared" ref="D57:D58" si="409">ROUND((B57-B45)/B45*100,2)</f>
        <v>1.65</v>
      </c>
      <c r="E57" s="542">
        <f t="shared" ref="E57:E58" si="410">AVERAGE(B55:B57)</f>
        <v>102.26458875299384</v>
      </c>
      <c r="F57" s="359">
        <f t="shared" ref="F57:F58" si="411">E57-E56</f>
        <v>0.11745792034102465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34">
        <f>結果表!M55</f>
        <v>101.71648902632641</v>
      </c>
      <c r="L57" s="527">
        <v>6</v>
      </c>
      <c r="M57" s="262">
        <f t="shared" ref="M57:M58" si="415">B57</f>
        <v>102.30262172087889</v>
      </c>
      <c r="N57" s="220">
        <f t="shared" ref="N57:N58" si="416">J57</f>
        <v>101.71648902632641</v>
      </c>
    </row>
    <row r="58" spans="1:14">
      <c r="A58" s="2219">
        <v>44743</v>
      </c>
      <c r="B58" s="2534">
        <f>結果表!E56</f>
        <v>102.20874842072102</v>
      </c>
      <c r="C58" s="699">
        <f t="shared" si="408"/>
        <v>-9.3873300157866879E-2</v>
      </c>
      <c r="D58" s="243">
        <f t="shared" si="409"/>
        <v>1.77</v>
      </c>
      <c r="E58" s="542">
        <f t="shared" si="410"/>
        <v>102.26994282213882</v>
      </c>
      <c r="F58" s="359">
        <f t="shared" si="411"/>
        <v>5.354069144971163E-3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34">
        <f>結果表!M56</f>
        <v>101.73987364215292</v>
      </c>
      <c r="L58" s="527">
        <v>7</v>
      </c>
      <c r="M58" s="262">
        <f t="shared" si="415"/>
        <v>102.20874842072102</v>
      </c>
      <c r="N58" s="220">
        <f t="shared" si="416"/>
        <v>101.73987364215292</v>
      </c>
    </row>
    <row r="59" spans="1:14">
      <c r="A59" s="2219">
        <v>44774</v>
      </c>
      <c r="B59" s="2534">
        <f>結果表!E57</f>
        <v>102.00164826960685</v>
      </c>
      <c r="C59" s="699">
        <f t="shared" ref="C59" si="417">B59-B58</f>
        <v>-0.2071001511141759</v>
      </c>
      <c r="D59" s="243">
        <f t="shared" ref="D59" si="418">ROUND((B59-B47)/B47*100,2)</f>
        <v>1.79</v>
      </c>
      <c r="E59" s="542">
        <f t="shared" ref="E59" si="419">AVERAGE(B57:B59)</f>
        <v>102.17100613706891</v>
      </c>
      <c r="F59" s="359">
        <f t="shared" ref="F59" si="420">E59-E58</f>
        <v>-9.8936685069901387E-2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34">
        <f>結果表!M57</f>
        <v>101.67750820893728</v>
      </c>
      <c r="L59" s="529">
        <v>8</v>
      </c>
      <c r="M59" s="262">
        <f t="shared" ref="M59" si="424">B59</f>
        <v>102.00164826960685</v>
      </c>
      <c r="N59" s="220">
        <f t="shared" ref="N59" si="425">J59</f>
        <v>101.67750820893728</v>
      </c>
    </row>
    <row r="60" spans="1:14">
      <c r="A60" s="2219">
        <v>44805</v>
      </c>
      <c r="B60" s="2534">
        <f>結果表!E58</f>
        <v>101.64610279019159</v>
      </c>
      <c r="C60" s="699">
        <f t="shared" ref="C60" si="426">B60-B59</f>
        <v>-0.35554547941525527</v>
      </c>
      <c r="D60" s="243">
        <f t="shared" ref="D60" si="427">ROUND((B60-B48)/B48*100,2)</f>
        <v>1.57</v>
      </c>
      <c r="E60" s="542">
        <f t="shared" ref="E60" si="428">AVERAGE(B58:B60)</f>
        <v>101.95216649350648</v>
      </c>
      <c r="F60" s="359">
        <f t="shared" ref="F60" si="429">E60-E59</f>
        <v>-0.21883964356243268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34">
        <f>結果表!M58</f>
        <v>101.51353199736693</v>
      </c>
      <c r="L60" s="529">
        <v>9</v>
      </c>
      <c r="M60" s="262">
        <f t="shared" ref="M60" si="433">B60</f>
        <v>101.64610279019159</v>
      </c>
      <c r="N60" s="220">
        <f t="shared" ref="N60" si="434">J60</f>
        <v>101.51353199736693</v>
      </c>
    </row>
    <row r="61" spans="1:14">
      <c r="A61" s="2219">
        <v>44835</v>
      </c>
      <c r="B61" s="2534">
        <f>結果表!E59</f>
        <v>101.20413167186965</v>
      </c>
      <c r="C61" s="699">
        <f t="shared" ref="C61" si="435">B61-B60</f>
        <v>-0.4419711183219448</v>
      </c>
      <c r="D61" s="243">
        <f t="shared" ref="D61" si="436">ROUND((B61-B49)/B49*100,2)</f>
        <v>1.06</v>
      </c>
      <c r="E61" s="542">
        <f t="shared" ref="E61" si="437">AVERAGE(B59:B61)</f>
        <v>101.61729424388936</v>
      </c>
      <c r="F61" s="359">
        <f t="shared" ref="F61" si="438">E61-E60</f>
        <v>-0.33487224961712059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34">
        <f>結果表!M59</f>
        <v>101.27821186519431</v>
      </c>
      <c r="L61" s="529">
        <v>10</v>
      </c>
      <c r="M61" s="262">
        <f t="shared" ref="M61" si="442">B61</f>
        <v>101.20413167186965</v>
      </c>
      <c r="N61" s="220">
        <f t="shared" ref="N61" si="443">J61</f>
        <v>101.27821186519431</v>
      </c>
    </row>
    <row r="62" spans="1:14">
      <c r="A62" s="2219">
        <v>44866</v>
      </c>
      <c r="B62" s="2534">
        <f>結果表!E60</f>
        <v>100.72663618306953</v>
      </c>
      <c r="C62" s="699">
        <f t="shared" ref="C62" si="444">B62-B61</f>
        <v>-0.47749548880011616</v>
      </c>
      <c r="D62" s="243">
        <f t="shared" ref="D62" si="445">ROUND((B62-B50)/B50*100,2)</f>
        <v>0.35</v>
      </c>
      <c r="E62" s="542">
        <f t="shared" ref="E62" si="446">AVERAGE(B60:B62)</f>
        <v>101.19229021504357</v>
      </c>
      <c r="F62" s="359">
        <f t="shared" ref="F62" si="447">E62-E61</f>
        <v>-0.42500402884579103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34">
        <f>結果表!M60</f>
        <v>101.06528173771699</v>
      </c>
      <c r="L62" s="528">
        <v>11</v>
      </c>
      <c r="M62" s="262">
        <f t="shared" ref="M62" si="451">B62</f>
        <v>100.72663618306953</v>
      </c>
      <c r="N62" s="220">
        <f t="shared" ref="N62" si="452">J62</f>
        <v>101.06528173771699</v>
      </c>
    </row>
    <row r="63" spans="1:14">
      <c r="A63" s="2536">
        <v>44896</v>
      </c>
      <c r="B63" s="2534">
        <f>結果表!E61</f>
        <v>100.20546124537198</v>
      </c>
      <c r="C63" s="930">
        <f t="shared" ref="C63:C64" si="453">B63-B62</f>
        <v>-0.52117493769755185</v>
      </c>
      <c r="D63" s="246">
        <f t="shared" ref="D63:D64" si="454">ROUND((B63-B51)/B51*100,2)</f>
        <v>-0.51</v>
      </c>
      <c r="E63" s="551">
        <f t="shared" ref="E63:E64" si="455">AVERAGE(B61:B63)</f>
        <v>100.71207636677038</v>
      </c>
      <c r="F63" s="544">
        <f t="shared" ref="F63:F64" si="456">E63-E62</f>
        <v>-0.4802138482731948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34">
        <f>結果表!M61</f>
        <v>100.82772857009051</v>
      </c>
      <c r="L63" s="532">
        <v>12</v>
      </c>
      <c r="M63" s="494">
        <f t="shared" ref="M63:M64" si="460">B63</f>
        <v>100.20546124537198</v>
      </c>
      <c r="N63" s="225">
        <f t="shared" ref="N63:N64" si="461">J63</f>
        <v>100.82772857009051</v>
      </c>
    </row>
    <row r="64" spans="1:14">
      <c r="A64" s="2218">
        <v>44927</v>
      </c>
      <c r="B64" s="2533">
        <f>結果表!E62</f>
        <v>99.69775346172068</v>
      </c>
      <c r="C64" s="735">
        <f t="shared" si="453"/>
        <v>-0.50770778365129843</v>
      </c>
      <c r="D64" s="547">
        <f t="shared" si="454"/>
        <v>-1.44</v>
      </c>
      <c r="E64" s="553">
        <f t="shared" si="455"/>
        <v>100.20995029672072</v>
      </c>
      <c r="F64" s="548">
        <f t="shared" si="456"/>
        <v>-0.50212607004965548</v>
      </c>
      <c r="G64" s="554">
        <f t="shared" si="457"/>
        <v>-1</v>
      </c>
      <c r="H64" s="549">
        <f t="shared" si="458"/>
        <v>-3</v>
      </c>
      <c r="I64" s="2529" t="str">
        <f t="shared" si="459"/>
        <v xml:space="preserve">悪化 </v>
      </c>
      <c r="J64" s="2533">
        <f>結果表!M62</f>
        <v>100.53484385784411</v>
      </c>
      <c r="L64" s="530" t="s">
        <v>1210</v>
      </c>
      <c r="M64" s="531">
        <f t="shared" si="460"/>
        <v>99.69775346172068</v>
      </c>
      <c r="N64" s="369">
        <f t="shared" si="461"/>
        <v>100.53484385784411</v>
      </c>
    </row>
    <row r="65" spans="1:14">
      <c r="A65" s="2219">
        <v>44958</v>
      </c>
      <c r="B65" s="2534">
        <f>結果表!E63</f>
        <v>99.315441165852775</v>
      </c>
      <c r="C65" s="699">
        <f t="shared" ref="C65" si="462">B65-B64</f>
        <v>-0.38231229586790505</v>
      </c>
      <c r="D65" s="52">
        <f t="shared" ref="D65" si="463">ROUND((B65-B53)/B53*100,2)</f>
        <v>-2.2400000000000002</v>
      </c>
      <c r="E65" s="359">
        <f t="shared" ref="E65" si="464">AVERAGE(B63:B65)</f>
        <v>99.739551957648473</v>
      </c>
      <c r="F65" s="542">
        <f t="shared" ref="F65" si="465">E65-E64</f>
        <v>-0.47039833907224704</v>
      </c>
      <c r="G65" s="361">
        <f t="shared" ref="G65" si="466">IF(F65&lt;0,-1,1)</f>
        <v>-1</v>
      </c>
      <c r="H65" s="360">
        <f t="shared" ref="H65" si="467">SUM(G63:G65)</f>
        <v>-3</v>
      </c>
      <c r="I65" s="2530" t="str">
        <f t="shared" ref="I65" si="468">IF(H65=-3,"悪化 ",IF(H65=3,"改善 "," ---"))</f>
        <v xml:space="preserve">悪化 </v>
      </c>
      <c r="J65" s="2534">
        <f>結果表!M63</f>
        <v>100.37493672270649</v>
      </c>
      <c r="L65" s="527">
        <v>2</v>
      </c>
      <c r="M65" s="262">
        <f t="shared" ref="M65" si="469">B65</f>
        <v>99.315441165852775</v>
      </c>
      <c r="N65" s="220">
        <f t="shared" ref="N65" si="470">J65</f>
        <v>100.37493672270649</v>
      </c>
    </row>
    <row r="66" spans="1:14">
      <c r="A66" s="2219">
        <v>44986</v>
      </c>
      <c r="B66" s="2534">
        <f>結果表!E64</f>
        <v>99.079935156979985</v>
      </c>
      <c r="C66" s="699">
        <f t="shared" ref="C66" si="471">B66-B65</f>
        <v>-0.23550600887278961</v>
      </c>
      <c r="D66" s="52">
        <f t="shared" ref="D66" si="472">ROUND((B66-B54)/B54*100,2)</f>
        <v>-2.82</v>
      </c>
      <c r="E66" s="359">
        <f t="shared" ref="E66" si="473">AVERAGE(B64:B66)</f>
        <v>99.364376594851137</v>
      </c>
      <c r="F66" s="542">
        <f t="shared" ref="F66" si="474">E66-E65</f>
        <v>-0.37517536279733577</v>
      </c>
      <c r="G66" s="361">
        <f t="shared" ref="G66" si="475">IF(F66&lt;0,-1,1)</f>
        <v>-1</v>
      </c>
      <c r="H66" s="360">
        <f t="shared" ref="H66" si="476">SUM(G64:G66)</f>
        <v>-3</v>
      </c>
      <c r="I66" s="2530" t="str">
        <f t="shared" ref="I66" si="477">IF(H66=-3,"悪化 ",IF(H66=3,"改善 "," ---"))</f>
        <v xml:space="preserve">悪化 </v>
      </c>
      <c r="J66" s="2534">
        <f>結果表!M64</f>
        <v>100.37754066614217</v>
      </c>
      <c r="L66" s="527">
        <v>3</v>
      </c>
      <c r="M66" s="262">
        <f t="shared" ref="M66" si="478">B66</f>
        <v>99.079935156979985</v>
      </c>
      <c r="N66" s="220">
        <f t="shared" ref="N66" si="479">J66</f>
        <v>100.37754066614217</v>
      </c>
    </row>
    <row r="67" spans="1:14">
      <c r="A67" s="2219">
        <v>45017</v>
      </c>
      <c r="B67" s="2534">
        <f>結果表!E65</f>
        <v>98.960705182616181</v>
      </c>
      <c r="C67" s="699">
        <f t="shared" ref="C67" si="480">B67-B66</f>
        <v>-0.11922997436380456</v>
      </c>
      <c r="D67" s="52">
        <f t="shared" ref="D67" si="481">ROUND((B67-B55)/B55*100,2)</f>
        <v>-3.16</v>
      </c>
      <c r="E67" s="359">
        <f t="shared" ref="E67" si="482">AVERAGE(B65:B67)</f>
        <v>99.118693835149656</v>
      </c>
      <c r="F67" s="542">
        <f t="shared" ref="F67" si="483">E67-E66</f>
        <v>-0.24568275970148079</v>
      </c>
      <c r="G67" s="361">
        <f t="shared" ref="G67" si="484">IF(F67&lt;0,-1,1)</f>
        <v>-1</v>
      </c>
      <c r="H67" s="360">
        <f t="shared" ref="H67" si="485">SUM(G65:G67)</f>
        <v>-3</v>
      </c>
      <c r="I67" s="2530" t="str">
        <f t="shared" ref="I67" si="486">IF(H67=-3,"悪化 ",IF(H67=3,"改善 "," ---"))</f>
        <v xml:space="preserve">悪化 </v>
      </c>
      <c r="J67" s="2534">
        <f>結果表!M65</f>
        <v>100.46599232236404</v>
      </c>
      <c r="L67" s="527">
        <v>4</v>
      </c>
      <c r="M67" s="262">
        <f t="shared" ref="M67" si="487">B67</f>
        <v>98.960705182616181</v>
      </c>
      <c r="N67" s="220">
        <f t="shared" ref="N67" si="488">J67</f>
        <v>100.46599232236404</v>
      </c>
    </row>
    <row r="68" spans="1:14">
      <c r="A68" s="2219">
        <v>45047</v>
      </c>
      <c r="B68" s="2534">
        <f>結果表!E66</f>
        <v>98.953827595370996</v>
      </c>
      <c r="C68" s="699">
        <f t="shared" ref="C68" si="489">B68-B67</f>
        <v>-6.8775872451851683E-3</v>
      </c>
      <c r="D68" s="52">
        <f t="shared" ref="D68" si="490">ROUND((B68-B56)/B56*100,2)</f>
        <v>-3.27</v>
      </c>
      <c r="E68" s="359">
        <f t="shared" ref="E68" si="491">AVERAGE(B66:B68)</f>
        <v>98.998155978322373</v>
      </c>
      <c r="F68" s="542">
        <f t="shared" ref="F68" si="492">E68-E67</f>
        <v>-0.12053785682728346</v>
      </c>
      <c r="G68" s="361">
        <f t="shared" ref="G68" si="493">IF(F68&lt;0,-1,1)</f>
        <v>-1</v>
      </c>
      <c r="H68" s="360">
        <f t="shared" ref="H68" si="494">SUM(G66:G68)</f>
        <v>-3</v>
      </c>
      <c r="I68" s="2530" t="str">
        <f t="shared" ref="I68" si="495">IF(H68=-3,"悪化 ",IF(H68=3,"改善 "," ---"))</f>
        <v xml:space="preserve">悪化 </v>
      </c>
      <c r="J68" s="2534">
        <f>結果表!M66</f>
        <v>100.59121017386343</v>
      </c>
      <c r="L68" s="527">
        <v>5</v>
      </c>
      <c r="M68" s="262">
        <f t="shared" ref="M68" si="496">B68</f>
        <v>98.953827595370996</v>
      </c>
      <c r="N68" s="220">
        <f t="shared" ref="N68" si="497">J68</f>
        <v>100.59121017386343</v>
      </c>
    </row>
    <row r="69" spans="1:14">
      <c r="A69" s="2219">
        <v>45078</v>
      </c>
      <c r="B69" s="2534">
        <f>結果表!E67</f>
        <v>99.01140290546978</v>
      </c>
      <c r="C69" s="699">
        <f t="shared" ref="C69" si="498">B69-B68</f>
        <v>5.7575310098783916E-2</v>
      </c>
      <c r="D69" s="52">
        <f t="shared" ref="D69" si="499">ROUND((B69-B57)/B57*100,2)</f>
        <v>-3.22</v>
      </c>
      <c r="E69" s="359">
        <f t="shared" ref="E69" si="500">AVERAGE(B67:B69)</f>
        <v>98.975311894485642</v>
      </c>
      <c r="F69" s="542">
        <f t="shared" ref="F69" si="501">E69-E68</f>
        <v>-2.2844083836730533E-2</v>
      </c>
      <c r="G69" s="361">
        <f t="shared" ref="G69" si="502">IF(F69&lt;0,-1,1)</f>
        <v>-1</v>
      </c>
      <c r="H69" s="360">
        <f t="shared" ref="H69" si="503">SUM(G67:G69)</f>
        <v>-3</v>
      </c>
      <c r="I69" s="2530" t="str">
        <f t="shared" ref="I69" si="504">IF(H69=-3,"悪化 ",IF(H69=3,"改善 "," ---"))</f>
        <v xml:space="preserve">悪化 </v>
      </c>
      <c r="J69" s="2534">
        <f>結果表!M67</f>
        <v>100.66823876518747</v>
      </c>
      <c r="L69" s="527">
        <v>6</v>
      </c>
      <c r="M69" s="262">
        <f t="shared" ref="M69" si="505">B69</f>
        <v>99.01140290546978</v>
      </c>
      <c r="N69" s="220">
        <f t="shared" ref="N69" si="506">J69</f>
        <v>100.66823876518747</v>
      </c>
    </row>
    <row r="70" spans="1:14">
      <c r="A70" s="2219">
        <v>45108</v>
      </c>
      <c r="B70" s="2534">
        <f>結果表!E68</f>
        <v>99.103338364872798</v>
      </c>
      <c r="C70" s="699">
        <f t="shared" ref="C70" si="507">B70-B69</f>
        <v>9.1935459403018172E-2</v>
      </c>
      <c r="D70" s="52">
        <f t="shared" ref="D70" si="508">ROUND((B70-B58)/B58*100,2)</f>
        <v>-3.04</v>
      </c>
      <c r="E70" s="359">
        <f t="shared" ref="E70" si="509">AVERAGE(B68:B70)</f>
        <v>99.022856288571191</v>
      </c>
      <c r="F70" s="542">
        <f t="shared" ref="F70" si="510">E70-E69</f>
        <v>4.7544394085548447E-2</v>
      </c>
      <c r="G70" s="361">
        <f t="shared" ref="G70" si="511">IF(F70&lt;0,-1,1)</f>
        <v>1</v>
      </c>
      <c r="H70" s="360">
        <f t="shared" ref="H70" si="512">SUM(G68:G70)</f>
        <v>-1</v>
      </c>
      <c r="I70" s="2530" t="str">
        <f t="shared" ref="I70" si="513">IF(H70=-3,"悪化 ",IF(H70=3,"改善 "," ---"))</f>
        <v xml:space="preserve"> ---</v>
      </c>
      <c r="J70" s="2534">
        <f>結果表!M68</f>
        <v>100.67507161341398</v>
      </c>
      <c r="L70" s="527">
        <v>7</v>
      </c>
      <c r="M70" s="262">
        <f t="shared" ref="M70" si="514">B70</f>
        <v>99.103338364872798</v>
      </c>
      <c r="N70" s="220">
        <f t="shared" ref="N70" si="515">J70</f>
        <v>100.67507161341398</v>
      </c>
    </row>
    <row r="71" spans="1:14">
      <c r="A71" s="2219">
        <v>45139</v>
      </c>
      <c r="B71" s="2534">
        <f>結果表!E69</f>
        <v>99.232543208910812</v>
      </c>
      <c r="C71" s="699">
        <f t="shared" ref="C71" si="516">B71-B70</f>
        <v>0.12920484403801424</v>
      </c>
      <c r="D71" s="52">
        <f t="shared" ref="D71" si="517">ROUND((B71-B59)/B59*100,2)</f>
        <v>-2.71</v>
      </c>
      <c r="E71" s="359">
        <f t="shared" ref="E71" si="518">AVERAGE(B69:B71)</f>
        <v>99.115761493084463</v>
      </c>
      <c r="F71" s="542">
        <f t="shared" ref="F71" si="519">E71-E70</f>
        <v>9.290520451327211E-2</v>
      </c>
      <c r="G71" s="361">
        <f t="shared" ref="G71" si="520">IF(F71&lt;0,-1,1)</f>
        <v>1</v>
      </c>
      <c r="H71" s="360">
        <f t="shared" ref="H71" si="521">SUM(G69:G71)</f>
        <v>1</v>
      </c>
      <c r="I71" s="2530" t="str">
        <f t="shared" ref="I71" si="522">IF(H71=-3,"悪化 ",IF(H71=3,"改善 "," ---"))</f>
        <v xml:space="preserve"> ---</v>
      </c>
      <c r="J71" s="2534">
        <f>結果表!M69</f>
        <v>100.71615692521488</v>
      </c>
      <c r="L71" s="529">
        <v>8</v>
      </c>
      <c r="M71" s="262">
        <f t="shared" ref="M71" si="523">B71</f>
        <v>99.232543208910812</v>
      </c>
      <c r="N71" s="220">
        <f t="shared" ref="N71" si="524">J71</f>
        <v>100.71615692521488</v>
      </c>
    </row>
    <row r="72" spans="1:14">
      <c r="A72" s="2219">
        <v>45170</v>
      </c>
      <c r="B72" s="2534">
        <f>結果表!E70</f>
        <v>99.259252744986341</v>
      </c>
      <c r="C72" s="699">
        <f t="shared" ref="C72" si="525">B72-B71</f>
        <v>2.6709536075529172E-2</v>
      </c>
      <c r="D72" s="52">
        <f t="shared" ref="D72" si="526">ROUND((B72-B60)/B60*100,2)</f>
        <v>-2.35</v>
      </c>
      <c r="E72" s="359">
        <f t="shared" ref="E72" si="527">AVERAGE(B70:B72)</f>
        <v>99.198378106256655</v>
      </c>
      <c r="F72" s="542">
        <f t="shared" ref="F72" si="528">E72-E71</f>
        <v>8.2616613172191933E-2</v>
      </c>
      <c r="G72" s="361">
        <f t="shared" ref="G72" si="529">IF(F72&lt;0,-1,1)</f>
        <v>1</v>
      </c>
      <c r="H72" s="360">
        <f t="shared" ref="H72" si="530">SUM(G70:G72)</f>
        <v>3</v>
      </c>
      <c r="I72" s="2530" t="str">
        <f t="shared" ref="I72" si="531">IF(H72=-3,"悪化 ",IF(H72=3,"改善 "," ---"))</f>
        <v xml:space="preserve">改善 </v>
      </c>
      <c r="J72" s="2534">
        <f>結果表!M70</f>
        <v>100.65866816443547</v>
      </c>
      <c r="L72" s="529">
        <v>9</v>
      </c>
      <c r="M72" s="262">
        <f t="shared" ref="M72" si="532">B72</f>
        <v>99.259252744986341</v>
      </c>
      <c r="N72" s="220">
        <f t="shared" ref="N72" si="533">J72</f>
        <v>100.65866816443547</v>
      </c>
    </row>
    <row r="73" spans="1:14">
      <c r="A73" s="2219">
        <v>45200</v>
      </c>
      <c r="B73" s="2534">
        <f>結果表!E71</f>
        <v>99.191678395245091</v>
      </c>
      <c r="C73" s="699">
        <f t="shared" ref="C73" si="534">B73-B72</f>
        <v>-6.7574349741249762E-2</v>
      </c>
      <c r="D73" s="52">
        <f t="shared" ref="D73" si="535">ROUND((B73-B61)/B61*100,2)</f>
        <v>-1.99</v>
      </c>
      <c r="E73" s="359">
        <f t="shared" ref="E73" si="536">AVERAGE(B71:B73)</f>
        <v>99.227824783047424</v>
      </c>
      <c r="F73" s="542">
        <f t="shared" ref="F73" si="537">E73-E72</f>
        <v>2.9446676790769288E-2</v>
      </c>
      <c r="G73" s="361">
        <f t="shared" ref="G73" si="538">IF(F73&lt;0,-1,1)</f>
        <v>1</v>
      </c>
      <c r="H73" s="360">
        <f t="shared" ref="H73" si="539">SUM(G71:G73)</f>
        <v>3</v>
      </c>
      <c r="I73" s="2530" t="str">
        <f t="shared" ref="I73" si="540">IF(H73=-3,"悪化 ",IF(H73=3,"改善 "," ---"))</f>
        <v xml:space="preserve">改善 </v>
      </c>
      <c r="J73" s="2534">
        <f>結果表!M71</f>
        <v>100.50336157117208</v>
      </c>
      <c r="L73" s="529">
        <v>10</v>
      </c>
      <c r="M73" s="262">
        <f t="shared" ref="M73" si="541">B73</f>
        <v>99.191678395245091</v>
      </c>
      <c r="N73" s="220">
        <f t="shared" ref="N73" si="542">J73</f>
        <v>100.50336157117208</v>
      </c>
    </row>
    <row r="74" spans="1:14">
      <c r="A74" s="2219">
        <v>45231</v>
      </c>
      <c r="B74" s="2534">
        <f>結果表!E72</f>
        <v>99.037811360371435</v>
      </c>
      <c r="C74" s="699">
        <f t="shared" ref="C74" si="543">B74-B73</f>
        <v>-0.15386703487365594</v>
      </c>
      <c r="D74" s="52">
        <f t="shared" ref="D74" si="544">ROUND((B74-B62)/B62*100,2)</f>
        <v>-1.68</v>
      </c>
      <c r="E74" s="359">
        <f t="shared" ref="E74" si="545">AVERAGE(B72:B74)</f>
        <v>99.162914166867623</v>
      </c>
      <c r="F74" s="542">
        <f t="shared" ref="F74" si="546">E74-E73</f>
        <v>-6.491061617980165E-2</v>
      </c>
      <c r="G74" s="361">
        <f t="shared" ref="G74" si="547">IF(F74&lt;0,-1,1)</f>
        <v>-1</v>
      </c>
      <c r="H74" s="360">
        <f t="shared" ref="H74" si="548">SUM(G72:G74)</f>
        <v>1</v>
      </c>
      <c r="I74" s="2530" t="str">
        <f t="shared" ref="I74" si="549">IF(H74=-3,"悪化 ",IF(H74=3,"改善 "," ---"))</f>
        <v xml:space="preserve"> ---</v>
      </c>
      <c r="J74" s="2534">
        <f>結果表!M72</f>
        <v>100.29182898757861</v>
      </c>
      <c r="L74" s="528">
        <v>11</v>
      </c>
      <c r="M74" s="262">
        <f t="shared" ref="M74" si="550">B74</f>
        <v>99.037811360371435</v>
      </c>
      <c r="N74" s="220">
        <f t="shared" ref="N74" si="551">J74</f>
        <v>100.29182898757861</v>
      </c>
    </row>
    <row r="75" spans="1:14">
      <c r="A75" s="2536">
        <v>45261</v>
      </c>
      <c r="B75" s="2535">
        <f>結果表!E73</f>
        <v>98.831443722098967</v>
      </c>
      <c r="C75" s="930">
        <f t="shared" ref="C75:C76" si="552">B75-B74</f>
        <v>-0.20636763827246796</v>
      </c>
      <c r="D75" s="550">
        <f t="shared" ref="D75:D76" si="553">ROUND((B75-B63)/B63*100,2)</f>
        <v>-1.37</v>
      </c>
      <c r="E75" s="544">
        <f t="shared" ref="E75:E76" si="554">AVERAGE(B73:B75)</f>
        <v>99.020311159238489</v>
      </c>
      <c r="F75" s="551">
        <f t="shared" ref="F75:F76" si="555">E75-E74</f>
        <v>-0.14260300762913403</v>
      </c>
      <c r="G75" s="545">
        <f t="shared" ref="G75:G76" si="556">IF(F75&lt;0,-1,1)</f>
        <v>-1</v>
      </c>
      <c r="H75" s="552">
        <f t="shared" ref="H75:H76" si="557">SUM(G73:G75)</f>
        <v>-1</v>
      </c>
      <c r="I75" s="2532" t="str">
        <f t="shared" ref="I75:I76" si="558">IF(H75=-3,"悪化 ",IF(H75=3,"改善 "," ---"))</f>
        <v xml:space="preserve"> ---</v>
      </c>
      <c r="J75" s="2535">
        <f>結果表!M73</f>
        <v>99.969345394299268</v>
      </c>
      <c r="L75" s="532">
        <v>12</v>
      </c>
      <c r="M75" s="494">
        <f t="shared" ref="M75:M76" si="559">B75</f>
        <v>98.831443722098967</v>
      </c>
      <c r="N75" s="225">
        <f t="shared" ref="N75:N76" si="560">J75</f>
        <v>99.969345394299268</v>
      </c>
    </row>
    <row r="76" spans="1:14">
      <c r="A76" s="2218">
        <v>45292</v>
      </c>
      <c r="B76" s="2534">
        <f>結果表!E74</f>
        <v>98.656979202072449</v>
      </c>
      <c r="C76" s="735">
        <f t="shared" si="552"/>
        <v>-0.17446452002651824</v>
      </c>
      <c r="D76" s="547">
        <f t="shared" si="553"/>
        <v>-1.04</v>
      </c>
      <c r="E76" s="553">
        <f t="shared" si="554"/>
        <v>98.842078094847622</v>
      </c>
      <c r="F76" s="548">
        <f t="shared" si="555"/>
        <v>-0.1782330643908665</v>
      </c>
      <c r="G76" s="554">
        <f t="shared" si="556"/>
        <v>-1</v>
      </c>
      <c r="H76" s="549">
        <f t="shared" si="557"/>
        <v>-3</v>
      </c>
      <c r="I76" s="2529" t="str">
        <f t="shared" si="558"/>
        <v xml:space="preserve">悪化 </v>
      </c>
      <c r="J76" s="2534">
        <f>結果表!M74</f>
        <v>99.542060696256925</v>
      </c>
      <c r="L76" s="530" t="s">
        <v>1254</v>
      </c>
      <c r="M76" s="262">
        <f t="shared" si="559"/>
        <v>98.656979202072449</v>
      </c>
      <c r="N76" s="220">
        <f t="shared" si="560"/>
        <v>99.542060696256925</v>
      </c>
    </row>
    <row r="77" spans="1:14">
      <c r="A77" s="2219">
        <v>45323</v>
      </c>
      <c r="B77" s="2534">
        <f>結果表!E75</f>
        <v>98.715600576333657</v>
      </c>
      <c r="C77" s="699">
        <f t="shared" ref="C77" si="561">B77-B76</f>
        <v>5.8621374261207393E-2</v>
      </c>
      <c r="D77" s="52">
        <f t="shared" ref="D77" si="562">ROUND((B77-B65)/B65*100,2)</f>
        <v>-0.6</v>
      </c>
      <c r="E77" s="359">
        <f t="shared" ref="E77" si="563">AVERAGE(B75:B77)</f>
        <v>98.734674500168353</v>
      </c>
      <c r="F77" s="542">
        <f t="shared" ref="F77" si="564">E77-E76</f>
        <v>-0.10740359467926908</v>
      </c>
      <c r="G77" s="361">
        <f t="shared" ref="G77" si="565">IF(F77&lt;0,-1,1)</f>
        <v>-1</v>
      </c>
      <c r="H77" s="360">
        <f t="shared" ref="H77" si="566">SUM(G75:G77)</f>
        <v>-3</v>
      </c>
      <c r="I77" s="2530" t="str">
        <f t="shared" ref="I77" si="567">IF(H77=-3,"悪化 ",IF(H77=3,"改善 "," ---"))</f>
        <v xml:space="preserve">悪化 </v>
      </c>
      <c r="J77" s="2534">
        <f>結果表!M75</f>
        <v>99.120240609480774</v>
      </c>
      <c r="L77" s="527">
        <v>2</v>
      </c>
      <c r="M77" s="262">
        <f t="shared" ref="M77" si="568">B77</f>
        <v>98.715600576333657</v>
      </c>
      <c r="N77" s="220">
        <f t="shared" ref="N77" si="569">J77</f>
        <v>99.120240609480774</v>
      </c>
    </row>
    <row r="78" spans="1:14">
      <c r="A78" s="2219">
        <v>45352</v>
      </c>
      <c r="B78" s="2534">
        <f>結果表!E76</f>
        <v>99.088895101928941</v>
      </c>
      <c r="C78" s="699">
        <f t="shared" ref="C78" si="570">B78-B77</f>
        <v>0.3732945255952842</v>
      </c>
      <c r="D78" s="52">
        <f t="shared" ref="D78" si="571">ROUND((B78-B66)/B66*100,2)</f>
        <v>0.01</v>
      </c>
      <c r="E78" s="359">
        <f t="shared" ref="E78" si="572">AVERAGE(B76:B78)</f>
        <v>98.820491626778349</v>
      </c>
      <c r="F78" s="542">
        <f t="shared" ref="F78" si="573">E78-E77</f>
        <v>8.5817126609995853E-2</v>
      </c>
      <c r="G78" s="361">
        <f t="shared" ref="G78" si="574">IF(F78&lt;0,-1,1)</f>
        <v>1</v>
      </c>
      <c r="H78" s="360">
        <f t="shared" ref="H78" si="575">SUM(G76:G78)</f>
        <v>-1</v>
      </c>
      <c r="I78" s="2530" t="str">
        <f t="shared" ref="I78" si="576">IF(H78=-3,"悪化 ",IF(H78=3,"改善 "," ---"))</f>
        <v xml:space="preserve"> ---</v>
      </c>
      <c r="J78" s="2534">
        <f>結果表!M76</f>
        <v>98.857188241488657</v>
      </c>
      <c r="L78" s="527">
        <v>3</v>
      </c>
      <c r="M78" s="262">
        <f t="shared" ref="M78" si="577">B78</f>
        <v>99.088895101928941</v>
      </c>
      <c r="N78" s="220">
        <f t="shared" ref="N78" si="578">J78</f>
        <v>98.857188241488657</v>
      </c>
    </row>
    <row r="79" spans="1:14">
      <c r="A79" s="2219">
        <v>45383</v>
      </c>
      <c r="B79" s="2534">
        <f>結果表!E77</f>
        <v>99.631489339622107</v>
      </c>
      <c r="C79" s="699">
        <f t="shared" ref="C79" si="579">B79-B78</f>
        <v>0.54259423769316584</v>
      </c>
      <c r="D79" s="52">
        <f t="shared" ref="D79" si="580">ROUND((B79-B67)/B67*100,2)</f>
        <v>0.68</v>
      </c>
      <c r="E79" s="359">
        <f t="shared" ref="E79" si="581">AVERAGE(B77:B79)</f>
        <v>99.145328339294906</v>
      </c>
      <c r="F79" s="542">
        <f t="shared" ref="F79" si="582">E79-E78</f>
        <v>0.32483671251655721</v>
      </c>
      <c r="G79" s="361">
        <f t="shared" ref="G79" si="583">IF(F79&lt;0,-1,1)</f>
        <v>1</v>
      </c>
      <c r="H79" s="360">
        <f t="shared" ref="H79" si="584">SUM(G77:G79)</f>
        <v>1</v>
      </c>
      <c r="I79" s="2530" t="str">
        <f t="shared" ref="I79" si="585">IF(H79=-3,"悪化 ",IF(H79=3,"改善 "," ---"))</f>
        <v xml:space="preserve"> ---</v>
      </c>
      <c r="J79" s="2534">
        <f>結果表!M77</f>
        <v>98.774607577224003</v>
      </c>
      <c r="L79" s="527">
        <v>4</v>
      </c>
      <c r="M79" s="262">
        <f t="shared" ref="M79" si="586">B79</f>
        <v>99.631489339622107</v>
      </c>
      <c r="N79" s="220">
        <f t="shared" ref="N79" si="587">J79</f>
        <v>98.774607577224003</v>
      </c>
    </row>
    <row r="80" spans="1:14">
      <c r="A80" s="2219">
        <v>45413</v>
      </c>
      <c r="B80" s="2534">
        <f>結果表!E78</f>
        <v>100.17398205611771</v>
      </c>
      <c r="C80" s="699">
        <f t="shared" ref="C80" si="588">B80-B79</f>
        <v>0.54249271649560171</v>
      </c>
      <c r="D80" s="52">
        <f t="shared" ref="D80" si="589">ROUND((B80-B68)/B68*100,2)</f>
        <v>1.23</v>
      </c>
      <c r="E80" s="359">
        <f t="shared" ref="E80" si="590">AVERAGE(B78:B80)</f>
        <v>99.631455499222923</v>
      </c>
      <c r="F80" s="542">
        <f t="shared" ref="F80" si="591">E80-E79</f>
        <v>0.48612715992801725</v>
      </c>
      <c r="G80" s="361">
        <f t="shared" ref="G80" si="592">IF(F80&lt;0,-1,1)</f>
        <v>1</v>
      </c>
      <c r="H80" s="360">
        <f t="shared" ref="H80" si="593">SUM(G78:G80)</f>
        <v>3</v>
      </c>
      <c r="I80" s="2530" t="str">
        <f t="shared" ref="I80" si="594">IF(H80=-3,"悪化 ",IF(H80=3,"改善 "," ---"))</f>
        <v xml:space="preserve">改善 </v>
      </c>
      <c r="J80" s="2534">
        <f>結果表!M78</f>
        <v>98.824960683166239</v>
      </c>
      <c r="L80" s="527">
        <v>5</v>
      </c>
      <c r="M80" s="262">
        <f t="shared" ref="M80" si="595">B80</f>
        <v>100.17398205611771</v>
      </c>
      <c r="N80" s="220">
        <f t="shared" ref="N80" si="596">J80</f>
        <v>98.824960683166239</v>
      </c>
    </row>
    <row r="81" spans="1:14">
      <c r="A81" s="2219">
        <v>45444</v>
      </c>
      <c r="B81" s="2534">
        <f>結果表!E79</f>
        <v>100.59931402507121</v>
      </c>
      <c r="C81" s="699">
        <f t="shared" ref="C81" si="597">B81-B80</f>
        <v>0.42533196895350045</v>
      </c>
      <c r="D81" s="52">
        <f t="shared" ref="D81" si="598">ROUND((B81-B69)/B69*100,2)</f>
        <v>1.6</v>
      </c>
      <c r="E81" s="359">
        <f t="shared" ref="E81" si="599">AVERAGE(B79:B81)</f>
        <v>100.13492847360367</v>
      </c>
      <c r="F81" s="542">
        <f t="shared" ref="F81" si="600">E81-E80</f>
        <v>0.50347297438074179</v>
      </c>
      <c r="G81" s="361">
        <f t="shared" ref="G81" si="601">IF(F81&lt;0,-1,1)</f>
        <v>1</v>
      </c>
      <c r="H81" s="360">
        <f t="shared" ref="H81" si="602">SUM(G79:G81)</f>
        <v>3</v>
      </c>
      <c r="I81" s="2530" t="str">
        <f t="shared" ref="I81" si="603">IF(H81=-3,"悪化 ",IF(H81=3,"改善 "," ---"))</f>
        <v xml:space="preserve">改善 </v>
      </c>
      <c r="J81" s="2534">
        <f>結果表!M79</f>
        <v>98.992039468659115</v>
      </c>
      <c r="L81" s="527">
        <v>6</v>
      </c>
      <c r="M81" s="262">
        <f t="shared" ref="M81" si="604">B81</f>
        <v>100.59931402507121</v>
      </c>
      <c r="N81" s="220">
        <f t="shared" ref="N81" si="605">J81</f>
        <v>98.992039468659115</v>
      </c>
    </row>
    <row r="82" spans="1:14">
      <c r="A82" s="2219">
        <v>45474</v>
      </c>
      <c r="B82" s="2534">
        <f>結果表!E80</f>
        <v>100.9179987790374</v>
      </c>
      <c r="C82" s="699">
        <f t="shared" ref="C82" si="606">B82-B81</f>
        <v>0.31868475396619544</v>
      </c>
      <c r="D82" s="52">
        <f t="shared" ref="D82" si="607">ROUND((B82-B70)/B70*100,2)</f>
        <v>1.83</v>
      </c>
      <c r="E82" s="359">
        <f t="shared" ref="E82" si="608">AVERAGE(B80:B82)</f>
        <v>100.56376495340878</v>
      </c>
      <c r="F82" s="542">
        <f t="shared" ref="F82" si="609">E82-E81</f>
        <v>0.42883647980511341</v>
      </c>
      <c r="G82" s="361">
        <f t="shared" ref="G82" si="610">IF(F82&lt;0,-1,1)</f>
        <v>1</v>
      </c>
      <c r="H82" s="360">
        <f t="shared" ref="H82" si="611">SUM(G80:G82)</f>
        <v>3</v>
      </c>
      <c r="I82" s="2530" t="str">
        <f t="shared" ref="I82" si="612">IF(H82=-3,"悪化 ",IF(H82=3,"改善 "," ---"))</f>
        <v xml:space="preserve">改善 </v>
      </c>
      <c r="J82" s="2534">
        <f>結果表!M80</f>
        <v>99.257164350677755</v>
      </c>
      <c r="L82" s="527">
        <v>7</v>
      </c>
      <c r="M82" s="262">
        <f t="shared" ref="M82" si="613">B82</f>
        <v>100.9179987790374</v>
      </c>
      <c r="N82" s="220">
        <f t="shared" ref="N82" si="614">J82</f>
        <v>99.257164350677755</v>
      </c>
    </row>
    <row r="83" spans="1:14">
      <c r="A83" s="2219">
        <v>45505</v>
      </c>
      <c r="B83" s="2534">
        <f>結果表!E81</f>
        <v>101.03012667719291</v>
      </c>
      <c r="C83" s="699">
        <f t="shared" ref="C83" si="615">B83-B82</f>
        <v>0.1121278981555065</v>
      </c>
      <c r="D83" s="52">
        <f t="shared" ref="D83" si="616">ROUND((B83-B71)/B71*100,2)</f>
        <v>1.81</v>
      </c>
      <c r="E83" s="359">
        <f t="shared" ref="E83" si="617">AVERAGE(B81:B83)</f>
        <v>100.84914649376718</v>
      </c>
      <c r="F83" s="542">
        <f t="shared" ref="F83" si="618">E83-E82</f>
        <v>0.2853815403584008</v>
      </c>
      <c r="G83" s="361">
        <f t="shared" ref="G83" si="619">IF(F83&lt;0,-1,1)</f>
        <v>1</v>
      </c>
      <c r="H83" s="360">
        <f t="shared" ref="H83" si="620">SUM(G81:G83)</f>
        <v>3</v>
      </c>
      <c r="I83" s="2530" t="str">
        <f t="shared" ref="I83" si="621">IF(H83=-3,"悪化 ",IF(H83=3,"改善 "," ---"))</f>
        <v xml:space="preserve">改善 </v>
      </c>
      <c r="J83" s="2534">
        <f>結果表!M81</f>
        <v>99.553564067223547</v>
      </c>
      <c r="L83" s="529">
        <v>8</v>
      </c>
      <c r="M83" s="262">
        <f t="shared" ref="M83" si="622">B83</f>
        <v>101.03012667719291</v>
      </c>
      <c r="N83" s="220">
        <f t="shared" ref="N83" si="623">J83</f>
        <v>99.553564067223547</v>
      </c>
    </row>
    <row r="84" spans="1:14">
      <c r="A84" s="2219">
        <v>45536</v>
      </c>
      <c r="B84" s="2534">
        <f>結果表!E82</f>
        <v>100.99419700664379</v>
      </c>
      <c r="C84" s="699">
        <f t="shared" ref="C84" si="624">B84-B83</f>
        <v>-3.5929670549123216E-2</v>
      </c>
      <c r="D84" s="52">
        <f t="shared" ref="D84" si="625">ROUND((B84-B72)/B72*100,2)</f>
        <v>1.75</v>
      </c>
      <c r="E84" s="359">
        <f t="shared" ref="E84" si="626">AVERAGE(B82:B84)</f>
        <v>100.98077415429138</v>
      </c>
      <c r="F84" s="542">
        <f t="shared" ref="F84" si="627">E84-E83</f>
        <v>0.13162766052420238</v>
      </c>
      <c r="G84" s="361">
        <f t="shared" ref="G84" si="628">IF(F84&lt;0,-1,1)</f>
        <v>1</v>
      </c>
      <c r="H84" s="360">
        <f t="shared" ref="H84" si="629">SUM(G82:G84)</f>
        <v>3</v>
      </c>
      <c r="I84" s="2530" t="str">
        <f t="shared" ref="I84" si="630">IF(H84=-3,"悪化 ",IF(H84=3,"改善 "," ---"))</f>
        <v xml:space="preserve">改善 </v>
      </c>
      <c r="J84" s="2534">
        <f>結果表!M82</f>
        <v>99.831536294122301</v>
      </c>
      <c r="L84" s="529">
        <v>9</v>
      </c>
      <c r="M84" s="262">
        <f t="shared" ref="M84" si="631">B84</f>
        <v>100.99419700664379</v>
      </c>
      <c r="N84" s="220">
        <f t="shared" ref="N84" si="632">J84</f>
        <v>99.831536294122301</v>
      </c>
    </row>
    <row r="85" spans="1:14">
      <c r="A85" s="2219">
        <v>45566</v>
      </c>
      <c r="B85" s="2534">
        <f>結果表!E83</f>
        <v>100.87731112517642</v>
      </c>
      <c r="C85" s="699">
        <f t="shared" ref="C85" si="633">B85-B84</f>
        <v>-0.11688588146736834</v>
      </c>
      <c r="D85" s="52">
        <f t="shared" ref="D85" si="634">ROUND((B85-B73)/B73*100,2)</f>
        <v>1.7</v>
      </c>
      <c r="E85" s="359">
        <f t="shared" ref="E85" si="635">AVERAGE(B83:B85)</f>
        <v>100.96721160300437</v>
      </c>
      <c r="F85" s="542">
        <f t="shared" ref="F85" si="636">E85-E84</f>
        <v>-1.3562551287009228E-2</v>
      </c>
      <c r="G85" s="361">
        <f t="shared" ref="G85" si="637">IF(F85&lt;0,-1,1)</f>
        <v>-1</v>
      </c>
      <c r="H85" s="360">
        <f t="shared" ref="H85" si="638">SUM(G83:G85)</f>
        <v>1</v>
      </c>
      <c r="I85" s="2530" t="str">
        <f t="shared" ref="I85" si="639">IF(H85=-3,"悪化 ",IF(H85=3,"改善 "," ---"))</f>
        <v xml:space="preserve"> ---</v>
      </c>
      <c r="J85" s="2534">
        <f>結果表!M83</f>
        <v>100.08792816394796</v>
      </c>
      <c r="L85" s="529">
        <v>10</v>
      </c>
      <c r="M85" s="262">
        <f t="shared" ref="M85" si="640">B85</f>
        <v>100.87731112517642</v>
      </c>
      <c r="N85" s="220">
        <f t="shared" ref="N85" si="641">J85</f>
        <v>100.08792816394796</v>
      </c>
    </row>
    <row r="86" spans="1:14">
      <c r="A86" s="2219">
        <v>45597</v>
      </c>
      <c r="B86" s="2534">
        <f>結果表!E84</f>
        <v>100.65218072300289</v>
      </c>
      <c r="C86" s="699">
        <f t="shared" ref="C86" si="642">B86-B85</f>
        <v>-0.22513040217353364</v>
      </c>
      <c r="D86" s="52">
        <f t="shared" ref="D86" si="643">ROUND((B86-B74)/B74*100,2)</f>
        <v>1.63</v>
      </c>
      <c r="E86" s="359">
        <f t="shared" ref="E86" si="644">AVERAGE(B84:B86)</f>
        <v>100.84122961827437</v>
      </c>
      <c r="F86" s="542">
        <f t="shared" ref="F86" si="645">E86-E85</f>
        <v>-0.12598198473000366</v>
      </c>
      <c r="G86" s="361">
        <f t="shared" ref="G86" si="646">IF(F86&lt;0,-1,1)</f>
        <v>-1</v>
      </c>
      <c r="H86" s="360">
        <f t="shared" ref="H86" si="647">SUM(G84:G86)</f>
        <v>-1</v>
      </c>
      <c r="I86" s="2530" t="str">
        <f t="shared" ref="I86" si="648">IF(H86=-3,"悪化 ",IF(H86=3,"改善 "," ---"))</f>
        <v xml:space="preserve"> ---</v>
      </c>
      <c r="J86" s="2534">
        <f>結果表!M84</f>
        <v>100.1575444202727</v>
      </c>
      <c r="L86" s="528">
        <v>11</v>
      </c>
      <c r="M86" s="262">
        <f t="shared" ref="M86" si="649">B86</f>
        <v>100.65218072300289</v>
      </c>
      <c r="N86" s="220">
        <f t="shared" ref="N86" si="650">J86</f>
        <v>100.1575444202727</v>
      </c>
    </row>
    <row r="87" spans="1:14">
      <c r="A87" s="2536">
        <v>45627</v>
      </c>
      <c r="B87" s="2534">
        <f>結果表!E85</f>
        <v>100.39781114895889</v>
      </c>
      <c r="C87" s="699">
        <f t="shared" ref="C87" si="651">B87-B86</f>
        <v>-0.25436957404399152</v>
      </c>
      <c r="D87" s="52">
        <f t="shared" ref="D87" si="652">ROUND((B87-B75)/B75*100,2)</f>
        <v>1.58</v>
      </c>
      <c r="E87" s="359">
        <f t="shared" ref="E87" si="653">AVERAGE(B85:B87)</f>
        <v>100.64243433237941</v>
      </c>
      <c r="F87" s="542">
        <f t="shared" ref="F87" si="654">E87-E86</f>
        <v>-0.19879528589495976</v>
      </c>
      <c r="G87" s="361">
        <f t="shared" ref="G87" si="655">IF(F87&lt;0,-1,1)</f>
        <v>-1</v>
      </c>
      <c r="H87" s="360">
        <f t="shared" ref="H87" si="656">SUM(G85:G87)</f>
        <v>-3</v>
      </c>
      <c r="I87" s="2530" t="str">
        <f t="shared" ref="I87" si="657">IF(H87=-3,"悪化 ",IF(H87=3,"改善 "," ---"))</f>
        <v xml:space="preserve">悪化 </v>
      </c>
      <c r="J87" s="2534">
        <f>結果表!M85</f>
        <v>100.09420923616642</v>
      </c>
      <c r="L87" s="532">
        <v>12</v>
      </c>
      <c r="M87" s="494">
        <f t="shared" ref="M87" si="658">B87</f>
        <v>100.39781114895889</v>
      </c>
      <c r="N87" s="225">
        <f t="shared" ref="N87" si="659">J87</f>
        <v>100.09420923616642</v>
      </c>
    </row>
    <row r="88" spans="1:14">
      <c r="A88" s="2218">
        <v>45658</v>
      </c>
      <c r="B88" s="2641">
        <f>結果表!E86</f>
        <v>100.14698883130445</v>
      </c>
      <c r="C88" s="245">
        <f t="shared" ref="C88" si="660">B88-B87</f>
        <v>-0.25082231765443908</v>
      </c>
      <c r="D88" s="547">
        <f t="shared" ref="D88" si="661">ROUND((B88-B76)/B76*100,2)</f>
        <v>1.51</v>
      </c>
      <c r="E88" s="553">
        <f t="shared" ref="E88" si="662">AVERAGE(B86:B88)</f>
        <v>100.3989935677554</v>
      </c>
      <c r="F88" s="548">
        <f t="shared" ref="F88" si="663">E88-E87</f>
        <v>-0.24344076462401176</v>
      </c>
      <c r="G88" s="554">
        <f t="shared" ref="G88" si="664">IF(F88&lt;0,-1,1)</f>
        <v>-1</v>
      </c>
      <c r="H88" s="549">
        <f t="shared" ref="H88" si="665">SUM(G86:G88)</f>
        <v>-3</v>
      </c>
      <c r="I88" s="524" t="str">
        <f t="shared" ref="I88" si="666">IF(H88=-3,"悪化 ",IF(H88=3,"改善 "," ---"))</f>
        <v xml:space="preserve">悪化 </v>
      </c>
      <c r="J88" s="2619">
        <f>結果表!M86</f>
        <v>99.96039683848565</v>
      </c>
      <c r="L88" s="530" t="s">
        <v>1463</v>
      </c>
      <c r="M88" s="262">
        <f t="shared" ref="M88" si="667">B88</f>
        <v>100.14698883130445</v>
      </c>
      <c r="N88" s="220">
        <f t="shared" ref="N88" si="668">J88</f>
        <v>99.96039683848565</v>
      </c>
    </row>
    <row r="89" spans="1:14">
      <c r="A89" s="2219">
        <v>45689</v>
      </c>
      <c r="B89" s="2642">
        <f>結果表!E87</f>
        <v>99.947951631046649</v>
      </c>
      <c r="C89" s="243">
        <f t="shared" ref="C89" si="669">B89-B88</f>
        <v>-0.19903720025780558</v>
      </c>
      <c r="D89" s="52">
        <f t="shared" ref="D89" si="670">ROUND((B89-B77)/B77*100,2)</f>
        <v>1.25</v>
      </c>
      <c r="E89" s="359">
        <f t="shared" ref="E89" si="671">AVERAGE(B87:B89)</f>
        <v>100.16425053710333</v>
      </c>
      <c r="F89" s="542">
        <f t="shared" ref="F89" si="672">E89-E88</f>
        <v>-0.23474303065206925</v>
      </c>
      <c r="G89" s="361">
        <f t="shared" ref="G89" si="673">IF(F89&lt;0,-1,1)</f>
        <v>-1</v>
      </c>
      <c r="H89" s="360">
        <f t="shared" ref="H89" si="674">SUM(G87:G89)</f>
        <v>-3</v>
      </c>
      <c r="I89" s="514" t="str">
        <f t="shared" ref="I89" si="675">IF(H89=-3,"悪化 ",IF(H89=3,"改善 "," ---"))</f>
        <v xml:space="preserve">悪化 </v>
      </c>
      <c r="J89" s="2620">
        <f>結果表!M87</f>
        <v>99.826939350231498</v>
      </c>
      <c r="L89" s="527">
        <v>2</v>
      </c>
      <c r="M89" s="262">
        <f t="shared" ref="M89" si="676">B89</f>
        <v>99.947951631046649</v>
      </c>
      <c r="N89" s="220">
        <f t="shared" ref="N89" si="677">J89</f>
        <v>99.826939350231498</v>
      </c>
    </row>
    <row r="90" spans="1:14">
      <c r="A90" s="2219">
        <v>45717</v>
      </c>
      <c r="B90" s="2642">
        <f>結果表!E88</f>
        <v>99.835182830874288</v>
      </c>
      <c r="C90" s="243">
        <f t="shared" ref="C90" si="678">B90-B89</f>
        <v>-0.11276880017236124</v>
      </c>
      <c r="D90" s="52">
        <f t="shared" ref="D90" si="679">ROUND((B90-B78)/B78*100,2)</f>
        <v>0.75</v>
      </c>
      <c r="E90" s="359">
        <f t="shared" ref="E90" si="680">AVERAGE(B88:B90)</f>
        <v>99.976707764408459</v>
      </c>
      <c r="F90" s="542">
        <f t="shared" ref="F90" si="681">E90-E89</f>
        <v>-0.18754277269486863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20">
        <f>結果表!M88</f>
        <v>99.660829914673272</v>
      </c>
      <c r="L90" s="527">
        <v>3</v>
      </c>
      <c r="M90" s="262">
        <f t="shared" ref="M90" si="685">B90</f>
        <v>99.835182830874288</v>
      </c>
      <c r="N90" s="220">
        <f t="shared" ref="N90" si="686">J90</f>
        <v>99.660829914673272</v>
      </c>
    </row>
    <row r="91" spans="1:14">
      <c r="A91" s="2219">
        <v>45748</v>
      </c>
      <c r="B91" s="2642">
        <f>結果表!E89</f>
        <v>99.901193981691463</v>
      </c>
      <c r="C91" s="243">
        <f t="shared" ref="C91" si="687">B91-B90</f>
        <v>6.6011150817175235E-2</v>
      </c>
      <c r="D91" s="52">
        <f t="shared" ref="D91" si="688">ROUND((B91-B79)/B79*100,2)</f>
        <v>0.27</v>
      </c>
      <c r="E91" s="359">
        <f t="shared" ref="E91" si="689">AVERAGE(B89:B91)</f>
        <v>99.8947761478708</v>
      </c>
      <c r="F91" s="542">
        <f t="shared" ref="F91" si="690">E91-E90</f>
        <v>-8.1931616537659124E-2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20">
        <f>結果表!M89</f>
        <v>99.599044471605126</v>
      </c>
      <c r="L91" s="527">
        <v>4</v>
      </c>
      <c r="M91" s="262">
        <f t="shared" ref="M91" si="694">B91</f>
        <v>99.901193981691463</v>
      </c>
      <c r="N91" s="220">
        <f t="shared" ref="N91" si="695">J91</f>
        <v>99.599044471605126</v>
      </c>
    </row>
    <row r="92" spans="1:14">
      <c r="A92" s="2219">
        <v>45778</v>
      </c>
      <c r="B92" s="2642">
        <f>結果表!E90</f>
        <v>100.05782727567617</v>
      </c>
      <c r="C92" s="243">
        <f t="shared" ref="C92" si="696">B92-B91</f>
        <v>0.15663329398471149</v>
      </c>
      <c r="D92" s="52">
        <f t="shared" ref="D92" si="697">ROUND((B92-B80)/B80*100,2)</f>
        <v>-0.12</v>
      </c>
      <c r="E92" s="359">
        <f t="shared" ref="E92" si="698">AVERAGE(B90:B92)</f>
        <v>99.931401362747309</v>
      </c>
      <c r="F92" s="542">
        <f t="shared" ref="F92" si="699">E92-E91</f>
        <v>3.6625214876508494E-2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20">
        <f>結果表!M90</f>
        <v>99.622604465370102</v>
      </c>
      <c r="L92" s="527">
        <v>5</v>
      </c>
      <c r="M92" s="262">
        <f t="shared" ref="M92" si="703">B92</f>
        <v>100.05782727567617</v>
      </c>
      <c r="N92" s="220">
        <f t="shared" ref="N92" si="704">J92</f>
        <v>99.622604465370102</v>
      </c>
    </row>
    <row r="93" spans="1:14">
      <c r="A93" s="2219">
        <v>45809</v>
      </c>
      <c r="B93" s="2642">
        <f>結果表!E91</f>
        <v>100.17215567211508</v>
      </c>
      <c r="C93" s="243">
        <f t="shared" ref="C93" si="705">B93-B92</f>
        <v>0.11432839643890702</v>
      </c>
      <c r="D93" s="52">
        <f t="shared" ref="D93" si="706">ROUND((B93-B81)/B81*100,2)</f>
        <v>-0.42</v>
      </c>
      <c r="E93" s="359">
        <f t="shared" ref="E93" si="707">AVERAGE(B91:B93)</f>
        <v>100.0437256431609</v>
      </c>
      <c r="F93" s="542">
        <f t="shared" ref="F93" si="708">E93-E92</f>
        <v>0.11232428041358844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20">
        <f>結果表!M91</f>
        <v>99.662482430861672</v>
      </c>
      <c r="L93" s="527">
        <v>6</v>
      </c>
      <c r="M93" s="262">
        <f t="shared" ref="M93" si="712">B93</f>
        <v>100.17215567211508</v>
      </c>
      <c r="N93" s="220">
        <f t="shared" ref="N93" si="713">J93</f>
        <v>99.662482430861672</v>
      </c>
    </row>
    <row r="94" spans="1:14">
      <c r="A94" s="2219">
        <v>45839</v>
      </c>
      <c r="B94" s="2642">
        <f>結果表!E92</f>
        <v>100.16192644001687</v>
      </c>
      <c r="C94" s="243">
        <f t="shared" ref="C94" si="714">B94-B93</f>
        <v>-1.0229232098211583E-2</v>
      </c>
      <c r="D94" s="52">
        <f t="shared" ref="D94" si="715">ROUND((B94-B82)/B82*100,2)</f>
        <v>-0.75</v>
      </c>
      <c r="E94" s="359">
        <f t="shared" ref="E94" si="716">AVERAGE(B92:B94)</f>
        <v>100.13063646260271</v>
      </c>
      <c r="F94" s="542">
        <f t="shared" ref="F94" si="717">E94-E93</f>
        <v>8.6910819441811782E-2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620">
        <f>結果表!M92</f>
        <v>99.636034372373246</v>
      </c>
      <c r="L94" s="527">
        <v>7</v>
      </c>
      <c r="M94" s="262">
        <f t="shared" ref="M94" si="721">B94</f>
        <v>100.16192644001687</v>
      </c>
      <c r="N94" s="220">
        <f t="shared" ref="N94" si="722">J94</f>
        <v>99.636034372373246</v>
      </c>
    </row>
    <row r="95" spans="1:14">
      <c r="A95" s="2219">
        <v>45870</v>
      </c>
      <c r="B95" s="2642">
        <f>結果表!E93</f>
        <v>100.08343323288756</v>
      </c>
      <c r="C95" s="243">
        <f>B95-B94</f>
        <v>-7.8493207129312736E-2</v>
      </c>
      <c r="D95" s="52">
        <f>ROUND((B95-B83)/B83*100,2)</f>
        <v>-0.94</v>
      </c>
      <c r="E95" s="359">
        <f>AVERAGE(B93:B95)</f>
        <v>100.13917178167317</v>
      </c>
      <c r="F95" s="542">
        <f>E95-E94</f>
        <v>8.5353190704609005E-3</v>
      </c>
      <c r="G95" s="361">
        <f t="shared" ref="G95" si="723">IF(F95&lt;0,-1,1)</f>
        <v>1</v>
      </c>
      <c r="H95" s="360">
        <f>SUM(G93:G95)</f>
        <v>3</v>
      </c>
      <c r="I95" s="514" t="str">
        <f t="shared" ref="I95" si="724">IF(H95=-3,"悪化 ",IF(H95=3,"改善 "," ---"))</f>
        <v xml:space="preserve">改善 </v>
      </c>
      <c r="J95" s="2620">
        <f>結果表!M93</f>
        <v>99.709495260999986</v>
      </c>
      <c r="L95" s="529">
        <v>8</v>
      </c>
      <c r="M95" s="262">
        <f>B95</f>
        <v>100.08343323288756</v>
      </c>
      <c r="N95" s="220">
        <f>J95</f>
        <v>99.709495260999986</v>
      </c>
    </row>
    <row r="96" spans="1:14">
      <c r="A96" s="2219">
        <v>45901</v>
      </c>
      <c r="B96" s="2642">
        <f>結果表!E94</f>
        <v>100.08010639445483</v>
      </c>
      <c r="C96" s="243">
        <f>B96-B95</f>
        <v>-3.326838432727186E-3</v>
      </c>
      <c r="D96" s="52">
        <f>ROUND((B96-B84)/B84*100,2)</f>
        <v>-0.91</v>
      </c>
      <c r="E96" s="359">
        <f>AVERAGE(B94:B96)</f>
        <v>100.10848868911977</v>
      </c>
      <c r="F96" s="542">
        <f>E96-E95</f>
        <v>-3.0683092553402957E-2</v>
      </c>
      <c r="G96" s="361">
        <f t="shared" ref="G96" si="725">IF(F96&lt;0,-1,1)</f>
        <v>-1</v>
      </c>
      <c r="H96" s="360">
        <f>SUM(G94:G96)</f>
        <v>1</v>
      </c>
      <c r="I96" s="514" t="str">
        <f t="shared" ref="I96" si="726">IF(H96=-3,"悪化 ",IF(H96=3,"改善 "," ---"))</f>
        <v xml:space="preserve"> ---</v>
      </c>
      <c r="J96" s="2620">
        <f>結果表!M94</f>
        <v>100.00812709205127</v>
      </c>
      <c r="L96" s="529">
        <v>9</v>
      </c>
      <c r="M96" s="262">
        <f>B96</f>
        <v>100.08010639445483</v>
      </c>
      <c r="N96" s="220">
        <f>J96</f>
        <v>100.00812709205127</v>
      </c>
    </row>
    <row r="97" spans="1:14">
      <c r="A97" s="2219">
        <v>45931</v>
      </c>
      <c r="B97" s="2642">
        <f>結果表!E95</f>
        <v>100.12162973494637</v>
      </c>
      <c r="C97" s="243">
        <f>B97-B96</f>
        <v>4.1523340491536942E-2</v>
      </c>
      <c r="D97" s="52">
        <f>ROUND((B97-B85)/B85*100,2)</f>
        <v>-0.75</v>
      </c>
      <c r="E97" s="359">
        <f>AVERAGE(B95:B97)</f>
        <v>100.09505645409627</v>
      </c>
      <c r="F97" s="542">
        <f>E97-E96</f>
        <v>-1.3432235023500994E-2</v>
      </c>
      <c r="G97" s="361">
        <f t="shared" ref="G97" si="727">IF(F97&lt;0,-1,1)</f>
        <v>-1</v>
      </c>
      <c r="H97" s="360">
        <f>SUM(G95:G97)</f>
        <v>-1</v>
      </c>
      <c r="I97" s="514" t="str">
        <f t="shared" ref="I97" si="728">IF(H97=-3,"悪化 ",IF(H97=3,"改善 "," ---"))</f>
        <v xml:space="preserve"> ---</v>
      </c>
      <c r="J97" s="2620">
        <f>結果表!M95</f>
        <v>100.47895526795163</v>
      </c>
      <c r="L97" s="529">
        <v>10</v>
      </c>
      <c r="M97" s="262">
        <f>B97</f>
        <v>100.12162973494637</v>
      </c>
      <c r="N97" s="220">
        <f>J97</f>
        <v>100.47895526795163</v>
      </c>
    </row>
    <row r="98" spans="1:14">
      <c r="A98" s="2219">
        <v>45962</v>
      </c>
      <c r="B98" s="2642">
        <f>結果表!E96</f>
        <v>100.18374924713953</v>
      </c>
      <c r="C98" s="243">
        <f>B98-B97</f>
        <v>6.2119512193163473E-2</v>
      </c>
      <c r="D98" s="52">
        <f>ROUND((B98-B86)/B86*100,2)</f>
        <v>-0.47</v>
      </c>
      <c r="E98" s="359">
        <f>AVERAGE(B96:B98)</f>
        <v>100.12849512551357</v>
      </c>
      <c r="F98" s="542">
        <f>E98-E97</f>
        <v>3.3438671417300725E-2</v>
      </c>
      <c r="G98" s="361">
        <f t="shared" ref="G98" si="729">IF(F98&lt;0,-1,1)</f>
        <v>1</v>
      </c>
      <c r="H98" s="360">
        <f>SUM(G96:G98)</f>
        <v>-1</v>
      </c>
      <c r="I98" s="514" t="str">
        <f t="shared" ref="I98" si="730">IF(H98=-3,"悪化 ",IF(H98=3,"改善 "," ---"))</f>
        <v xml:space="preserve"> ---</v>
      </c>
      <c r="J98" s="2620">
        <f>結果表!M96</f>
        <v>101.07324644191759</v>
      </c>
      <c r="L98" s="528">
        <v>11</v>
      </c>
      <c r="M98" s="262">
        <f>B98</f>
        <v>100.18374924713953</v>
      </c>
      <c r="N98" s="220">
        <f>J98</f>
        <v>101.07324644191759</v>
      </c>
    </row>
    <row r="99" spans="1:14">
      <c r="A99" s="2536">
        <v>45992</v>
      </c>
      <c r="B99" s="2643"/>
      <c r="C99" s="246"/>
      <c r="D99" s="550"/>
      <c r="E99" s="544"/>
      <c r="F99" s="551"/>
      <c r="G99" s="545"/>
      <c r="H99" s="552"/>
      <c r="I99" s="440"/>
      <c r="J99" s="2621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00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1" sqref="Y1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41" t="s">
        <v>472</v>
      </c>
      <c r="B2" s="2539" t="s">
        <v>497</v>
      </c>
      <c r="C2" s="2538"/>
      <c r="D2" s="2538"/>
      <c r="E2" s="2539"/>
      <c r="F2" s="2539"/>
      <c r="G2" s="2539"/>
      <c r="H2" s="2539"/>
      <c r="I2" s="2540"/>
      <c r="J2" s="2540" t="s">
        <v>498</v>
      </c>
    </row>
    <row r="3" spans="1:14" ht="26">
      <c r="A3" s="2546"/>
      <c r="B3" s="2547"/>
      <c r="C3" s="2543" t="s">
        <v>265</v>
      </c>
      <c r="D3" s="2542" t="s">
        <v>267</v>
      </c>
      <c r="E3" s="2544" t="s">
        <v>487</v>
      </c>
      <c r="F3" s="2545" t="s">
        <v>492</v>
      </c>
      <c r="G3" s="2811" t="s">
        <v>65</v>
      </c>
      <c r="H3" s="2898"/>
      <c r="I3" s="2812"/>
      <c r="J3" s="2549"/>
      <c r="L3" s="526" t="s">
        <v>352</v>
      </c>
      <c r="M3" s="526" t="s">
        <v>703</v>
      </c>
      <c r="N3" s="526" t="s">
        <v>704</v>
      </c>
    </row>
    <row r="4" spans="1:14">
      <c r="A4" s="2218">
        <v>43101</v>
      </c>
      <c r="B4" s="2533">
        <f>結果表!F2</f>
        <v>98.900135055136474</v>
      </c>
      <c r="C4" s="735"/>
      <c r="D4" s="547"/>
      <c r="E4" s="553">
        <f>AVERAGE(B4:B4)</f>
        <v>98.900135055136474</v>
      </c>
      <c r="F4" s="548"/>
      <c r="G4" s="554"/>
      <c r="H4" s="549"/>
      <c r="I4" s="2529"/>
      <c r="J4" s="2533">
        <f>結果表!N2</f>
        <v>98.757108274938929</v>
      </c>
      <c r="L4" s="527" t="s">
        <v>713</v>
      </c>
      <c r="M4" s="262">
        <f t="shared" ref="M4:M7" si="0">B4</f>
        <v>98.900135055136474</v>
      </c>
      <c r="N4" s="220">
        <f t="shared" ref="N4:N7" si="1">J4</f>
        <v>98.757108274938929</v>
      </c>
    </row>
    <row r="5" spans="1:14">
      <c r="A5" s="2219">
        <v>43132</v>
      </c>
      <c r="B5" s="2534">
        <f>結果表!F3</f>
        <v>99.271052373937252</v>
      </c>
      <c r="C5" s="699">
        <f t="shared" ref="C5" si="2">B5-B4</f>
        <v>0.37091731880077816</v>
      </c>
      <c r="D5" s="52"/>
      <c r="E5" s="359">
        <f>AVERAGE(B4:B5)</f>
        <v>99.085593714536856</v>
      </c>
      <c r="F5" s="542">
        <f t="shared" ref="F5" si="3">E5-E4</f>
        <v>0.18545865940038198</v>
      </c>
      <c r="G5" s="361">
        <f t="shared" ref="G5" si="4">IF(F5&lt;0,-1,1)</f>
        <v>1</v>
      </c>
      <c r="H5" s="360"/>
      <c r="I5" s="2530"/>
      <c r="J5" s="2534">
        <f>結果表!N3</f>
        <v>99.186497036664832</v>
      </c>
      <c r="L5" s="527">
        <v>2</v>
      </c>
      <c r="M5" s="262">
        <f t="shared" si="0"/>
        <v>99.271052373937252</v>
      </c>
      <c r="N5" s="220">
        <f t="shared" si="1"/>
        <v>99.186497036664832</v>
      </c>
    </row>
    <row r="6" spans="1:14">
      <c r="A6" s="2219">
        <v>43160</v>
      </c>
      <c r="B6" s="2534">
        <f>結果表!F4</f>
        <v>99.624409506289297</v>
      </c>
      <c r="C6" s="699">
        <f t="shared" ref="C6" si="5">B6-B5</f>
        <v>0.3533571323520448</v>
      </c>
      <c r="D6" s="52"/>
      <c r="E6" s="359">
        <f t="shared" ref="E6" si="6">AVERAGE(B4:B6)</f>
        <v>99.265198978454336</v>
      </c>
      <c r="F6" s="542">
        <f t="shared" ref="F6" si="7">E6-E5</f>
        <v>0.17960526391748033</v>
      </c>
      <c r="G6" s="361">
        <f t="shared" ref="G6" si="8">IF(F6&lt;0,-1,1)</f>
        <v>1</v>
      </c>
      <c r="H6" s="360"/>
      <c r="I6" s="2530"/>
      <c r="J6" s="2534">
        <f>結果表!N4</f>
        <v>99.612364361866042</v>
      </c>
      <c r="L6" s="527">
        <v>3</v>
      </c>
      <c r="M6" s="262">
        <f t="shared" si="0"/>
        <v>99.624409506289297</v>
      </c>
      <c r="N6" s="220">
        <f t="shared" si="1"/>
        <v>99.612364361866042</v>
      </c>
    </row>
    <row r="7" spans="1:14">
      <c r="A7" s="2219">
        <v>43191</v>
      </c>
      <c r="B7" s="2534">
        <f>結果表!F5</f>
        <v>99.942751008149017</v>
      </c>
      <c r="C7" s="699">
        <f t="shared" ref="C7" si="9">B7-B6</f>
        <v>0.31834150185972021</v>
      </c>
      <c r="D7" s="52"/>
      <c r="E7" s="359">
        <f t="shared" ref="E7" si="10">AVERAGE(B5:B7)</f>
        <v>99.612737629458522</v>
      </c>
      <c r="F7" s="542">
        <f t="shared" ref="F7" si="11">E7-E6</f>
        <v>0.34753865100418579</v>
      </c>
      <c r="G7" s="361">
        <f t="shared" ref="G7" si="12">IF(F7&lt;0,-1,1)</f>
        <v>1</v>
      </c>
      <c r="H7" s="360">
        <f t="shared" ref="H7" si="13">SUM(G5:G7)</f>
        <v>3</v>
      </c>
      <c r="I7" s="2530" t="str">
        <f t="shared" ref="I7" si="14">IF(H7=-3,"悪化 ",IF(H7=3,"改善 "," ---"))</f>
        <v xml:space="preserve">改善 </v>
      </c>
      <c r="J7" s="2534">
        <f>結果表!N5</f>
        <v>100.00101648895624</v>
      </c>
      <c r="L7" s="527">
        <v>4</v>
      </c>
      <c r="M7" s="262">
        <f t="shared" si="0"/>
        <v>99.942751008149017</v>
      </c>
      <c r="N7" s="220">
        <f t="shared" si="1"/>
        <v>100.00101648895624</v>
      </c>
    </row>
    <row r="8" spans="1:14">
      <c r="A8" s="2219">
        <v>43221</v>
      </c>
      <c r="B8" s="2534">
        <f>結果表!F6</f>
        <v>100.22079074151384</v>
      </c>
      <c r="C8" s="699">
        <f t="shared" ref="C8" si="15">B8-B7</f>
        <v>0.27803973336482102</v>
      </c>
      <c r="D8" s="52"/>
      <c r="E8" s="359">
        <f t="shared" ref="E8" si="16">AVERAGE(B6:B8)</f>
        <v>99.929317085317393</v>
      </c>
      <c r="F8" s="542">
        <f t="shared" ref="F8" si="17">E8-E7</f>
        <v>0.31657945585887148</v>
      </c>
      <c r="G8" s="361">
        <f t="shared" ref="G8" si="18">IF(F8&lt;0,-1,1)</f>
        <v>1</v>
      </c>
      <c r="H8" s="360">
        <f t="shared" ref="H8" si="19">SUM(G6:G8)</f>
        <v>3</v>
      </c>
      <c r="I8" s="2530" t="str">
        <f t="shared" ref="I8" si="20">IF(H8=-3,"悪化 ",IF(H8=3,"改善 "," ---"))</f>
        <v xml:space="preserve">改善 </v>
      </c>
      <c r="J8" s="2534">
        <f>結果表!N6</f>
        <v>100.33982204399756</v>
      </c>
      <c r="L8" s="527">
        <v>5</v>
      </c>
      <c r="M8" s="262">
        <f t="shared" ref="M8:M16" si="21">B8</f>
        <v>100.22079074151384</v>
      </c>
      <c r="N8" s="220">
        <f t="shared" ref="N8:N16" si="22">J8</f>
        <v>100.33982204399756</v>
      </c>
    </row>
    <row r="9" spans="1:14">
      <c r="A9" s="2219">
        <v>43252</v>
      </c>
      <c r="B9" s="2534">
        <f>結果表!F7</f>
        <v>100.3999798656841</v>
      </c>
      <c r="C9" s="699">
        <f t="shared" ref="C9" si="23">B9-B8</f>
        <v>0.17918912417026434</v>
      </c>
      <c r="D9" s="52"/>
      <c r="E9" s="359">
        <f t="shared" ref="E9" si="24">AVERAGE(B7:B9)</f>
        <v>100.18784053844898</v>
      </c>
      <c r="F9" s="542">
        <f t="shared" ref="F9" si="25">E9-E8</f>
        <v>0.25852345313158764</v>
      </c>
      <c r="G9" s="361">
        <f t="shared" ref="G9" si="26">IF(F9&lt;0,-1,1)</f>
        <v>1</v>
      </c>
      <c r="H9" s="360">
        <f t="shared" ref="H9" si="27">SUM(G7:G9)</f>
        <v>3</v>
      </c>
      <c r="I9" s="2530" t="str">
        <f t="shared" ref="I9" si="28">IF(H9=-3,"悪化 ",IF(H9=3,"改善 "," ---"))</f>
        <v xml:space="preserve">改善 </v>
      </c>
      <c r="J9" s="2534">
        <f>結果表!N7</f>
        <v>100.62507959754365</v>
      </c>
      <c r="L9" s="527">
        <v>6</v>
      </c>
      <c r="M9" s="262">
        <f t="shared" si="21"/>
        <v>100.3999798656841</v>
      </c>
      <c r="N9" s="220">
        <f t="shared" si="22"/>
        <v>100.62507959754365</v>
      </c>
    </row>
    <row r="10" spans="1:14">
      <c r="A10" s="2219">
        <v>43282</v>
      </c>
      <c r="B10" s="2534">
        <f>結果表!F8</f>
        <v>100.57339301337799</v>
      </c>
      <c r="C10" s="699">
        <f t="shared" ref="C10" si="29">B10-B9</f>
        <v>0.17341314769389271</v>
      </c>
      <c r="D10" s="52"/>
      <c r="E10" s="359">
        <f t="shared" ref="E10" si="30">AVERAGE(B8:B10)</f>
        <v>100.39805454019198</v>
      </c>
      <c r="F10" s="542">
        <f t="shared" ref="F10" si="31">E10-E9</f>
        <v>0.21021400174299743</v>
      </c>
      <c r="G10" s="361">
        <f t="shared" ref="G10" si="32">IF(F10&lt;0,-1,1)</f>
        <v>1</v>
      </c>
      <c r="H10" s="360">
        <f t="shared" ref="H10" si="33">SUM(G8:G10)</f>
        <v>3</v>
      </c>
      <c r="I10" s="2530" t="str">
        <f t="shared" ref="I10" si="34">IF(H10=-3,"悪化 ",IF(H10=3,"改善 "," ---"))</f>
        <v xml:space="preserve">改善 </v>
      </c>
      <c r="J10" s="2534">
        <f>結果表!N8</f>
        <v>100.87762552296124</v>
      </c>
      <c r="L10" s="527">
        <v>7</v>
      </c>
      <c r="M10" s="262">
        <f t="shared" si="21"/>
        <v>100.57339301337799</v>
      </c>
      <c r="N10" s="220">
        <f t="shared" si="22"/>
        <v>100.87762552296124</v>
      </c>
    </row>
    <row r="11" spans="1:14">
      <c r="A11" s="2219">
        <v>43313</v>
      </c>
      <c r="B11" s="2534">
        <f>結果表!F9</f>
        <v>100.74084947229495</v>
      </c>
      <c r="C11" s="699">
        <f t="shared" ref="C11" si="35">B11-B10</f>
        <v>0.16745645891695915</v>
      </c>
      <c r="D11" s="52"/>
      <c r="E11" s="359">
        <f t="shared" ref="E11" si="36">AVERAGE(B9:B11)</f>
        <v>100.57140745045234</v>
      </c>
      <c r="F11" s="542">
        <f t="shared" ref="F11" si="37">E11-E10</f>
        <v>0.17335291026036259</v>
      </c>
      <c r="G11" s="361">
        <f t="shared" ref="G11" si="38">IF(F11&lt;0,-1,1)</f>
        <v>1</v>
      </c>
      <c r="H11" s="360">
        <f t="shared" ref="H11" si="39">SUM(G9:G11)</f>
        <v>3</v>
      </c>
      <c r="I11" s="2530" t="str">
        <f t="shared" ref="I11" si="40">IF(H11=-3,"悪化 ",IF(H11=3,"改善 "," ---"))</f>
        <v xml:space="preserve">改善 </v>
      </c>
      <c r="J11" s="2534">
        <f>結果表!N9</f>
        <v>101.08687379381661</v>
      </c>
      <c r="L11" s="529">
        <v>8</v>
      </c>
      <c r="M11" s="262">
        <f t="shared" si="21"/>
        <v>100.74084947229495</v>
      </c>
      <c r="N11" s="220">
        <f t="shared" si="22"/>
        <v>101.08687379381661</v>
      </c>
    </row>
    <row r="12" spans="1:14">
      <c r="A12" s="2219">
        <v>43344</v>
      </c>
      <c r="B12" s="2534">
        <f>結果表!F10</f>
        <v>100.89536174057231</v>
      </c>
      <c r="C12" s="699">
        <f t="shared" ref="C12" si="41">B12-B11</f>
        <v>0.15451226827735809</v>
      </c>
      <c r="D12" s="52"/>
      <c r="E12" s="359">
        <f t="shared" ref="E12" si="42">AVERAGE(B10:B12)</f>
        <v>100.73653474208174</v>
      </c>
      <c r="F12" s="542">
        <f t="shared" ref="F12" si="43">E12-E11</f>
        <v>0.16512729162940332</v>
      </c>
      <c r="G12" s="361">
        <f t="shared" ref="G12" si="44">IF(F12&lt;0,-1,1)</f>
        <v>1</v>
      </c>
      <c r="H12" s="360">
        <f t="shared" ref="H12" si="45">SUM(G10:G12)</f>
        <v>3</v>
      </c>
      <c r="I12" s="2530" t="str">
        <f t="shared" ref="I12" si="46">IF(H12=-3,"悪化 ",IF(H12=3,"改善 "," ---"))</f>
        <v xml:space="preserve">改善 </v>
      </c>
      <c r="J12" s="2534">
        <f>結果表!N10</f>
        <v>101.26827542027381</v>
      </c>
      <c r="L12" s="529">
        <v>9</v>
      </c>
      <c r="M12" s="262">
        <f t="shared" si="21"/>
        <v>100.89536174057231</v>
      </c>
      <c r="N12" s="220">
        <f t="shared" si="22"/>
        <v>101.26827542027381</v>
      </c>
    </row>
    <row r="13" spans="1:14">
      <c r="A13" s="2219">
        <v>43374</v>
      </c>
      <c r="B13" s="2534">
        <f>結果表!F11</f>
        <v>101.1008294266172</v>
      </c>
      <c r="C13" s="699">
        <f t="shared" ref="C13" si="47">B13-B12</f>
        <v>0.20546768604488364</v>
      </c>
      <c r="D13" s="52"/>
      <c r="E13" s="359">
        <f t="shared" ref="E13" si="48">AVERAGE(B11:B13)</f>
        <v>100.91234687982815</v>
      </c>
      <c r="F13" s="542">
        <f t="shared" ref="F13" si="49">E13-E12</f>
        <v>0.17581213774640503</v>
      </c>
      <c r="G13" s="361">
        <f t="shared" ref="G13" si="50">IF(F13&lt;0,-1,1)</f>
        <v>1</v>
      </c>
      <c r="H13" s="360">
        <f t="shared" ref="H13" si="51">SUM(G11:G13)</f>
        <v>3</v>
      </c>
      <c r="I13" s="2530" t="str">
        <f t="shared" ref="I13" si="52">IF(H13=-3,"悪化 ",IF(H13=3,"改善 "," ---"))</f>
        <v xml:space="preserve">改善 </v>
      </c>
      <c r="J13" s="2534">
        <f>結果表!N11</f>
        <v>101.45972073745577</v>
      </c>
      <c r="L13" s="529">
        <v>10</v>
      </c>
      <c r="M13" s="262">
        <f t="shared" si="21"/>
        <v>101.1008294266172</v>
      </c>
      <c r="N13" s="220">
        <f t="shared" si="22"/>
        <v>101.45972073745577</v>
      </c>
    </row>
    <row r="14" spans="1:14">
      <c r="A14" s="2219">
        <v>43405</v>
      </c>
      <c r="B14" s="2534">
        <f>結果表!F12</f>
        <v>101.22505154906248</v>
      </c>
      <c r="C14" s="699">
        <f t="shared" ref="C14" si="53">B14-B13</f>
        <v>0.12422212244528907</v>
      </c>
      <c r="D14" s="52"/>
      <c r="E14" s="359">
        <f t="shared" ref="E14" si="54">AVERAGE(B12:B14)</f>
        <v>101.073747572084</v>
      </c>
      <c r="F14" s="542">
        <f t="shared" ref="F14" si="55">E14-E13</f>
        <v>0.16140069225585307</v>
      </c>
      <c r="G14" s="361">
        <f t="shared" ref="G14" si="56">IF(F14&lt;0,-1,1)</f>
        <v>1</v>
      </c>
      <c r="H14" s="360">
        <f t="shared" ref="H14" si="57">SUM(G12:G14)</f>
        <v>3</v>
      </c>
      <c r="I14" s="2530" t="str">
        <f t="shared" ref="I14" si="58">IF(H14=-3,"悪化 ",IF(H14=3,"改善 "," ---"))</f>
        <v xml:space="preserve">改善 </v>
      </c>
      <c r="J14" s="2534">
        <f>結果表!N12</f>
        <v>101.62854042112616</v>
      </c>
      <c r="L14" s="528">
        <v>11</v>
      </c>
      <c r="M14" s="262">
        <f t="shared" si="21"/>
        <v>101.22505154906248</v>
      </c>
      <c r="N14" s="220">
        <f t="shared" si="22"/>
        <v>101.62854042112616</v>
      </c>
    </row>
    <row r="15" spans="1:14">
      <c r="A15" s="2536">
        <v>43435</v>
      </c>
      <c r="B15" s="2534">
        <f>結果表!F13</f>
        <v>101.23123880776613</v>
      </c>
      <c r="C15" s="930">
        <f t="shared" ref="C15:C16" si="59">B15-B14</f>
        <v>6.1872587036475579E-3</v>
      </c>
      <c r="D15" s="550"/>
      <c r="E15" s="544">
        <f t="shared" ref="E15:E16" si="60">AVERAGE(B13:B15)</f>
        <v>101.18570659448194</v>
      </c>
      <c r="F15" s="551">
        <f t="shared" ref="F15:F16" si="61">E15-E14</f>
        <v>0.11195902239794009</v>
      </c>
      <c r="G15" s="545">
        <f t="shared" ref="G15:G16" si="62">IF(F15&lt;0,-1,1)</f>
        <v>1</v>
      </c>
      <c r="H15" s="552">
        <f t="shared" ref="H15:H16" si="63">SUM(G13:G15)</f>
        <v>3</v>
      </c>
      <c r="I15" s="2532" t="str">
        <f t="shared" ref="I15:I16" si="64">IF(H15=-3,"悪化 ",IF(H15=3,"改善 "," ---"))</f>
        <v xml:space="preserve">改善 </v>
      </c>
      <c r="J15" s="2534">
        <f>結果表!N13</f>
        <v>101.77042648184404</v>
      </c>
      <c r="L15" s="527">
        <v>12</v>
      </c>
      <c r="M15" s="262">
        <f t="shared" si="21"/>
        <v>101.23123880776613</v>
      </c>
      <c r="N15" s="220">
        <f t="shared" si="22"/>
        <v>101.77042648184404</v>
      </c>
    </row>
    <row r="16" spans="1:14">
      <c r="A16" s="2189">
        <v>43466</v>
      </c>
      <c r="B16" s="2533">
        <f>結果表!F14</f>
        <v>101.14789439558213</v>
      </c>
      <c r="C16" s="52">
        <f t="shared" si="59"/>
        <v>-8.3344412184004568E-2</v>
      </c>
      <c r="D16" s="243">
        <f t="shared" ref="D16" si="65">ROUND((B16-B4)/B4*100,2)</f>
        <v>2.27</v>
      </c>
      <c r="E16" s="542">
        <f t="shared" si="60"/>
        <v>101.20139491747024</v>
      </c>
      <c r="F16" s="359">
        <f t="shared" si="61"/>
        <v>1.5688322988296477E-2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33">
        <f>結果表!N14</f>
        <v>101.90016791511171</v>
      </c>
      <c r="L16" s="530" t="s">
        <v>758</v>
      </c>
      <c r="M16" s="531">
        <f t="shared" si="21"/>
        <v>101.14789439558213</v>
      </c>
      <c r="N16" s="369">
        <f t="shared" si="22"/>
        <v>101.90016791511171</v>
      </c>
    </row>
    <row r="17" spans="1:14">
      <c r="A17" s="2189">
        <v>43497</v>
      </c>
      <c r="B17" s="2534">
        <f>結果表!F15</f>
        <v>101.03569940149752</v>
      </c>
      <c r="C17" s="52">
        <f t="shared" ref="C17" si="66">B17-B16</f>
        <v>-0.11219499408460365</v>
      </c>
      <c r="D17" s="243">
        <f t="shared" ref="D17" si="67">ROUND((B17-B5)/B5*100,2)</f>
        <v>1.78</v>
      </c>
      <c r="E17" s="542">
        <f t="shared" ref="E17" si="68">AVERAGE(B15:B17)</f>
        <v>101.1382775349486</v>
      </c>
      <c r="F17" s="359">
        <f t="shared" ref="F17" si="69">E17-E16</f>
        <v>-6.3117382521639342E-2</v>
      </c>
      <c r="G17" s="360">
        <f t="shared" ref="G17" si="70">IF(F17&lt;0,-1,1)</f>
        <v>-1</v>
      </c>
      <c r="H17" s="361">
        <f t="shared" ref="H17" si="71">SUM(G15:G17)</f>
        <v>1</v>
      </c>
      <c r="I17" s="362" t="str">
        <f t="shared" ref="I17" si="72">IF(H17=-3,"悪化 ",IF(H17=3,"改善 "," ---"))</f>
        <v xml:space="preserve"> ---</v>
      </c>
      <c r="J17" s="2534">
        <f>結果表!N15</f>
        <v>102.01526847402923</v>
      </c>
      <c r="L17" s="527">
        <v>2</v>
      </c>
      <c r="M17" s="262">
        <f t="shared" ref="M17" si="73">B17</f>
        <v>101.03569940149752</v>
      </c>
      <c r="N17" s="220">
        <f t="shared" ref="N17" si="74">J17</f>
        <v>102.01526847402923</v>
      </c>
    </row>
    <row r="18" spans="1:14">
      <c r="A18" s="2189">
        <v>43525</v>
      </c>
      <c r="B18" s="2534">
        <f>結果表!F16</f>
        <v>100.9189874339299</v>
      </c>
      <c r="C18" s="52">
        <f t="shared" ref="C18" si="75">B18-B17</f>
        <v>-0.1167119675676247</v>
      </c>
      <c r="D18" s="243">
        <f t="shared" ref="D18" si="76">ROUND((B18-B6)/B6*100,2)</f>
        <v>1.3</v>
      </c>
      <c r="E18" s="542">
        <f t="shared" ref="E18" si="77">AVERAGE(B16:B18)</f>
        <v>101.03419374366985</v>
      </c>
      <c r="F18" s="359">
        <f t="shared" ref="F18" si="78">E18-E17</f>
        <v>-0.10408379127875378</v>
      </c>
      <c r="G18" s="360">
        <f t="shared" ref="G18" si="79">IF(F18&lt;0,-1,1)</f>
        <v>-1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534">
        <f>結果表!N16</f>
        <v>102.10058669904222</v>
      </c>
      <c r="L18" s="527">
        <v>3</v>
      </c>
      <c r="M18" s="262">
        <f t="shared" ref="M18" si="82">B18</f>
        <v>100.9189874339299</v>
      </c>
      <c r="N18" s="220">
        <f t="shared" ref="N18" si="83">J18</f>
        <v>102.10058669904222</v>
      </c>
    </row>
    <row r="19" spans="1:14">
      <c r="A19" s="2189">
        <v>43556</v>
      </c>
      <c r="B19" s="2534">
        <f>結果表!F17</f>
        <v>100.887891512206</v>
      </c>
      <c r="C19" s="52">
        <f t="shared" ref="C19" si="84">B19-B18</f>
        <v>-3.1095921723903075E-2</v>
      </c>
      <c r="D19" s="243">
        <f t="shared" ref="D19" si="85">ROUND((B19-B7)/B7*100,2)</f>
        <v>0.95</v>
      </c>
      <c r="E19" s="542">
        <f t="shared" ref="E19" si="86">AVERAGE(B17:B19)</f>
        <v>100.94752611587781</v>
      </c>
      <c r="F19" s="359">
        <f t="shared" ref="F19" si="87">E19-E18</f>
        <v>-8.666762779203907E-2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34">
        <f>結果表!N17</f>
        <v>102.18195607998845</v>
      </c>
      <c r="L19" s="527">
        <v>4</v>
      </c>
      <c r="M19" s="262">
        <f t="shared" ref="M19" si="91">B19</f>
        <v>100.887891512206</v>
      </c>
      <c r="N19" s="220">
        <f t="shared" ref="N19" si="92">J19</f>
        <v>102.18195607998845</v>
      </c>
    </row>
    <row r="20" spans="1:14">
      <c r="A20" s="2189">
        <v>43586</v>
      </c>
      <c r="B20" s="2534">
        <f>結果表!F18</f>
        <v>100.84408069436738</v>
      </c>
      <c r="C20" s="52">
        <f t="shared" ref="C20" si="93">B20-B19</f>
        <v>-4.3810817838618732E-2</v>
      </c>
      <c r="D20" s="243">
        <f t="shared" ref="D20" si="94">ROUND((B20-B8)/B8*100,2)</f>
        <v>0.62</v>
      </c>
      <c r="E20" s="542">
        <f t="shared" ref="E20" si="95">AVERAGE(B18:B20)</f>
        <v>100.88365321350109</v>
      </c>
      <c r="F20" s="359">
        <f t="shared" ref="F20" si="96">E20-E19</f>
        <v>-6.3872902376715501E-2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34">
        <f>結果表!N18</f>
        <v>102.2165268220254</v>
      </c>
      <c r="L20" s="527">
        <v>5</v>
      </c>
      <c r="M20" s="262">
        <f t="shared" ref="M20" si="100">B20</f>
        <v>100.84408069436738</v>
      </c>
      <c r="N20" s="220">
        <f t="shared" ref="N20" si="101">J20</f>
        <v>102.2165268220254</v>
      </c>
    </row>
    <row r="21" spans="1:14">
      <c r="A21" s="2189">
        <v>43617</v>
      </c>
      <c r="B21" s="2534">
        <f>結果表!F19</f>
        <v>100.7526239257012</v>
      </c>
      <c r="C21" s="52">
        <f t="shared" ref="C21" si="102">B21-B20</f>
        <v>-9.1456768666176913E-2</v>
      </c>
      <c r="D21" s="243">
        <f t="shared" ref="D21" si="103">ROUND((B21-B9)/B9*100,2)</f>
        <v>0.35</v>
      </c>
      <c r="E21" s="542">
        <f t="shared" ref="E21" si="104">AVERAGE(B19:B21)</f>
        <v>100.8281987107582</v>
      </c>
      <c r="F21" s="359">
        <f t="shared" ref="F21" si="105">E21-E20</f>
        <v>-5.5454502742890099E-2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34">
        <f>結果表!N19</f>
        <v>102.16636072153683</v>
      </c>
      <c r="L21" s="527">
        <v>6</v>
      </c>
      <c r="M21" s="262">
        <f t="shared" ref="M21" si="109">B21</f>
        <v>100.7526239257012</v>
      </c>
      <c r="N21" s="220">
        <f t="shared" ref="N21" si="110">J21</f>
        <v>102.16636072153683</v>
      </c>
    </row>
    <row r="22" spans="1:14">
      <c r="A22" s="2189">
        <v>43647</v>
      </c>
      <c r="B22" s="2534">
        <f>結果表!F20</f>
        <v>100.64333176654091</v>
      </c>
      <c r="C22" s="52">
        <f t="shared" ref="C22" si="111">B22-B21</f>
        <v>-0.10929215916029023</v>
      </c>
      <c r="D22" s="243">
        <f t="shared" ref="D22" si="112">ROUND((B22-B10)/B10*100,2)</f>
        <v>7.0000000000000007E-2</v>
      </c>
      <c r="E22" s="542">
        <f t="shared" ref="E22" si="113">AVERAGE(B20:B22)</f>
        <v>100.74667879553651</v>
      </c>
      <c r="F22" s="359">
        <f t="shared" ref="F22" si="114">E22-E21</f>
        <v>-8.1519915221690553E-2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34">
        <f>結果表!N20</f>
        <v>102.03555793535038</v>
      </c>
      <c r="L22" s="527">
        <v>7</v>
      </c>
      <c r="M22" s="262">
        <f t="shared" ref="M22" si="118">B22</f>
        <v>100.64333176654091</v>
      </c>
      <c r="N22" s="220">
        <f t="shared" ref="N22" si="119">J22</f>
        <v>102.03555793535038</v>
      </c>
    </row>
    <row r="23" spans="1:14">
      <c r="A23" s="2189">
        <v>43678</v>
      </c>
      <c r="B23" s="2534">
        <f>結果表!F21</f>
        <v>100.51139825452003</v>
      </c>
      <c r="C23" s="52">
        <f t="shared" ref="C23" si="120">B23-B22</f>
        <v>-0.13193351202087911</v>
      </c>
      <c r="D23" s="243">
        <f t="shared" ref="D23" si="121">ROUND((B23-B11)/B11*100,2)</f>
        <v>-0.23</v>
      </c>
      <c r="E23" s="542">
        <f t="shared" ref="E23" si="122">AVERAGE(B21:B23)</f>
        <v>100.63578464892072</v>
      </c>
      <c r="F23" s="359">
        <f t="shared" ref="F23" si="123">E23-E22</f>
        <v>-0.11089414661579156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34">
        <f>結果表!N21</f>
        <v>101.82970005824548</v>
      </c>
      <c r="L23" s="529">
        <v>8</v>
      </c>
      <c r="M23" s="262">
        <f t="shared" ref="M23" si="127">B23</f>
        <v>100.51139825452003</v>
      </c>
      <c r="N23" s="220">
        <f t="shared" ref="N23" si="128">J23</f>
        <v>101.82970005824548</v>
      </c>
    </row>
    <row r="24" spans="1:14">
      <c r="A24" s="2189">
        <v>43709</v>
      </c>
      <c r="B24" s="2534">
        <f>結果表!F22</f>
        <v>100.36197469103529</v>
      </c>
      <c r="C24" s="52">
        <f t="shared" ref="C24" si="129">B24-B23</f>
        <v>-0.14942356348474561</v>
      </c>
      <c r="D24" s="243">
        <f t="shared" ref="D24" si="130">ROUND((B24-B12)/B12*100,2)</f>
        <v>-0.53</v>
      </c>
      <c r="E24" s="542">
        <f t="shared" ref="E24" si="131">AVERAGE(B22:B24)</f>
        <v>100.50556823736541</v>
      </c>
      <c r="F24" s="359">
        <f t="shared" ref="F24" si="132">E24-E23</f>
        <v>-0.13021641155530972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34">
        <f>結果表!N22</f>
        <v>101.61954360655683</v>
      </c>
      <c r="L24" s="529">
        <v>9</v>
      </c>
      <c r="M24" s="262">
        <f t="shared" ref="M24" si="136">B24</f>
        <v>100.36197469103529</v>
      </c>
      <c r="N24" s="220">
        <f t="shared" ref="N24" si="137">J24</f>
        <v>101.61954360655683</v>
      </c>
    </row>
    <row r="25" spans="1:14">
      <c r="A25" s="2189">
        <v>43739</v>
      </c>
      <c r="B25" s="2534">
        <f>結果表!F23</f>
        <v>100.12533101644973</v>
      </c>
      <c r="C25" s="52">
        <f t="shared" ref="C25" si="138">B25-B24</f>
        <v>-0.23664367458555091</v>
      </c>
      <c r="D25" s="243">
        <f t="shared" ref="D25" si="139">ROUND((B25-B13)/B13*100,2)</f>
        <v>-0.96</v>
      </c>
      <c r="E25" s="542">
        <f t="shared" ref="E25" si="140">AVERAGE(B23:B25)</f>
        <v>100.33290132066834</v>
      </c>
      <c r="F25" s="359">
        <f t="shared" ref="F25" si="141">E25-E24</f>
        <v>-0.17266691669706802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34">
        <f>結果表!N23</f>
        <v>101.42353977404318</v>
      </c>
      <c r="L25" s="529">
        <v>10</v>
      </c>
      <c r="M25" s="262">
        <f t="shared" ref="M25" si="145">B25</f>
        <v>100.12533101644973</v>
      </c>
      <c r="N25" s="220">
        <f t="shared" ref="N25" si="146">J25</f>
        <v>101.42353977404318</v>
      </c>
    </row>
    <row r="26" spans="1:14">
      <c r="A26" s="2189">
        <v>43770</v>
      </c>
      <c r="B26" s="2534">
        <f>結果表!F24</f>
        <v>99.850080542073812</v>
      </c>
      <c r="C26" s="52">
        <f t="shared" ref="C26" si="147">B26-B25</f>
        <v>-0.2752504743759232</v>
      </c>
      <c r="D26" s="243">
        <f t="shared" ref="D26" si="148">ROUND((B26-B14)/B14*100,2)</f>
        <v>-1.36</v>
      </c>
      <c r="E26" s="542">
        <f t="shared" ref="E26" si="149">AVERAGE(B24:B26)</f>
        <v>100.11246208318626</v>
      </c>
      <c r="F26" s="359">
        <f t="shared" ref="F26" si="150">E26-E25</f>
        <v>-0.22043923748208272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34">
        <f>結果表!N24</f>
        <v>101.22621585257114</v>
      </c>
      <c r="L26" s="528">
        <v>11</v>
      </c>
      <c r="M26" s="262">
        <f t="shared" ref="M26" si="154">B26</f>
        <v>99.850080542073812</v>
      </c>
      <c r="N26" s="220">
        <f t="shared" ref="N26" si="155">J26</f>
        <v>101.22621585257114</v>
      </c>
    </row>
    <row r="27" spans="1:14">
      <c r="A27" s="2189">
        <v>43800</v>
      </c>
      <c r="B27" s="2535">
        <f>結果表!F25</f>
        <v>99.509142137753457</v>
      </c>
      <c r="C27" s="52">
        <f t="shared" ref="C27:C28" si="156">B27-B26</f>
        <v>-0.34093840432035449</v>
      </c>
      <c r="D27" s="243">
        <f t="shared" ref="D27:D28" si="157">ROUND((B27-B15)/B15*100,2)</f>
        <v>-1.7</v>
      </c>
      <c r="E27" s="542">
        <f t="shared" ref="E27:E28" si="158">AVERAGE(B25:B27)</f>
        <v>99.828184565425659</v>
      </c>
      <c r="F27" s="359">
        <f t="shared" ref="F27:F28" si="159">E27-E26</f>
        <v>-0.28427751776060006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35">
        <f>結果表!N25</f>
        <v>100.97499212424198</v>
      </c>
      <c r="L27" s="527">
        <v>12</v>
      </c>
      <c r="M27" s="262">
        <f t="shared" ref="M27:M28" si="163">B27</f>
        <v>99.509142137753457</v>
      </c>
      <c r="N27" s="220">
        <f t="shared" ref="N27:N28" si="164">J27</f>
        <v>100.97499212424198</v>
      </c>
    </row>
    <row r="28" spans="1:14">
      <c r="A28" s="2218">
        <v>43831</v>
      </c>
      <c r="B28" s="2534">
        <f>結果表!F26</f>
        <v>99.063220587557311</v>
      </c>
      <c r="C28" s="547">
        <f t="shared" si="156"/>
        <v>-0.44592155019614665</v>
      </c>
      <c r="D28" s="245">
        <f t="shared" si="157"/>
        <v>-2.06</v>
      </c>
      <c r="E28" s="548">
        <f t="shared" si="158"/>
        <v>99.474147755794846</v>
      </c>
      <c r="F28" s="553">
        <f t="shared" si="159"/>
        <v>-0.35403680963081285</v>
      </c>
      <c r="G28" s="549">
        <f t="shared" si="160"/>
        <v>-1</v>
      </c>
      <c r="H28" s="554">
        <f t="shared" si="161"/>
        <v>-3</v>
      </c>
      <c r="I28" s="2531" t="str">
        <f t="shared" si="162"/>
        <v xml:space="preserve">悪化 </v>
      </c>
      <c r="J28" s="2534">
        <f>結果表!N26</f>
        <v>100.6129939766796</v>
      </c>
      <c r="L28" s="530" t="s">
        <v>802</v>
      </c>
      <c r="M28" s="531">
        <f t="shared" si="163"/>
        <v>99.063220587557311</v>
      </c>
      <c r="N28" s="369">
        <f t="shared" si="164"/>
        <v>100.6129939766796</v>
      </c>
    </row>
    <row r="29" spans="1:14">
      <c r="A29" s="2219">
        <v>43862</v>
      </c>
      <c r="B29" s="2534">
        <f>結果表!F27</f>
        <v>98.523649374043444</v>
      </c>
      <c r="C29" s="52">
        <f t="shared" ref="C29" si="165">B29-B28</f>
        <v>-0.53957121351386661</v>
      </c>
      <c r="D29" s="243">
        <f t="shared" ref="D29" si="166">ROUND((B29-B17)/B17*100,2)</f>
        <v>-2.4900000000000002</v>
      </c>
      <c r="E29" s="542">
        <f t="shared" ref="E29" si="167">AVERAGE(B27:B29)</f>
        <v>99.032004033118071</v>
      </c>
      <c r="F29" s="359">
        <f t="shared" ref="F29" si="168">E29-E28</f>
        <v>-0.44214372267677504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34">
        <f>結果表!N27</f>
        <v>100.09312773195656</v>
      </c>
      <c r="L29" s="527">
        <v>2</v>
      </c>
      <c r="M29" s="262">
        <f t="shared" ref="M29" si="172">B29</f>
        <v>98.523649374043444</v>
      </c>
      <c r="N29" s="220">
        <f t="shared" ref="N29" si="173">J29</f>
        <v>100.09312773195656</v>
      </c>
    </row>
    <row r="30" spans="1:14">
      <c r="A30" s="2219">
        <v>43891</v>
      </c>
      <c r="B30" s="2534">
        <f>結果表!F28</f>
        <v>97.884341340149888</v>
      </c>
      <c r="C30" s="52">
        <f t="shared" ref="C30" si="174">B30-B29</f>
        <v>-0.63930803389355617</v>
      </c>
      <c r="D30" s="243">
        <f t="shared" ref="D30" si="175">ROUND((B30-B18)/B18*100,2)</f>
        <v>-3.01</v>
      </c>
      <c r="E30" s="542">
        <f t="shared" ref="E30" si="176">AVERAGE(B28:B30)</f>
        <v>98.490403767250214</v>
      </c>
      <c r="F30" s="359">
        <f t="shared" ref="F30" si="177">E30-E29</f>
        <v>-0.54160026586785648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34">
        <f>結果表!N28</f>
        <v>99.441583001804958</v>
      </c>
      <c r="L30" s="527">
        <v>3</v>
      </c>
      <c r="M30" s="262">
        <f t="shared" ref="M30" si="181">B30</f>
        <v>97.884341340149888</v>
      </c>
      <c r="N30" s="220">
        <f t="shared" ref="N30" si="182">J30</f>
        <v>99.441583001804958</v>
      </c>
    </row>
    <row r="31" spans="1:14">
      <c r="A31" s="2219">
        <v>43922</v>
      </c>
      <c r="B31" s="2534">
        <f>結果表!F29</f>
        <v>97.220104183401688</v>
      </c>
      <c r="C31" s="52">
        <f t="shared" ref="C31" si="183">B31-B30</f>
        <v>-0.66423715674820016</v>
      </c>
      <c r="D31" s="243">
        <f t="shared" ref="D31" si="184">ROUND((B31-B19)/B19*100,2)</f>
        <v>-3.64</v>
      </c>
      <c r="E31" s="542">
        <f t="shared" ref="E31" si="185">AVERAGE(B29:B31)</f>
        <v>97.876031632531678</v>
      </c>
      <c r="F31" s="359">
        <f t="shared" ref="F31" si="186">E31-E30</f>
        <v>-0.61437213471853624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34">
        <f>結果表!N29</f>
        <v>98.730115102090863</v>
      </c>
      <c r="L31" s="527">
        <v>4</v>
      </c>
      <c r="M31" s="262">
        <f t="shared" ref="M31" si="190">B31</f>
        <v>97.220104183401688</v>
      </c>
      <c r="N31" s="220">
        <f t="shared" ref="N31" si="191">J31</f>
        <v>98.730115102090863</v>
      </c>
    </row>
    <row r="32" spans="1:14">
      <c r="A32" s="2219">
        <v>43952</v>
      </c>
      <c r="B32" s="2534">
        <f>結果表!F30</f>
        <v>96.734882720289875</v>
      </c>
      <c r="C32" s="52">
        <f t="shared" ref="C32" si="192">B32-B31</f>
        <v>-0.48522146311181302</v>
      </c>
      <c r="D32" s="243">
        <f t="shared" ref="D32" si="193">ROUND((B32-B20)/B20*100,2)</f>
        <v>-4.07</v>
      </c>
      <c r="E32" s="542">
        <f t="shared" ref="E32" si="194">AVERAGE(B30:B32)</f>
        <v>97.279776081280488</v>
      </c>
      <c r="F32" s="359">
        <f t="shared" ref="F32" si="195">E32-E31</f>
        <v>-0.59625555125118979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34">
        <f>結果表!N30</f>
        <v>98.029052997860148</v>
      </c>
      <c r="L32" s="527">
        <v>5</v>
      </c>
      <c r="M32" s="262">
        <f t="shared" ref="M32" si="199">B32</f>
        <v>96.734882720289875</v>
      </c>
      <c r="N32" s="220">
        <f t="shared" ref="N32" si="200">J32</f>
        <v>98.029052997860148</v>
      </c>
    </row>
    <row r="33" spans="1:14">
      <c r="A33" s="2219">
        <v>43983</v>
      </c>
      <c r="B33" s="2534">
        <f>結果表!F31</f>
        <v>96.535855828600063</v>
      </c>
      <c r="C33" s="52">
        <f t="shared" ref="C33" si="201">B33-B32</f>
        <v>-0.19902689168981169</v>
      </c>
      <c r="D33" s="243">
        <f t="shared" ref="D33" si="202">ROUND((B33-B21)/B21*100,2)</f>
        <v>-4.1900000000000004</v>
      </c>
      <c r="E33" s="542">
        <f t="shared" ref="E33" si="203">AVERAGE(B31:B33)</f>
        <v>96.830280910763875</v>
      </c>
      <c r="F33" s="359">
        <f t="shared" ref="F33" si="204">E33-E32</f>
        <v>-0.44949517051661303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34">
        <f>結果表!N31</f>
        <v>97.428864980518213</v>
      </c>
      <c r="L33" s="527">
        <v>6</v>
      </c>
      <c r="M33" s="262">
        <f t="shared" ref="M33" si="208">B33</f>
        <v>96.535855828600063</v>
      </c>
      <c r="N33" s="220">
        <f t="shared" ref="N33" si="209">J33</f>
        <v>97.428864980518213</v>
      </c>
    </row>
    <row r="34" spans="1:14">
      <c r="A34" s="2219">
        <v>44013</v>
      </c>
      <c r="B34" s="2534">
        <f>結果表!F32</f>
        <v>96.586498441425249</v>
      </c>
      <c r="C34" s="52">
        <f t="shared" ref="C34" si="210">B34-B33</f>
        <v>5.0642612825186006E-2</v>
      </c>
      <c r="D34" s="243">
        <f t="shared" ref="D34" si="211">ROUND((B34-B22)/B22*100,2)</f>
        <v>-4.03</v>
      </c>
      <c r="E34" s="542">
        <f t="shared" ref="E34" si="212">AVERAGE(B32:B34)</f>
        <v>96.619078996771734</v>
      </c>
      <c r="F34" s="359">
        <f t="shared" ref="F34" si="213">E34-E33</f>
        <v>-0.2112019139921415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34">
        <f>結果表!N32</f>
        <v>96.986348724990719</v>
      </c>
      <c r="L34" s="527">
        <v>7</v>
      </c>
      <c r="M34" s="262">
        <f t="shared" ref="M34" si="217">B34</f>
        <v>96.586498441425249</v>
      </c>
      <c r="N34" s="220">
        <f t="shared" ref="N34" si="218">J34</f>
        <v>96.986348724990719</v>
      </c>
    </row>
    <row r="35" spans="1:14">
      <c r="A35" s="2219">
        <v>44044</v>
      </c>
      <c r="B35" s="2534">
        <f>結果表!F33</f>
        <v>96.825131324769401</v>
      </c>
      <c r="C35" s="52">
        <f t="shared" ref="C35" si="219">B35-B34</f>
        <v>0.23863288334415245</v>
      </c>
      <c r="D35" s="243">
        <f t="shared" ref="D35" si="220">ROUND((B35-B23)/B23*100,2)</f>
        <v>-3.67</v>
      </c>
      <c r="E35" s="542">
        <f t="shared" ref="E35" si="221">AVERAGE(B33:B35)</f>
        <v>96.649161864931571</v>
      </c>
      <c r="F35" s="359">
        <f t="shared" ref="F35" si="222">E35-E34</f>
        <v>3.0082868159837517E-2</v>
      </c>
      <c r="G35" s="360">
        <f t="shared" ref="G35" si="223">IF(F35&lt;0,-1,1)</f>
        <v>1</v>
      </c>
      <c r="H35" s="361">
        <f t="shared" ref="H35" si="224">SUM(G33:G35)</f>
        <v>-1</v>
      </c>
      <c r="I35" s="2530" t="str">
        <f t="shared" ref="I35" si="225">IF(H35=-3,"悪化 ",IF(H35=3,"改善 "," ---"))</f>
        <v xml:space="preserve"> ---</v>
      </c>
      <c r="J35" s="2534">
        <f>結果表!N33</f>
        <v>96.711227989704923</v>
      </c>
      <c r="L35" s="529">
        <v>8</v>
      </c>
      <c r="M35" s="262">
        <f t="shared" ref="M35" si="226">B35</f>
        <v>96.825131324769401</v>
      </c>
      <c r="N35" s="220">
        <f t="shared" ref="N35" si="227">J35</f>
        <v>96.711227989704923</v>
      </c>
    </row>
    <row r="36" spans="1:14">
      <c r="A36" s="2219">
        <v>44075</v>
      </c>
      <c r="B36" s="2534">
        <f>結果表!F34</f>
        <v>97.19798499187948</v>
      </c>
      <c r="C36" s="699">
        <f t="shared" ref="C36" si="228">B36-B35</f>
        <v>0.37285366711007839</v>
      </c>
      <c r="D36" s="243">
        <f t="shared" ref="D36" si="229">ROUND((B36-B24)/B24*100,2)</f>
        <v>-3.15</v>
      </c>
      <c r="E36" s="359">
        <f t="shared" ref="E36" si="230">AVERAGE(B34:B36)</f>
        <v>96.869871586024715</v>
      </c>
      <c r="F36" s="359">
        <f t="shared" ref="F36" si="231">E36-E35</f>
        <v>0.22070972109314368</v>
      </c>
      <c r="G36" s="361">
        <f t="shared" ref="G36" si="232">IF(F36&lt;0,-1,1)</f>
        <v>1</v>
      </c>
      <c r="H36" s="361">
        <f t="shared" ref="H36" si="233">SUM(G34:G36)</f>
        <v>1</v>
      </c>
      <c r="I36" s="2530" t="str">
        <f t="shared" ref="I36" si="234">IF(H36=-3,"悪化 ",IF(H36=3,"改善 "," ---"))</f>
        <v xml:space="preserve"> ---</v>
      </c>
      <c r="J36" s="2534">
        <f>結果表!N34</f>
        <v>96.581338893244322</v>
      </c>
      <c r="L36" s="529">
        <v>9</v>
      </c>
      <c r="M36" s="262">
        <f t="shared" ref="M36" si="235">B36</f>
        <v>97.19798499187948</v>
      </c>
      <c r="N36" s="220">
        <f t="shared" ref="N36" si="236">J36</f>
        <v>96.581338893244322</v>
      </c>
    </row>
    <row r="37" spans="1:14">
      <c r="A37" s="2219">
        <v>44105</v>
      </c>
      <c r="B37" s="2534">
        <f>結果表!F35</f>
        <v>97.663141471948549</v>
      </c>
      <c r="C37" s="699">
        <f t="shared" ref="C37" si="237">B37-B36</f>
        <v>0.46515648006906929</v>
      </c>
      <c r="D37" s="243">
        <f t="shared" ref="D37" si="238">ROUND((B37-B25)/B25*100,2)</f>
        <v>-2.46</v>
      </c>
      <c r="E37" s="359">
        <f t="shared" ref="E37" si="239">AVERAGE(B35:B37)</f>
        <v>97.228752596199158</v>
      </c>
      <c r="F37" s="359">
        <f t="shared" ref="F37" si="240">E37-E36</f>
        <v>0.35888101017444285</v>
      </c>
      <c r="G37" s="361">
        <f t="shared" ref="G37" si="241">IF(F37&lt;0,-1,1)</f>
        <v>1</v>
      </c>
      <c r="H37" s="361">
        <f t="shared" ref="H37" si="242">SUM(G35:G37)</f>
        <v>3</v>
      </c>
      <c r="I37" s="2530" t="str">
        <f t="shared" ref="I37" si="243">IF(H37=-3,"悪化 ",IF(H37=3,"改善 "," ---"))</f>
        <v xml:space="preserve">改善 </v>
      </c>
      <c r="J37" s="2534">
        <f>結果表!N35</f>
        <v>96.57376249798854</v>
      </c>
      <c r="L37" s="529">
        <v>10</v>
      </c>
      <c r="M37" s="262">
        <f t="shared" ref="M37" si="244">B37</f>
        <v>97.663141471948549</v>
      </c>
      <c r="N37" s="220">
        <f t="shared" ref="N37" si="245">J37</f>
        <v>96.57376249798854</v>
      </c>
    </row>
    <row r="38" spans="1:14">
      <c r="A38" s="2219">
        <v>44136</v>
      </c>
      <c r="B38" s="2534">
        <f>結果表!F36</f>
        <v>98.174947050819014</v>
      </c>
      <c r="C38" s="699">
        <f t="shared" ref="C38" si="246">B38-B37</f>
        <v>0.51180557887046518</v>
      </c>
      <c r="D38" s="243">
        <f t="shared" ref="D38" si="247">ROUND((B38-B26)/B26*100,2)</f>
        <v>-1.68</v>
      </c>
      <c r="E38" s="359">
        <f t="shared" ref="E38" si="248">AVERAGE(B36:B38)</f>
        <v>97.678691171549019</v>
      </c>
      <c r="F38" s="359">
        <f t="shared" ref="F38" si="249">E38-E37</f>
        <v>0.44993857534986148</v>
      </c>
      <c r="G38" s="361">
        <f t="shared" ref="G38" si="250">IF(F38&lt;0,-1,1)</f>
        <v>1</v>
      </c>
      <c r="H38" s="361">
        <f t="shared" ref="H38" si="251">SUM(G36:G38)</f>
        <v>3</v>
      </c>
      <c r="I38" s="2530" t="str">
        <f t="shared" ref="I38" si="252">IF(H38=-3,"悪化 ",IF(H38=3,"改善 "," ---"))</f>
        <v xml:space="preserve">改善 </v>
      </c>
      <c r="J38" s="2534">
        <f>結果表!N36</f>
        <v>96.681019931415122</v>
      </c>
      <c r="L38" s="528">
        <v>11</v>
      </c>
      <c r="M38" s="262">
        <f t="shared" ref="M38" si="253">B38</f>
        <v>98.174947050819014</v>
      </c>
      <c r="N38" s="220">
        <f t="shared" ref="N38" si="254">J38</f>
        <v>96.681019931415122</v>
      </c>
    </row>
    <row r="39" spans="1:14">
      <c r="A39" s="2536">
        <v>44166</v>
      </c>
      <c r="B39" s="2534">
        <f>結果表!F37</f>
        <v>98.69610153143104</v>
      </c>
      <c r="C39" s="930">
        <f t="shared" ref="C39" si="255">B39-B38</f>
        <v>0.52115448061202585</v>
      </c>
      <c r="D39" s="246">
        <f t="shared" ref="D39" si="256">ROUND((B39-B27)/B27*100,2)</f>
        <v>-0.82</v>
      </c>
      <c r="E39" s="544">
        <f t="shared" ref="E39" si="257">AVERAGE(B37:B39)</f>
        <v>98.178063351399544</v>
      </c>
      <c r="F39" s="544">
        <f t="shared" ref="F39" si="258">E39-E38</f>
        <v>0.49937217985052484</v>
      </c>
      <c r="G39" s="545">
        <f t="shared" ref="G39" si="259">IF(F39&lt;0,-1,1)</f>
        <v>1</v>
      </c>
      <c r="H39" s="545">
        <f t="shared" ref="H39" si="260">SUM(G37:G39)</f>
        <v>3</v>
      </c>
      <c r="I39" s="2532" t="str">
        <f t="shared" ref="I39" si="261">IF(H39=-3,"悪化 ",IF(H39=3,"改善 "," ---"))</f>
        <v xml:space="preserve">改善 </v>
      </c>
      <c r="J39" s="2534">
        <f>結果表!N37</f>
        <v>96.896411434557422</v>
      </c>
      <c r="L39" s="532">
        <v>12</v>
      </c>
      <c r="M39" s="494">
        <f t="shared" ref="M39" si="262">B39</f>
        <v>98.69610153143104</v>
      </c>
      <c r="N39" s="225">
        <f t="shared" ref="N39" si="263">J39</f>
        <v>96.896411434557422</v>
      </c>
    </row>
    <row r="40" spans="1:14">
      <c r="A40" s="2189">
        <v>44197</v>
      </c>
      <c r="B40" s="2533">
        <f>結果表!F38</f>
        <v>99.208512312634724</v>
      </c>
      <c r="C40" s="699">
        <f t="shared" ref="C40" si="264">B40-B39</f>
        <v>0.512410781203684</v>
      </c>
      <c r="D40" s="243">
        <f t="shared" ref="D40" si="265">ROUND((B40-B28)/B28*100,2)</f>
        <v>0.15</v>
      </c>
      <c r="E40" s="359">
        <f t="shared" ref="E40" si="266">AVERAGE(B38:B40)</f>
        <v>98.693186964961612</v>
      </c>
      <c r="F40" s="359">
        <f t="shared" ref="F40" si="267">E40-E39</f>
        <v>0.51512361356206782</v>
      </c>
      <c r="G40" s="361">
        <f t="shared" ref="G40" si="268">IF(F40&lt;0,-1,1)</f>
        <v>1</v>
      </c>
      <c r="H40" s="361">
        <f t="shared" ref="H40" si="269">SUM(G38:G40)</f>
        <v>3</v>
      </c>
      <c r="I40" s="2530" t="str">
        <f t="shared" ref="I40" si="270">IF(H40=-3,"悪化 ",IF(H40=3,"改善 "," ---"))</f>
        <v xml:space="preserve">改善 </v>
      </c>
      <c r="J40" s="2533">
        <f>結果表!N38</f>
        <v>97.20565497984812</v>
      </c>
      <c r="L40" s="530" t="s">
        <v>814</v>
      </c>
      <c r="M40" s="262">
        <f t="shared" ref="M40" si="271">B40</f>
        <v>99.208512312634724</v>
      </c>
      <c r="N40" s="220">
        <f t="shared" ref="N40" si="272">J40</f>
        <v>97.20565497984812</v>
      </c>
    </row>
    <row r="41" spans="1:14">
      <c r="A41" s="2189">
        <v>44228</v>
      </c>
      <c r="B41" s="2534">
        <f>結果表!F39</f>
        <v>99.648005566080471</v>
      </c>
      <c r="C41" s="699">
        <f t="shared" ref="C41" si="273">B41-B40</f>
        <v>0.43949325344574675</v>
      </c>
      <c r="D41" s="243">
        <f t="shared" ref="D41" si="274">ROUND((B41-B29)/B29*100,2)</f>
        <v>1.1399999999999999</v>
      </c>
      <c r="E41" s="359">
        <f t="shared" ref="E41" si="275">AVERAGE(B39:B41)</f>
        <v>99.18420647004875</v>
      </c>
      <c r="F41" s="359">
        <f t="shared" ref="F41" si="276">E41-E40</f>
        <v>0.49101950508713799</v>
      </c>
      <c r="G41" s="361">
        <f t="shared" ref="G41" si="277">IF(F41&lt;0,-1,1)</f>
        <v>1</v>
      </c>
      <c r="H41" s="361">
        <f t="shared" ref="H41" si="278">SUM(G39:G41)</f>
        <v>3</v>
      </c>
      <c r="I41" s="2530" t="str">
        <f t="shared" ref="I41" si="279">IF(H41=-3,"悪化 ",IF(H41=3,"改善 "," ---"))</f>
        <v xml:space="preserve">改善 </v>
      </c>
      <c r="J41" s="2534">
        <f>結果表!N39</f>
        <v>97.577378296874002</v>
      </c>
      <c r="L41" s="527">
        <v>2</v>
      </c>
      <c r="M41" s="262">
        <f t="shared" ref="M41" si="280">B41</f>
        <v>99.648005566080471</v>
      </c>
      <c r="N41" s="220">
        <f t="shared" ref="N41" si="281">J41</f>
        <v>97.577378296874002</v>
      </c>
    </row>
    <row r="42" spans="1:14">
      <c r="A42" s="2189">
        <v>44256</v>
      </c>
      <c r="B42" s="2534">
        <f>結果表!F40</f>
        <v>99.988906019825805</v>
      </c>
      <c r="C42" s="699">
        <f t="shared" ref="C42" si="282">B42-B41</f>
        <v>0.34090045374533418</v>
      </c>
      <c r="D42" s="243">
        <f t="shared" ref="D42" si="283">ROUND((B42-B30)/B30*100,2)</f>
        <v>2.15</v>
      </c>
      <c r="E42" s="359">
        <f t="shared" ref="E42" si="284">AVERAGE(B40:B42)</f>
        <v>99.615141299513652</v>
      </c>
      <c r="F42" s="359">
        <f t="shared" ref="F42" si="285">E42-E41</f>
        <v>0.43093482946490269</v>
      </c>
      <c r="G42" s="361">
        <f t="shared" ref="G42" si="286">IF(F42&lt;0,-1,1)</f>
        <v>1</v>
      </c>
      <c r="H42" s="361">
        <f t="shared" ref="H42" si="287">SUM(G40:G42)</f>
        <v>3</v>
      </c>
      <c r="I42" s="2530" t="str">
        <f t="shared" ref="I42" si="288">IF(H42=-3,"悪化 ",IF(H42=3,"改善 "," ---"))</f>
        <v xml:space="preserve">改善 </v>
      </c>
      <c r="J42" s="2534">
        <f>結果表!N40</f>
        <v>97.998223388478124</v>
      </c>
      <c r="L42" s="527">
        <v>3</v>
      </c>
      <c r="M42" s="262">
        <f t="shared" ref="M42" si="289">B42</f>
        <v>99.988906019825805</v>
      </c>
      <c r="N42" s="220">
        <f t="shared" ref="N42" si="290">J42</f>
        <v>97.998223388478124</v>
      </c>
    </row>
    <row r="43" spans="1:14">
      <c r="A43" s="2189">
        <v>44287</v>
      </c>
      <c r="B43" s="2534">
        <f>結果表!F41</f>
        <v>100.19730258235467</v>
      </c>
      <c r="C43" s="699">
        <f t="shared" ref="C43" si="291">B43-B42</f>
        <v>0.2083965625288613</v>
      </c>
      <c r="D43" s="243">
        <f t="shared" ref="D43" si="292">ROUND((B43-B31)/B31*100,2)</f>
        <v>3.06</v>
      </c>
      <c r="E43" s="359">
        <f t="shared" ref="E43" si="293">AVERAGE(B41:B43)</f>
        <v>99.944738056086976</v>
      </c>
      <c r="F43" s="359">
        <f t="shared" ref="F43" si="294">E43-E42</f>
        <v>0.32959675657332355</v>
      </c>
      <c r="G43" s="361">
        <f t="shared" ref="G43" si="295">IF(F43&lt;0,-1,1)</f>
        <v>1</v>
      </c>
      <c r="H43" s="361">
        <f t="shared" ref="H43" si="296">SUM(G41:G43)</f>
        <v>3</v>
      </c>
      <c r="I43" s="2530" t="str">
        <f t="shared" ref="I43" si="297">IF(H43=-3,"悪化 ",IF(H43=3,"改善 "," ---"))</f>
        <v xml:space="preserve">改善 </v>
      </c>
      <c r="J43" s="2534">
        <f>結果表!N41</f>
        <v>98.404274387737075</v>
      </c>
      <c r="L43" s="527">
        <v>4</v>
      </c>
      <c r="M43" s="262">
        <f t="shared" ref="M43" si="298">B43</f>
        <v>100.19730258235467</v>
      </c>
      <c r="N43" s="220">
        <f t="shared" ref="N43" si="299">J43</f>
        <v>98.404274387737075</v>
      </c>
    </row>
    <row r="44" spans="1:14">
      <c r="A44" s="2189">
        <v>44317</v>
      </c>
      <c r="B44" s="2534">
        <f>結果表!F42</f>
        <v>100.29784418622476</v>
      </c>
      <c r="C44" s="699">
        <f t="shared" ref="C44" si="300">B44-B43</f>
        <v>0.10054160387009858</v>
      </c>
      <c r="D44" s="243">
        <f t="shared" ref="D44" si="301">ROUND((B44-B32)/B32*100,2)</f>
        <v>3.68</v>
      </c>
      <c r="E44" s="359">
        <f t="shared" ref="E44" si="302">AVERAGE(B42:B44)</f>
        <v>100.16135092946841</v>
      </c>
      <c r="F44" s="359">
        <f t="shared" ref="F44" si="303">E44-E43</f>
        <v>0.21661287338143609</v>
      </c>
      <c r="G44" s="361">
        <f t="shared" ref="G44" si="304">IF(F44&lt;0,-1,1)</f>
        <v>1</v>
      </c>
      <c r="H44" s="361">
        <f t="shared" ref="H44" si="305">SUM(G42:G44)</f>
        <v>3</v>
      </c>
      <c r="I44" s="2530" t="str">
        <f t="shared" ref="I44" si="306">IF(H44=-3,"悪化 ",IF(H44=3,"改善 "," ---"))</f>
        <v xml:space="preserve">改善 </v>
      </c>
      <c r="J44" s="2534">
        <f>結果表!N42</f>
        <v>98.717121747891099</v>
      </c>
      <c r="L44" s="527">
        <v>5</v>
      </c>
      <c r="M44" s="262">
        <f t="shared" ref="M44" si="307">B44</f>
        <v>100.29784418622476</v>
      </c>
      <c r="N44" s="220">
        <f t="shared" ref="N44" si="308">J44</f>
        <v>98.717121747891099</v>
      </c>
    </row>
    <row r="45" spans="1:14">
      <c r="A45" s="2189">
        <v>44348</v>
      </c>
      <c r="B45" s="2534">
        <f>結果表!F43</f>
        <v>100.33539265489134</v>
      </c>
      <c r="C45" s="699">
        <f t="shared" ref="C45" si="309">B45-B44</f>
        <v>3.7548468666571466E-2</v>
      </c>
      <c r="D45" s="243">
        <f t="shared" ref="D45" si="310">ROUND((B45-B33)/B33*100,2)</f>
        <v>3.94</v>
      </c>
      <c r="E45" s="359">
        <f t="shared" ref="E45" si="311">AVERAGE(B43:B45)</f>
        <v>100.27684647449026</v>
      </c>
      <c r="F45" s="359">
        <f t="shared" ref="F45" si="312">E45-E44</f>
        <v>0.11549554502184378</v>
      </c>
      <c r="G45" s="361">
        <f t="shared" ref="G45" si="313">IF(F45&lt;0,-1,1)</f>
        <v>1</v>
      </c>
      <c r="H45" s="361">
        <f t="shared" ref="H45" si="314">SUM(G43:G45)</f>
        <v>3</v>
      </c>
      <c r="I45" s="2530" t="str">
        <f t="shared" ref="I45" si="315">IF(H45=-3,"悪化 ",IF(H45=3,"改善 "," ---"))</f>
        <v xml:space="preserve">改善 </v>
      </c>
      <c r="J45" s="2534">
        <f>結果表!N43</f>
        <v>98.930536296878628</v>
      </c>
      <c r="L45" s="527">
        <v>6</v>
      </c>
      <c r="M45" s="262">
        <f t="shared" ref="M45" si="316">B45</f>
        <v>100.33539265489134</v>
      </c>
      <c r="N45" s="220">
        <f t="shared" ref="N45" si="317">J45</f>
        <v>98.930536296878628</v>
      </c>
    </row>
    <row r="46" spans="1:14">
      <c r="A46" s="2189">
        <v>44378</v>
      </c>
      <c r="B46" s="2534">
        <f>結果表!F44</f>
        <v>100.35078854056653</v>
      </c>
      <c r="C46" s="699">
        <f t="shared" ref="C46" si="318">B46-B45</f>
        <v>1.5395885675189902E-2</v>
      </c>
      <c r="D46" s="243">
        <f t="shared" ref="D46" si="319">ROUND((B46-B34)/B34*100,2)</f>
        <v>3.9</v>
      </c>
      <c r="E46" s="359">
        <f t="shared" ref="E46" si="320">AVERAGE(B44:B46)</f>
        <v>100.32800846056087</v>
      </c>
      <c r="F46" s="359">
        <f t="shared" ref="F46" si="321">E46-E45</f>
        <v>5.116198607061051E-2</v>
      </c>
      <c r="G46" s="361">
        <f t="shared" ref="G46" si="322">IF(F46&lt;0,-1,1)</f>
        <v>1</v>
      </c>
      <c r="H46" s="361">
        <f t="shared" ref="H46" si="323">SUM(G44:G46)</f>
        <v>3</v>
      </c>
      <c r="I46" s="2530" t="str">
        <f t="shared" ref="I46" si="324">IF(H46=-3,"悪化 ",IF(H46=3,"改善 "," ---"))</f>
        <v xml:space="preserve">改善 </v>
      </c>
      <c r="J46" s="2534">
        <f>結果表!N44</f>
        <v>99.032390434915527</v>
      </c>
      <c r="L46" s="527">
        <v>7</v>
      </c>
      <c r="M46" s="262">
        <f t="shared" ref="M46" si="325">B46</f>
        <v>100.35078854056653</v>
      </c>
      <c r="N46" s="220">
        <f t="shared" ref="N46" si="326">J46</f>
        <v>99.032390434915527</v>
      </c>
    </row>
    <row r="47" spans="1:14">
      <c r="A47" s="2189">
        <v>44409</v>
      </c>
      <c r="B47" s="2534">
        <f>結果表!F45</f>
        <v>100.40053593562334</v>
      </c>
      <c r="C47" s="699">
        <f t="shared" ref="C47" si="327">B47-B46</f>
        <v>4.9747395056812138E-2</v>
      </c>
      <c r="D47" s="243">
        <f t="shared" ref="D47" si="328">ROUND((B47-B35)/B35*100,2)</f>
        <v>3.69</v>
      </c>
      <c r="E47" s="359">
        <f t="shared" ref="E47" si="329">AVERAGE(B45:B47)</f>
        <v>100.36223904369372</v>
      </c>
      <c r="F47" s="359">
        <f t="shared" ref="F47" si="330">E47-E46</f>
        <v>3.4230583132853099E-2</v>
      </c>
      <c r="G47" s="361">
        <f t="shared" ref="G47" si="331">IF(F47&lt;0,-1,1)</f>
        <v>1</v>
      </c>
      <c r="H47" s="361">
        <f t="shared" ref="H47" si="332">SUM(G45:G47)</f>
        <v>3</v>
      </c>
      <c r="I47" s="2530" t="str">
        <f t="shared" ref="I47" si="333">IF(H47=-3,"悪化 ",IF(H47=3,"改善 "," ---"))</f>
        <v xml:space="preserve">改善 </v>
      </c>
      <c r="J47" s="2534">
        <f>結果表!N45</f>
        <v>99.071956000972946</v>
      </c>
      <c r="L47" s="529">
        <v>8</v>
      </c>
      <c r="M47" s="262">
        <f t="shared" ref="M47" si="334">B47</f>
        <v>100.40053593562334</v>
      </c>
      <c r="N47" s="220">
        <f t="shared" ref="N47" si="335">J47</f>
        <v>99.071956000972946</v>
      </c>
    </row>
    <row r="48" spans="1:14">
      <c r="A48" s="2189">
        <v>44440</v>
      </c>
      <c r="B48" s="2534">
        <f>結果表!F46</f>
        <v>100.52677514059403</v>
      </c>
      <c r="C48" s="699">
        <f t="shared" ref="C48" si="336">B48-B47</f>
        <v>0.12623920497068752</v>
      </c>
      <c r="D48" s="243">
        <f t="shared" ref="D48" si="337">ROUND((B48-B36)/B36*100,2)</f>
        <v>3.42</v>
      </c>
      <c r="E48" s="359">
        <f t="shared" ref="E48" si="338">AVERAGE(B46:B48)</f>
        <v>100.42603320559463</v>
      </c>
      <c r="F48" s="359">
        <f t="shared" ref="F48" si="339">E48-E47</f>
        <v>6.3794161900915469E-2</v>
      </c>
      <c r="G48" s="361">
        <f t="shared" ref="G48" si="340">IF(F48&lt;0,-1,1)</f>
        <v>1</v>
      </c>
      <c r="H48" s="361">
        <f t="shared" ref="H48" si="341">SUM(G46:G48)</f>
        <v>3</v>
      </c>
      <c r="I48" s="2530" t="str">
        <f t="shared" ref="I48" si="342">IF(H48=-3,"悪化 ",IF(H48=3,"改善 "," ---"))</f>
        <v xml:space="preserve">改善 </v>
      </c>
      <c r="J48" s="2534">
        <f>結果表!N46</f>
        <v>99.143102019100809</v>
      </c>
      <c r="L48" s="529">
        <v>9</v>
      </c>
      <c r="M48" s="262">
        <f t="shared" ref="M48" si="343">B48</f>
        <v>100.52677514059403</v>
      </c>
      <c r="N48" s="220">
        <f t="shared" ref="N48" si="344">J48</f>
        <v>99.143102019100809</v>
      </c>
    </row>
    <row r="49" spans="1:14">
      <c r="A49" s="2189">
        <v>44470</v>
      </c>
      <c r="B49" s="2534">
        <f>結果表!F47</f>
        <v>100.73804926827363</v>
      </c>
      <c r="C49" s="699">
        <f t="shared" ref="C49" si="345">B49-B48</f>
        <v>0.21127412767960152</v>
      </c>
      <c r="D49" s="243">
        <f t="shared" ref="D49" si="346">ROUND((B49-B37)/B37*100,2)</f>
        <v>3.15</v>
      </c>
      <c r="E49" s="359">
        <f t="shared" ref="E49" si="347">AVERAGE(B47:B49)</f>
        <v>100.55512011483033</v>
      </c>
      <c r="F49" s="359">
        <f t="shared" ref="F49" si="348">E49-E48</f>
        <v>0.12908690923569566</v>
      </c>
      <c r="G49" s="361">
        <f t="shared" ref="G49" si="349">IF(F49&lt;0,-1,1)</f>
        <v>1</v>
      </c>
      <c r="H49" s="361">
        <f t="shared" ref="H49" si="350">SUM(G47:G49)</f>
        <v>3</v>
      </c>
      <c r="I49" s="2530" t="str">
        <f t="shared" ref="I49" si="351">IF(H49=-3,"悪化 ",IF(H49=3,"改善 "," ---"))</f>
        <v xml:space="preserve">改善 </v>
      </c>
      <c r="J49" s="2534">
        <f>結果表!N47</f>
        <v>99.272908458159975</v>
      </c>
      <c r="L49" s="529">
        <v>10</v>
      </c>
      <c r="M49" s="262">
        <f t="shared" ref="M49" si="352">B49</f>
        <v>100.73804926827363</v>
      </c>
      <c r="N49" s="220">
        <f t="shared" ref="N49" si="353">J49</f>
        <v>99.272908458159975</v>
      </c>
    </row>
    <row r="50" spans="1:14">
      <c r="A50" s="2189">
        <v>44501</v>
      </c>
      <c r="B50" s="2534">
        <f>結果表!F48</f>
        <v>101.00500614471106</v>
      </c>
      <c r="C50" s="699">
        <f t="shared" ref="C50" si="354">B50-B49</f>
        <v>0.26695687643743327</v>
      </c>
      <c r="D50" s="243">
        <f t="shared" ref="D50" si="355">ROUND((B50-B38)/B38*100,2)</f>
        <v>2.88</v>
      </c>
      <c r="E50" s="359">
        <f t="shared" ref="E50" si="356">AVERAGE(B48:B50)</f>
        <v>100.75661018452622</v>
      </c>
      <c r="F50" s="359">
        <f t="shared" ref="F50" si="357">E50-E49</f>
        <v>0.20149006969589323</v>
      </c>
      <c r="G50" s="361">
        <f t="shared" ref="G50" si="358">IF(F50&lt;0,-1,1)</f>
        <v>1</v>
      </c>
      <c r="H50" s="361">
        <f t="shared" ref="H50" si="359">SUM(G48:G50)</f>
        <v>3</v>
      </c>
      <c r="I50" s="2530" t="str">
        <f t="shared" ref="I50" si="360">IF(H50=-3,"悪化 ",IF(H50=3,"改善 "," ---"))</f>
        <v xml:space="preserve">改善 </v>
      </c>
      <c r="J50" s="2534">
        <f>結果表!N48</f>
        <v>99.446075989077997</v>
      </c>
      <c r="L50" s="528">
        <v>11</v>
      </c>
      <c r="M50" s="262">
        <f t="shared" ref="M50" si="361">B50</f>
        <v>101.00500614471106</v>
      </c>
      <c r="N50" s="220">
        <f t="shared" ref="N50" si="362">J50</f>
        <v>99.446075989077997</v>
      </c>
    </row>
    <row r="51" spans="1:14">
      <c r="A51" s="2189">
        <v>44531</v>
      </c>
      <c r="B51" s="2535">
        <f>結果表!F49</f>
        <v>101.2868875316052</v>
      </c>
      <c r="C51" s="699">
        <f t="shared" ref="C51:C52" si="363">B51-B50</f>
        <v>0.28188138689414188</v>
      </c>
      <c r="D51" s="243">
        <f t="shared" ref="D51:D52" si="364">ROUND((B51-B39)/B39*100,2)</f>
        <v>2.63</v>
      </c>
      <c r="E51" s="359">
        <f t="shared" ref="E51:E52" si="365">AVERAGE(B49:B51)</f>
        <v>101.00998098152996</v>
      </c>
      <c r="F51" s="359">
        <f t="shared" ref="F51:F52" si="366">E51-E50</f>
        <v>0.25337079700373977</v>
      </c>
      <c r="G51" s="361">
        <f t="shared" ref="G51:G52" si="367">IF(F51&lt;0,-1,1)</f>
        <v>1</v>
      </c>
      <c r="H51" s="361">
        <f t="shared" ref="H51:H52" si="368">SUM(G49:G51)</f>
        <v>3</v>
      </c>
      <c r="I51" s="2530" t="str">
        <f t="shared" ref="I51:I52" si="369">IF(H51=-3,"悪化 ",IF(H51=3,"改善 "," ---"))</f>
        <v xml:space="preserve">改善 </v>
      </c>
      <c r="J51" s="2535">
        <f>結果表!N49</f>
        <v>99.633305079884295</v>
      </c>
      <c r="L51" s="532">
        <v>12</v>
      </c>
      <c r="M51" s="494">
        <f t="shared" ref="M51:M52" si="370">B51</f>
        <v>101.2868875316052</v>
      </c>
      <c r="N51" s="225">
        <f t="shared" ref="N51:N52" si="371">J51</f>
        <v>99.633305079884295</v>
      </c>
    </row>
    <row r="52" spans="1:14">
      <c r="A52" s="2218">
        <v>44562</v>
      </c>
      <c r="B52" s="2534">
        <f>結果表!F50</f>
        <v>101.59463864847881</v>
      </c>
      <c r="C52" s="547">
        <f t="shared" si="363"/>
        <v>0.30775111687360379</v>
      </c>
      <c r="D52" s="245">
        <f t="shared" si="364"/>
        <v>2.41</v>
      </c>
      <c r="E52" s="548">
        <f t="shared" si="365"/>
        <v>101.29551077493169</v>
      </c>
      <c r="F52" s="553">
        <f t="shared" si="366"/>
        <v>0.28552979340172158</v>
      </c>
      <c r="G52" s="549">
        <f t="shared" si="367"/>
        <v>1</v>
      </c>
      <c r="H52" s="554">
        <f t="shared" si="368"/>
        <v>3</v>
      </c>
      <c r="I52" s="2531" t="str">
        <f t="shared" si="369"/>
        <v xml:space="preserve">改善 </v>
      </c>
      <c r="J52" s="2534">
        <f>結果表!N50</f>
        <v>99.854113068780009</v>
      </c>
      <c r="L52" s="530" t="s">
        <v>856</v>
      </c>
      <c r="M52" s="262">
        <f t="shared" si="370"/>
        <v>101.59463864847881</v>
      </c>
      <c r="N52" s="220">
        <f t="shared" si="371"/>
        <v>99.854113068780009</v>
      </c>
    </row>
    <row r="53" spans="1:14">
      <c r="A53" s="2219">
        <v>44593</v>
      </c>
      <c r="B53" s="2534">
        <f>結果表!F51</f>
        <v>101.91058360470794</v>
      </c>
      <c r="C53" s="52">
        <f t="shared" ref="C53" si="372">B53-B52</f>
        <v>0.31594495622913144</v>
      </c>
      <c r="D53" s="243">
        <f t="shared" ref="D53" si="373">ROUND((B53-B41)/B41*100,2)</f>
        <v>2.27</v>
      </c>
      <c r="E53" s="542">
        <f t="shared" ref="E53" si="374">AVERAGE(B51:B53)</f>
        <v>101.59736992826397</v>
      </c>
      <c r="F53" s="359">
        <f t="shared" ref="F53" si="375">E53-E52</f>
        <v>0.30185915333228763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34">
        <f>結果表!N51</f>
        <v>100.09227132798526</v>
      </c>
      <c r="L53" s="527">
        <v>2</v>
      </c>
      <c r="M53" s="262">
        <f t="shared" ref="M53" si="379">B53</f>
        <v>101.91058360470794</v>
      </c>
      <c r="N53" s="220">
        <f t="shared" ref="N53" si="380">J53</f>
        <v>100.09227132798526</v>
      </c>
    </row>
    <row r="54" spans="1:14">
      <c r="A54" s="2219">
        <v>44621</v>
      </c>
      <c r="B54" s="2534">
        <f>結果表!F52</f>
        <v>102.26255081807241</v>
      </c>
      <c r="C54" s="52">
        <f t="shared" ref="C54" si="381">B54-B53</f>
        <v>0.35196721336447467</v>
      </c>
      <c r="D54" s="243">
        <f t="shared" ref="D54" si="382">ROUND((B54-B42)/B42*100,2)</f>
        <v>2.27</v>
      </c>
      <c r="E54" s="542">
        <f t="shared" ref="E54" si="383">AVERAGE(B52:B54)</f>
        <v>101.92259102375306</v>
      </c>
      <c r="F54" s="359">
        <f t="shared" ref="F54" si="384">E54-E53</f>
        <v>0.32522109548908418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34">
        <f>結果表!N52</f>
        <v>100.33186900250161</v>
      </c>
      <c r="L54" s="527">
        <v>3</v>
      </c>
      <c r="M54" s="262">
        <f t="shared" ref="M54" si="388">B54</f>
        <v>102.26255081807241</v>
      </c>
      <c r="N54" s="220">
        <f t="shared" ref="N54" si="389">J54</f>
        <v>100.33186900250161</v>
      </c>
    </row>
    <row r="55" spans="1:14">
      <c r="A55" s="2219">
        <v>44652</v>
      </c>
      <c r="B55" s="2534">
        <f>結果表!F53</f>
        <v>102.54665262984328</v>
      </c>
      <c r="C55" s="52">
        <f t="shared" ref="C55" si="390">B55-B54</f>
        <v>0.28410181177086713</v>
      </c>
      <c r="D55" s="243">
        <f t="shared" ref="D55" si="391">ROUND((B55-B43)/B43*100,2)</f>
        <v>2.34</v>
      </c>
      <c r="E55" s="542">
        <f t="shared" ref="E55" si="392">AVERAGE(B53:B55)</f>
        <v>102.23992901754121</v>
      </c>
      <c r="F55" s="359">
        <f t="shared" ref="F55" si="393">E55-E54</f>
        <v>0.31733799378815775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34">
        <f>結果表!N53</f>
        <v>100.53715058024659</v>
      </c>
      <c r="L55" s="527">
        <v>4</v>
      </c>
      <c r="M55" s="262">
        <f t="shared" ref="M55" si="397">B55</f>
        <v>102.54665262984328</v>
      </c>
      <c r="N55" s="220">
        <f t="shared" ref="N55" si="398">J55</f>
        <v>100.53715058024659</v>
      </c>
    </row>
    <row r="56" spans="1:14">
      <c r="A56" s="2219">
        <v>44682</v>
      </c>
      <c r="B56" s="2534">
        <f>結果表!F54</f>
        <v>102.67871493896338</v>
      </c>
      <c r="C56" s="52">
        <f t="shared" ref="C56" si="399">B56-B55</f>
        <v>0.13206230912010142</v>
      </c>
      <c r="D56" s="243">
        <f t="shared" ref="D56" si="400">ROUND((B56-B44)/B44*100,2)</f>
        <v>2.37</v>
      </c>
      <c r="E56" s="542">
        <f t="shared" ref="E56" si="401">AVERAGE(B54:B56)</f>
        <v>102.49597279562636</v>
      </c>
      <c r="F56" s="359">
        <f t="shared" ref="F56" si="402">E56-E55</f>
        <v>0.256043778085143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34">
        <f>結果表!N54</f>
        <v>100.68279114757527</v>
      </c>
      <c r="L56" s="527">
        <v>5</v>
      </c>
      <c r="M56" s="262">
        <f t="shared" ref="M56" si="406">B56</f>
        <v>102.67871493896338</v>
      </c>
      <c r="N56" s="220">
        <f t="shared" ref="N56" si="407">J56</f>
        <v>100.68279114757527</v>
      </c>
    </row>
    <row r="57" spans="1:14">
      <c r="A57" s="2219">
        <v>44713</v>
      </c>
      <c r="B57" s="2534">
        <f>結果表!F55</f>
        <v>102.69354749306433</v>
      </c>
      <c r="C57" s="52">
        <f t="shared" ref="C57:C58" si="408">B57-B56</f>
        <v>1.4832554100948414E-2</v>
      </c>
      <c r="D57" s="243">
        <f t="shared" ref="D57:D58" si="409">ROUND((B57-B45)/B45*100,2)</f>
        <v>2.35</v>
      </c>
      <c r="E57" s="542">
        <f t="shared" ref="E57:E58" si="410">AVERAGE(B55:B57)</f>
        <v>102.63963835395698</v>
      </c>
      <c r="F57" s="359">
        <f t="shared" ref="F57:F58" si="411">E57-E56</f>
        <v>0.14366555833062478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34">
        <f>結果表!N55</f>
        <v>100.75319963394475</v>
      </c>
      <c r="L57" s="527">
        <v>6</v>
      </c>
      <c r="M57" s="262">
        <f t="shared" ref="M57:M58" si="415">B57</f>
        <v>102.69354749306433</v>
      </c>
      <c r="N57" s="220">
        <f t="shared" ref="N57:N58" si="416">J57</f>
        <v>100.75319963394475</v>
      </c>
    </row>
    <row r="58" spans="1:14">
      <c r="A58" s="2219">
        <v>44743</v>
      </c>
      <c r="B58" s="2534">
        <f>結果表!F56</f>
        <v>102.60665845789984</v>
      </c>
      <c r="C58" s="52">
        <f t="shared" si="408"/>
        <v>-8.6889035164489314E-2</v>
      </c>
      <c r="D58" s="243">
        <f t="shared" si="409"/>
        <v>2.25</v>
      </c>
      <c r="E58" s="542">
        <f t="shared" si="410"/>
        <v>102.65964029664251</v>
      </c>
      <c r="F58" s="359">
        <f t="shared" si="411"/>
        <v>2.0001942685524909E-2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34">
        <f>結果表!N56</f>
        <v>100.73389783013434</v>
      </c>
      <c r="L58" s="527">
        <v>7</v>
      </c>
      <c r="M58" s="262">
        <f t="shared" si="415"/>
        <v>102.60665845789984</v>
      </c>
      <c r="N58" s="220">
        <f t="shared" si="416"/>
        <v>100.73389783013434</v>
      </c>
    </row>
    <row r="59" spans="1:14">
      <c r="A59" s="2219">
        <v>44774</v>
      </c>
      <c r="B59" s="2534">
        <f>結果表!F57</f>
        <v>102.41116808472401</v>
      </c>
      <c r="C59" s="52">
        <f t="shared" ref="C59" si="417">B59-B58</f>
        <v>-0.19549037317582929</v>
      </c>
      <c r="D59" s="243">
        <f t="shared" ref="D59" si="418">ROUND((B59-B47)/B47*100,2)</f>
        <v>2</v>
      </c>
      <c r="E59" s="542">
        <f t="shared" ref="E59" si="419">AVERAGE(B57:B59)</f>
        <v>102.57045801189606</v>
      </c>
      <c r="F59" s="359">
        <f t="shared" ref="F59" si="420">E59-E58</f>
        <v>-8.9182284746442519E-2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34">
        <f>結果表!N57</f>
        <v>100.64040078239779</v>
      </c>
      <c r="L59" s="529">
        <v>8</v>
      </c>
      <c r="M59" s="262">
        <f t="shared" ref="M59" si="424">B59</f>
        <v>102.41116808472401</v>
      </c>
      <c r="N59" s="220">
        <f t="shared" ref="N59" si="425">J59</f>
        <v>100.64040078239779</v>
      </c>
    </row>
    <row r="60" spans="1:14">
      <c r="A60" s="2219">
        <v>44805</v>
      </c>
      <c r="B60" s="2534">
        <f>結果表!F58</f>
        <v>102.0907626238687</v>
      </c>
      <c r="C60" s="52">
        <f t="shared" ref="C60" si="426">B60-B59</f>
        <v>-0.32040546085531219</v>
      </c>
      <c r="D60" s="243">
        <f t="shared" ref="D60" si="427">ROUND((B60-B48)/B48*100,2)</f>
        <v>1.56</v>
      </c>
      <c r="E60" s="542">
        <f t="shared" ref="E60" si="428">AVERAGE(B58:B60)</f>
        <v>102.36952972216419</v>
      </c>
      <c r="F60" s="359">
        <f t="shared" ref="F60" si="429">E60-E59</f>
        <v>-0.20092828973187693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34">
        <f>結果表!N58</f>
        <v>100.48397039723618</v>
      </c>
      <c r="L60" s="529">
        <v>9</v>
      </c>
      <c r="M60" s="262">
        <f t="shared" ref="M60" si="433">B60</f>
        <v>102.0907626238687</v>
      </c>
      <c r="N60" s="220">
        <f t="shared" ref="N60" si="434">J60</f>
        <v>100.48397039723618</v>
      </c>
    </row>
    <row r="61" spans="1:14">
      <c r="A61" s="2219">
        <v>44835</v>
      </c>
      <c r="B61" s="2534">
        <f>結果表!F59</f>
        <v>101.69944072396341</v>
      </c>
      <c r="C61" s="52">
        <f t="shared" ref="C61" si="435">B61-B60</f>
        <v>-0.39132189990529298</v>
      </c>
      <c r="D61" s="243">
        <f t="shared" ref="D61" si="436">ROUND((B61-B49)/B49*100,2)</f>
        <v>0.95</v>
      </c>
      <c r="E61" s="542">
        <f t="shared" ref="E61" si="437">AVERAGE(B59:B61)</f>
        <v>102.06712381085204</v>
      </c>
      <c r="F61" s="359">
        <f t="shared" ref="F61" si="438">E61-E60</f>
        <v>-0.30240591131214956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34">
        <f>結果表!N59</f>
        <v>100.27406353476366</v>
      </c>
      <c r="L61" s="529">
        <v>10</v>
      </c>
      <c r="M61" s="262">
        <f t="shared" ref="M61" si="442">B61</f>
        <v>101.69944072396341</v>
      </c>
      <c r="N61" s="220">
        <f t="shared" ref="N61" si="443">J61</f>
        <v>100.27406353476366</v>
      </c>
    </row>
    <row r="62" spans="1:14">
      <c r="A62" s="2219">
        <v>44866</v>
      </c>
      <c r="B62" s="2534">
        <f>結果表!F60</f>
        <v>101.31435818046775</v>
      </c>
      <c r="C62" s="52">
        <f t="shared" ref="C62" si="444">B62-B61</f>
        <v>-0.38508254349565618</v>
      </c>
      <c r="D62" s="243">
        <f t="shared" ref="D62" si="445">ROUND((B62-B50)/B50*100,2)</f>
        <v>0.31</v>
      </c>
      <c r="E62" s="542">
        <f t="shared" ref="E62" si="446">AVERAGE(B60:B62)</f>
        <v>101.70152050943329</v>
      </c>
      <c r="F62" s="359">
        <f t="shared" ref="F62" si="447">E62-E61</f>
        <v>-0.36560330141874431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34">
        <f>結果表!N60</f>
        <v>100.05405972191262</v>
      </c>
      <c r="L62" s="528">
        <v>11</v>
      </c>
      <c r="M62" s="262">
        <f t="shared" ref="M62" si="451">B62</f>
        <v>101.31435818046775</v>
      </c>
      <c r="N62" s="220">
        <f t="shared" ref="N62" si="452">J62</f>
        <v>100.05405972191262</v>
      </c>
    </row>
    <row r="63" spans="1:14">
      <c r="A63" s="2536">
        <v>44896</v>
      </c>
      <c r="B63" s="2534">
        <f>結果表!F61</f>
        <v>100.96448397731658</v>
      </c>
      <c r="C63" s="550">
        <f t="shared" ref="C63:C64" si="453">B63-B62</f>
        <v>-0.3498742031511739</v>
      </c>
      <c r="D63" s="246">
        <f t="shared" ref="D63:D64" si="454">ROUND((B63-B51)/B51*100,2)</f>
        <v>-0.32</v>
      </c>
      <c r="E63" s="551">
        <f t="shared" ref="E63:E64" si="455">AVERAGE(B61:B63)</f>
        <v>101.32609429391592</v>
      </c>
      <c r="F63" s="544">
        <f t="shared" ref="F63:F64" si="456">E63-E62</f>
        <v>-0.37542621551737909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34">
        <f>結果表!N61</f>
        <v>99.849796495993047</v>
      </c>
      <c r="L63" s="532">
        <v>12</v>
      </c>
      <c r="M63" s="494">
        <f t="shared" ref="M63:M64" si="460">B63</f>
        <v>100.96448397731658</v>
      </c>
      <c r="N63" s="225">
        <f t="shared" ref="N63:N64" si="461">J63</f>
        <v>99.849796495993047</v>
      </c>
    </row>
    <row r="64" spans="1:14">
      <c r="A64" s="2189">
        <v>44927</v>
      </c>
      <c r="B64" s="2533">
        <f>結果表!F62</f>
        <v>100.66491118650985</v>
      </c>
      <c r="C64" s="699">
        <f t="shared" si="453"/>
        <v>-0.29957279080672095</v>
      </c>
      <c r="D64" s="52">
        <f t="shared" si="454"/>
        <v>-0.92</v>
      </c>
      <c r="E64" s="359">
        <f t="shared" si="455"/>
        <v>100.98125111476473</v>
      </c>
      <c r="F64" s="542">
        <f t="shared" si="456"/>
        <v>-0.34484317915118368</v>
      </c>
      <c r="G64" s="361">
        <f t="shared" si="457"/>
        <v>-1</v>
      </c>
      <c r="H64" s="360">
        <f t="shared" si="458"/>
        <v>-3</v>
      </c>
      <c r="I64" s="2530" t="str">
        <f t="shared" si="459"/>
        <v xml:space="preserve">悪化 </v>
      </c>
      <c r="J64" s="2533">
        <f>結果表!N62</f>
        <v>99.693265596821149</v>
      </c>
      <c r="L64" s="530" t="s">
        <v>1210</v>
      </c>
      <c r="M64" s="531">
        <f t="shared" si="460"/>
        <v>100.66491118650985</v>
      </c>
      <c r="N64" s="369">
        <f t="shared" si="461"/>
        <v>99.693265596821149</v>
      </c>
    </row>
    <row r="65" spans="1:14">
      <c r="A65" s="2189">
        <v>44958</v>
      </c>
      <c r="B65" s="2534">
        <f>結果表!F63</f>
        <v>100.38385017106066</v>
      </c>
      <c r="C65" s="699">
        <f t="shared" ref="C65" si="462">B65-B64</f>
        <v>-0.28106101544919682</v>
      </c>
      <c r="D65" s="52">
        <f t="shared" ref="D65" si="463">ROUND((B65-B53)/B53*100,2)</f>
        <v>-1.5</v>
      </c>
      <c r="E65" s="359">
        <f t="shared" ref="E65" si="464">AVERAGE(B63:B65)</f>
        <v>100.67108177829569</v>
      </c>
      <c r="F65" s="542">
        <f t="shared" ref="F65" si="465">E65-E64</f>
        <v>-0.31016933646904477</v>
      </c>
      <c r="G65" s="361">
        <f t="shared" ref="G65" si="466">IF(F65&lt;0,-1,1)</f>
        <v>-1</v>
      </c>
      <c r="H65" s="360">
        <f t="shared" ref="H65" si="467">SUM(G63:G65)</f>
        <v>-3</v>
      </c>
      <c r="I65" s="2530" t="str">
        <f t="shared" ref="I65" si="468">IF(H65=-3,"悪化 ",IF(H65=3,"改善 "," ---"))</f>
        <v xml:space="preserve">悪化 </v>
      </c>
      <c r="J65" s="2534">
        <f>結果表!N63</f>
        <v>99.611466836768429</v>
      </c>
      <c r="L65" s="527">
        <v>2</v>
      </c>
      <c r="M65" s="262">
        <f t="shared" ref="M65" si="469">B65</f>
        <v>100.38385017106066</v>
      </c>
      <c r="N65" s="220">
        <f t="shared" ref="N65" si="470">J65</f>
        <v>99.611466836768429</v>
      </c>
    </row>
    <row r="66" spans="1:14">
      <c r="A66" s="2189">
        <v>44986</v>
      </c>
      <c r="B66" s="2534">
        <f>結果表!F64</f>
        <v>100.10767691563964</v>
      </c>
      <c r="C66" s="699">
        <f t="shared" ref="C66" si="471">B66-B65</f>
        <v>-0.27617325542101412</v>
      </c>
      <c r="D66" s="52">
        <f t="shared" ref="D66" si="472">ROUND((B66-B54)/B54*100,2)</f>
        <v>-2.11</v>
      </c>
      <c r="E66" s="359">
        <f t="shared" ref="E66" si="473">AVERAGE(B64:B66)</f>
        <v>100.38547942440339</v>
      </c>
      <c r="F66" s="542">
        <f t="shared" ref="F66" si="474">E66-E65</f>
        <v>-0.28560235389230115</v>
      </c>
      <c r="G66" s="361">
        <f t="shared" ref="G66" si="475">IF(F66&lt;0,-1,1)</f>
        <v>-1</v>
      </c>
      <c r="H66" s="360">
        <f t="shared" ref="H66" si="476">SUM(G64:G66)</f>
        <v>-3</v>
      </c>
      <c r="I66" s="2530" t="str">
        <f t="shared" ref="I66" si="477">IF(H66=-3,"悪化 ",IF(H66=3,"改善 "," ---"))</f>
        <v xml:space="preserve">悪化 </v>
      </c>
      <c r="J66" s="2534">
        <f>結果表!N64</f>
        <v>99.632520650522281</v>
      </c>
      <c r="L66" s="527">
        <v>3</v>
      </c>
      <c r="M66" s="262">
        <f t="shared" ref="M66" si="478">B66</f>
        <v>100.10767691563964</v>
      </c>
      <c r="N66" s="220">
        <f t="shared" ref="N66" si="479">J66</f>
        <v>99.632520650522281</v>
      </c>
    </row>
    <row r="67" spans="1:14">
      <c r="A67" s="2189">
        <v>45017</v>
      </c>
      <c r="B67" s="2534">
        <f>結果表!F65</f>
        <v>99.859328853315247</v>
      </c>
      <c r="C67" s="699">
        <f t="shared" ref="C67" si="480">B67-B66</f>
        <v>-0.24834806232439632</v>
      </c>
      <c r="D67" s="52">
        <f t="shared" ref="D67" si="481">ROUND((B67-B55)/B55*100,2)</f>
        <v>-2.62</v>
      </c>
      <c r="E67" s="359">
        <f t="shared" ref="E67" si="482">AVERAGE(B65:B67)</f>
        <v>100.11695198000518</v>
      </c>
      <c r="F67" s="542">
        <f t="shared" ref="F67" si="483">E67-E66</f>
        <v>-0.26852744439820242</v>
      </c>
      <c r="G67" s="361">
        <f t="shared" ref="G67" si="484">IF(F67&lt;0,-1,1)</f>
        <v>-1</v>
      </c>
      <c r="H67" s="360">
        <f t="shared" ref="H67" si="485">SUM(G65:G67)</f>
        <v>-3</v>
      </c>
      <c r="I67" s="2530" t="str">
        <f t="shared" ref="I67" si="486">IF(H67=-3,"悪化 ",IF(H67=3,"改善 "," ---"))</f>
        <v xml:space="preserve">悪化 </v>
      </c>
      <c r="J67" s="2534">
        <f>結果表!N65</f>
        <v>99.734648686890182</v>
      </c>
      <c r="L67" s="527">
        <v>4</v>
      </c>
      <c r="M67" s="262">
        <f t="shared" ref="M67" si="487">B67</f>
        <v>99.859328853315247</v>
      </c>
      <c r="N67" s="220">
        <f t="shared" ref="N67" si="488">J67</f>
        <v>99.734648686890182</v>
      </c>
    </row>
    <row r="68" spans="1:14">
      <c r="A68" s="2189">
        <v>45047</v>
      </c>
      <c r="B68" s="2534">
        <f>結果表!F66</f>
        <v>99.706560073426431</v>
      </c>
      <c r="C68" s="699">
        <f t="shared" ref="C68" si="489">B68-B67</f>
        <v>-0.15276877988881665</v>
      </c>
      <c r="D68" s="52">
        <f t="shared" ref="D68" si="490">ROUND((B68-B56)/B56*100,2)</f>
        <v>-2.89</v>
      </c>
      <c r="E68" s="359">
        <f t="shared" ref="E68" si="491">AVERAGE(B66:B68)</f>
        <v>99.891188614127103</v>
      </c>
      <c r="F68" s="542">
        <f t="shared" ref="F68" si="492">E68-E67</f>
        <v>-0.22576336587808044</v>
      </c>
      <c r="G68" s="361">
        <f t="shared" ref="G68" si="493">IF(F68&lt;0,-1,1)</f>
        <v>-1</v>
      </c>
      <c r="H68" s="360">
        <f t="shared" ref="H68" si="494">SUM(G66:G68)</f>
        <v>-3</v>
      </c>
      <c r="I68" s="2530" t="str">
        <f t="shared" ref="I68" si="495">IF(H68=-3,"悪化 ",IF(H68=3,"改善 "," ---"))</f>
        <v xml:space="preserve">悪化 </v>
      </c>
      <c r="J68" s="2534">
        <f>結果表!N66</f>
        <v>99.879072007997493</v>
      </c>
      <c r="L68" s="527">
        <v>5</v>
      </c>
      <c r="M68" s="262">
        <f t="shared" ref="M68" si="496">B68</f>
        <v>99.706560073426431</v>
      </c>
      <c r="N68" s="220">
        <f t="shared" ref="N68" si="497">J68</f>
        <v>99.879072007997493</v>
      </c>
    </row>
    <row r="69" spans="1:14">
      <c r="A69" s="2189">
        <v>45078</v>
      </c>
      <c r="B69" s="2534">
        <f>結果表!F67</f>
        <v>99.587374696459761</v>
      </c>
      <c r="C69" s="699">
        <f t="shared" ref="C69" si="498">B69-B68</f>
        <v>-0.11918537696666931</v>
      </c>
      <c r="D69" s="52">
        <f t="shared" ref="D69" si="499">ROUND((B69-B57)/B57*100,2)</f>
        <v>-3.02</v>
      </c>
      <c r="E69" s="359">
        <f t="shared" ref="E69" si="500">AVERAGE(B67:B69)</f>
        <v>99.717754541067151</v>
      </c>
      <c r="F69" s="542">
        <f t="shared" ref="F69" si="501">E69-E68</f>
        <v>-0.17343407305995129</v>
      </c>
      <c r="G69" s="361">
        <f t="shared" ref="G69" si="502">IF(F69&lt;0,-1,1)</f>
        <v>-1</v>
      </c>
      <c r="H69" s="360">
        <f t="shared" ref="H69" si="503">SUM(G67:G69)</f>
        <v>-3</v>
      </c>
      <c r="I69" s="2530" t="str">
        <f t="shared" ref="I69" si="504">IF(H69=-3,"悪化 ",IF(H69=3,"改善 "," ---"))</f>
        <v xml:space="preserve">悪化 </v>
      </c>
      <c r="J69" s="2534">
        <f>結果表!N67</f>
        <v>100.01714979274981</v>
      </c>
      <c r="L69" s="527">
        <v>6</v>
      </c>
      <c r="M69" s="262">
        <f t="shared" ref="M69" si="505">B69</f>
        <v>99.587374696459761</v>
      </c>
      <c r="N69" s="220">
        <f t="shared" ref="N69" si="506">J69</f>
        <v>100.01714979274981</v>
      </c>
    </row>
    <row r="70" spans="1:14">
      <c r="A70" s="2189">
        <v>45108</v>
      </c>
      <c r="B70" s="2534">
        <f>結果表!F68</f>
        <v>99.467622113932805</v>
      </c>
      <c r="C70" s="699">
        <f t="shared" ref="C70" si="507">B70-B69</f>
        <v>-0.11975258252695653</v>
      </c>
      <c r="D70" s="52">
        <f t="shared" ref="D70" si="508">ROUND((B70-B58)/B58*100,2)</f>
        <v>-3.06</v>
      </c>
      <c r="E70" s="359">
        <f t="shared" ref="E70" si="509">AVERAGE(B68:B70)</f>
        <v>99.587185627939675</v>
      </c>
      <c r="F70" s="542">
        <f t="shared" ref="F70" si="510">E70-E69</f>
        <v>-0.13056891312747609</v>
      </c>
      <c r="G70" s="361">
        <f t="shared" ref="G70" si="511">IF(F70&lt;0,-1,1)</f>
        <v>-1</v>
      </c>
      <c r="H70" s="360">
        <f t="shared" ref="H70" si="512">SUM(G68:G70)</f>
        <v>-3</v>
      </c>
      <c r="I70" s="2530" t="str">
        <f t="shared" ref="I70" si="513">IF(H70=-3,"悪化 ",IF(H70=3,"改善 "," ---"))</f>
        <v xml:space="preserve">悪化 </v>
      </c>
      <c r="J70" s="2534">
        <f>結果表!N68</f>
        <v>100.13501848479264</v>
      </c>
      <c r="L70" s="527">
        <v>7</v>
      </c>
      <c r="M70" s="262">
        <f t="shared" ref="M70" si="514">B70</f>
        <v>99.467622113932805</v>
      </c>
      <c r="N70" s="220">
        <f t="shared" ref="N70" si="515">J70</f>
        <v>100.13501848479264</v>
      </c>
    </row>
    <row r="71" spans="1:14">
      <c r="A71" s="2189">
        <v>45139</v>
      </c>
      <c r="B71" s="2534">
        <f>結果表!F69</f>
        <v>99.354144955547895</v>
      </c>
      <c r="C71" s="699">
        <f t="shared" ref="C71" si="516">B71-B70</f>
        <v>-0.11347715838491013</v>
      </c>
      <c r="D71" s="52">
        <f t="shared" ref="D71" si="517">ROUND((B71-B59)/B59*100,2)</f>
        <v>-2.99</v>
      </c>
      <c r="E71" s="359">
        <f t="shared" ref="E71" si="518">AVERAGE(B69:B71)</f>
        <v>99.469713921980158</v>
      </c>
      <c r="F71" s="542">
        <f t="shared" ref="F71" si="519">E71-E70</f>
        <v>-0.11747170595951673</v>
      </c>
      <c r="G71" s="361">
        <f t="shared" ref="G71" si="520">IF(F71&lt;0,-1,1)</f>
        <v>-1</v>
      </c>
      <c r="H71" s="360">
        <f t="shared" ref="H71" si="521">SUM(G69:G71)</f>
        <v>-3</v>
      </c>
      <c r="I71" s="2530" t="str">
        <f t="shared" ref="I71" si="522">IF(H71=-3,"悪化 ",IF(H71=3,"改善 "," ---"))</f>
        <v xml:space="preserve">悪化 </v>
      </c>
      <c r="J71" s="2534">
        <f>結果表!N69</f>
        <v>100.21816225486015</v>
      </c>
      <c r="L71" s="529">
        <v>8</v>
      </c>
      <c r="M71" s="262">
        <f t="shared" ref="M71" si="523">B71</f>
        <v>99.354144955547895</v>
      </c>
      <c r="N71" s="220">
        <f t="shared" ref="N71" si="524">J71</f>
        <v>100.21816225486015</v>
      </c>
    </row>
    <row r="72" spans="1:14">
      <c r="A72" s="2189">
        <v>45170</v>
      </c>
      <c r="B72" s="2534">
        <f>結果表!F70</f>
        <v>99.186962724435887</v>
      </c>
      <c r="C72" s="699">
        <f t="shared" ref="C72" si="525">B72-B71</f>
        <v>-0.16718223111200814</v>
      </c>
      <c r="D72" s="52">
        <f t="shared" ref="D72" si="526">ROUND((B72-B60)/B60*100,2)</f>
        <v>-2.84</v>
      </c>
      <c r="E72" s="359">
        <f t="shared" ref="E72" si="527">AVERAGE(B70:B72)</f>
        <v>99.336243264638867</v>
      </c>
      <c r="F72" s="542">
        <f t="shared" ref="F72" si="528">E72-E71</f>
        <v>-0.1334706573412916</v>
      </c>
      <c r="G72" s="361">
        <f t="shared" ref="G72" si="529">IF(F72&lt;0,-1,1)</f>
        <v>-1</v>
      </c>
      <c r="H72" s="360">
        <f t="shared" ref="H72" si="530">SUM(G70:G72)</f>
        <v>-3</v>
      </c>
      <c r="I72" s="2530" t="str">
        <f t="shared" ref="I72" si="531">IF(H72=-3,"悪化 ",IF(H72=3,"改善 "," ---"))</f>
        <v xml:space="preserve">悪化 </v>
      </c>
      <c r="J72" s="2534">
        <f>結果表!N70</f>
        <v>100.2542404707534</v>
      </c>
      <c r="L72" s="529">
        <v>9</v>
      </c>
      <c r="M72" s="262">
        <f t="shared" ref="M72" si="532">B72</f>
        <v>99.186962724435887</v>
      </c>
      <c r="N72" s="220">
        <f t="shared" ref="N72" si="533">J72</f>
        <v>100.2542404707534</v>
      </c>
    </row>
    <row r="73" spans="1:14">
      <c r="A73" s="2189">
        <v>45200</v>
      </c>
      <c r="B73" s="2534">
        <f>結果表!F71</f>
        <v>99.028072179306534</v>
      </c>
      <c r="C73" s="699">
        <f t="shared" ref="C73" si="534">B73-B72</f>
        <v>-0.15889054512935274</v>
      </c>
      <c r="D73" s="52">
        <f t="shared" ref="D73" si="535">ROUND((B73-B61)/B61*100,2)</f>
        <v>-2.63</v>
      </c>
      <c r="E73" s="359">
        <f t="shared" ref="E73" si="536">AVERAGE(B71:B73)</f>
        <v>99.189726619763448</v>
      </c>
      <c r="F73" s="542">
        <f t="shared" ref="F73" si="537">E73-E72</f>
        <v>-0.14651664487541893</v>
      </c>
      <c r="G73" s="361">
        <f t="shared" ref="G73" si="538">IF(F73&lt;0,-1,1)</f>
        <v>-1</v>
      </c>
      <c r="H73" s="360">
        <f t="shared" ref="H73" si="539">SUM(G71:G73)</f>
        <v>-3</v>
      </c>
      <c r="I73" s="2530" t="str">
        <f t="shared" ref="I73" si="540">IF(H73=-3,"悪化 ",IF(H73=3,"改善 "," ---"))</f>
        <v xml:space="preserve">悪化 </v>
      </c>
      <c r="J73" s="2534">
        <f>結果表!N71</f>
        <v>100.24623845361488</v>
      </c>
      <c r="L73" s="529">
        <v>10</v>
      </c>
      <c r="M73" s="262">
        <f t="shared" ref="M73" si="541">B73</f>
        <v>99.028072179306534</v>
      </c>
      <c r="N73" s="220">
        <f t="shared" ref="N73" si="542">J73</f>
        <v>100.24623845361488</v>
      </c>
    </row>
    <row r="74" spans="1:14">
      <c r="A74" s="2189">
        <v>45231</v>
      </c>
      <c r="B74" s="2534">
        <f>結果表!F72</f>
        <v>98.879298013113626</v>
      </c>
      <c r="C74" s="699">
        <f t="shared" ref="C74" si="543">B74-B73</f>
        <v>-0.14877416619290784</v>
      </c>
      <c r="D74" s="52">
        <f t="shared" ref="D74" si="544">ROUND((B74-B62)/B62*100,2)</f>
        <v>-2.4</v>
      </c>
      <c r="E74" s="359">
        <f t="shared" ref="E74" si="545">AVERAGE(B72:B74)</f>
        <v>99.031444305618678</v>
      </c>
      <c r="F74" s="542">
        <f t="shared" ref="F74" si="546">E74-E73</f>
        <v>-0.15828231414477045</v>
      </c>
      <c r="G74" s="361">
        <f t="shared" ref="G74" si="547">IF(F74&lt;0,-1,1)</f>
        <v>-1</v>
      </c>
      <c r="H74" s="360">
        <f t="shared" ref="H74" si="548">SUM(G72:G74)</f>
        <v>-3</v>
      </c>
      <c r="I74" s="2530" t="str">
        <f t="shared" ref="I74" si="549">IF(H74=-3,"悪化 ",IF(H74=3,"改善 "," ---"))</f>
        <v xml:space="preserve">悪化 </v>
      </c>
      <c r="J74" s="2534">
        <f>結果表!N72</f>
        <v>100.18231316552476</v>
      </c>
      <c r="L74" s="528">
        <v>11</v>
      </c>
      <c r="M74" s="262">
        <f t="shared" ref="M74" si="550">B74</f>
        <v>98.879298013113626</v>
      </c>
      <c r="N74" s="220">
        <f t="shared" ref="N74" si="551">J74</f>
        <v>100.18231316552476</v>
      </c>
    </row>
    <row r="75" spans="1:14">
      <c r="A75" s="2189">
        <v>45261</v>
      </c>
      <c r="B75" s="2535">
        <f>結果表!F73</f>
        <v>98.732997957663699</v>
      </c>
      <c r="C75" s="699">
        <f t="shared" ref="C75:C76" si="552">B75-B74</f>
        <v>-0.14630005544992741</v>
      </c>
      <c r="D75" s="52">
        <f t="shared" ref="D75:D76" si="553">ROUND((B75-B63)/B63*100,2)</f>
        <v>-2.21</v>
      </c>
      <c r="E75" s="359">
        <f t="shared" ref="E75:E76" si="554">AVERAGE(B73:B75)</f>
        <v>98.880122716694629</v>
      </c>
      <c r="F75" s="542">
        <f t="shared" ref="F75:F76" si="555">E75-E74</f>
        <v>-0.15132158892404846</v>
      </c>
      <c r="G75" s="361">
        <f t="shared" ref="G75:G76" si="556">IF(F75&lt;0,-1,1)</f>
        <v>-1</v>
      </c>
      <c r="H75" s="360">
        <f t="shared" ref="H75:H76" si="557">SUM(G73:G75)</f>
        <v>-3</v>
      </c>
      <c r="I75" s="2530" t="str">
        <f t="shared" ref="I75:I76" si="558">IF(H75=-3,"悪化 ",IF(H75=3,"改善 "," ---"))</f>
        <v xml:space="preserve">悪化 </v>
      </c>
      <c r="J75" s="2535">
        <f>結果表!N73</f>
        <v>100.05910982923088</v>
      </c>
      <c r="L75" s="532">
        <v>12</v>
      </c>
      <c r="M75" s="494">
        <f t="shared" ref="M75:M76" si="559">B75</f>
        <v>98.732997957663699</v>
      </c>
      <c r="N75" s="225">
        <f t="shared" ref="N75:N76" si="560">J75</f>
        <v>100.05910982923088</v>
      </c>
    </row>
    <row r="76" spans="1:14">
      <c r="A76" s="2218">
        <v>45292</v>
      </c>
      <c r="B76" s="2534">
        <f>結果表!F74</f>
        <v>98.60766788744337</v>
      </c>
      <c r="C76" s="735">
        <f t="shared" si="552"/>
        <v>-0.12533007022032905</v>
      </c>
      <c r="D76" s="547">
        <f t="shared" si="553"/>
        <v>-2.04</v>
      </c>
      <c r="E76" s="553">
        <f t="shared" si="554"/>
        <v>98.739987952740236</v>
      </c>
      <c r="F76" s="548">
        <f t="shared" si="555"/>
        <v>-0.14013476395439284</v>
      </c>
      <c r="G76" s="554">
        <f t="shared" si="556"/>
        <v>-1</v>
      </c>
      <c r="H76" s="549">
        <f t="shared" si="557"/>
        <v>-3</v>
      </c>
      <c r="I76" s="2529" t="str">
        <f t="shared" si="558"/>
        <v xml:space="preserve">悪化 </v>
      </c>
      <c r="J76" s="2534">
        <f>結果表!N74</f>
        <v>99.878760326421741</v>
      </c>
      <c r="L76" s="530" t="s">
        <v>1254</v>
      </c>
      <c r="M76" s="262">
        <f t="shared" si="559"/>
        <v>98.60766788744337</v>
      </c>
      <c r="N76" s="220">
        <f t="shared" si="560"/>
        <v>99.878760326421741</v>
      </c>
    </row>
    <row r="77" spans="1:14">
      <c r="A77" s="2219">
        <v>45323</v>
      </c>
      <c r="B77" s="2534">
        <f>結果表!F75</f>
        <v>98.572578314393354</v>
      </c>
      <c r="C77" s="699">
        <f t="shared" ref="C77" si="561">B77-B76</f>
        <v>-3.5089573050015588E-2</v>
      </c>
      <c r="D77" s="52">
        <f t="shared" ref="D77" si="562">ROUND((B77-B65)/B65*100,2)</f>
        <v>-1.8</v>
      </c>
      <c r="E77" s="359">
        <f t="shared" ref="E77" si="563">AVERAGE(B75:B77)</f>
        <v>98.637748053166817</v>
      </c>
      <c r="F77" s="542">
        <f t="shared" ref="F77" si="564">E77-E76</f>
        <v>-0.10223989957341928</v>
      </c>
      <c r="G77" s="361">
        <f t="shared" ref="G77" si="565">IF(F77&lt;0,-1,1)</f>
        <v>-1</v>
      </c>
      <c r="H77" s="360">
        <f t="shared" ref="H77" si="566">SUM(G75:G77)</f>
        <v>-3</v>
      </c>
      <c r="I77" s="2530" t="str">
        <f t="shared" ref="I77" si="567">IF(H77=-3,"悪化 ",IF(H77=3,"改善 "," ---"))</f>
        <v xml:space="preserve">悪化 </v>
      </c>
      <c r="J77" s="2534">
        <f>結果表!N75</f>
        <v>99.715455326181754</v>
      </c>
      <c r="L77" s="527">
        <v>2</v>
      </c>
      <c r="M77" s="262">
        <f t="shared" ref="M77" si="568">B77</f>
        <v>98.572578314393354</v>
      </c>
      <c r="N77" s="220">
        <f t="shared" ref="N77" si="569">J77</f>
        <v>99.715455326181754</v>
      </c>
    </row>
    <row r="78" spans="1:14">
      <c r="A78" s="2219">
        <v>45352</v>
      </c>
      <c r="B78" s="2534">
        <f>結果表!F76</f>
        <v>98.63081805732179</v>
      </c>
      <c r="C78" s="699">
        <f t="shared" ref="C78" si="570">B78-B77</f>
        <v>5.8239742928435589E-2</v>
      </c>
      <c r="D78" s="52">
        <f t="shared" ref="D78" si="571">ROUND((B78-B66)/B66*100,2)</f>
        <v>-1.48</v>
      </c>
      <c r="E78" s="359">
        <f t="shared" ref="E78" si="572">AVERAGE(B76:B78)</f>
        <v>98.603688086386171</v>
      </c>
      <c r="F78" s="542">
        <f t="shared" ref="F78" si="573">E78-E77</f>
        <v>-3.4059966780645823E-2</v>
      </c>
      <c r="G78" s="361">
        <f t="shared" ref="G78" si="574">IF(F78&lt;0,-1,1)</f>
        <v>-1</v>
      </c>
      <c r="H78" s="360">
        <f t="shared" ref="H78" si="575">SUM(G76:G78)</f>
        <v>-3</v>
      </c>
      <c r="I78" s="2530" t="str">
        <f t="shared" ref="I78" si="576">IF(H78=-3,"悪化 ",IF(H78=3,"改善 "," ---"))</f>
        <v xml:space="preserve">悪化 </v>
      </c>
      <c r="J78" s="2534">
        <f>結果表!N76</f>
        <v>99.612196989633148</v>
      </c>
      <c r="L78" s="527">
        <v>3</v>
      </c>
      <c r="M78" s="262">
        <f t="shared" ref="M78" si="577">B78</f>
        <v>98.63081805732179</v>
      </c>
      <c r="N78" s="220">
        <f t="shared" ref="N78" si="578">J78</f>
        <v>99.612196989633148</v>
      </c>
    </row>
    <row r="79" spans="1:14">
      <c r="A79" s="2219">
        <v>45383</v>
      </c>
      <c r="B79" s="2534">
        <f>結果表!F77</f>
        <v>98.821617036157477</v>
      </c>
      <c r="C79" s="699">
        <f t="shared" ref="C79" si="579">B79-B78</f>
        <v>0.19079897883568719</v>
      </c>
      <c r="D79" s="52">
        <f t="shared" ref="D79" si="580">ROUND((B79-B67)/B67*100,2)</f>
        <v>-1.04</v>
      </c>
      <c r="E79" s="359">
        <f t="shared" ref="E79" si="581">AVERAGE(B77:B79)</f>
        <v>98.675004469290869</v>
      </c>
      <c r="F79" s="542">
        <f t="shared" ref="F79" si="582">E79-E78</f>
        <v>7.1316382904697662E-2</v>
      </c>
      <c r="G79" s="361">
        <f t="shared" ref="G79" si="583">IF(F79&lt;0,-1,1)</f>
        <v>1</v>
      </c>
      <c r="H79" s="360">
        <f t="shared" ref="H79" si="584">SUM(G77:G79)</f>
        <v>-1</v>
      </c>
      <c r="I79" s="2530" t="str">
        <f t="shared" ref="I79" si="585">IF(H79=-3,"悪化 ",IF(H79=3,"改善 "," ---"))</f>
        <v xml:space="preserve"> ---</v>
      </c>
      <c r="J79" s="2534">
        <f>結果表!N77</f>
        <v>99.591028028581846</v>
      </c>
      <c r="L79" s="527">
        <v>4</v>
      </c>
      <c r="M79" s="262">
        <f t="shared" ref="M79" si="586">B79</f>
        <v>98.821617036157477</v>
      </c>
      <c r="N79" s="220">
        <f t="shared" ref="N79" si="587">J79</f>
        <v>99.591028028581846</v>
      </c>
    </row>
    <row r="80" spans="1:14">
      <c r="A80" s="2219">
        <v>45413</v>
      </c>
      <c r="B80" s="2534">
        <f>結果表!F78</f>
        <v>99.096904432339556</v>
      </c>
      <c r="C80" s="699">
        <f t="shared" ref="C80" si="588">B80-B79</f>
        <v>0.27528739618207965</v>
      </c>
      <c r="D80" s="52">
        <f t="shared" ref="D80" si="589">ROUND((B80-B68)/B68*100,2)</f>
        <v>-0.61</v>
      </c>
      <c r="E80" s="359">
        <f t="shared" ref="E80" si="590">AVERAGE(B78:B80)</f>
        <v>98.849779841939608</v>
      </c>
      <c r="F80" s="542">
        <f t="shared" ref="F80" si="591">E80-E79</f>
        <v>0.17477537264873888</v>
      </c>
      <c r="G80" s="361">
        <f t="shared" ref="G80" si="592">IF(F80&lt;0,-1,1)</f>
        <v>1</v>
      </c>
      <c r="H80" s="360">
        <f t="shared" ref="H80" si="593">SUM(G78:G80)</f>
        <v>1</v>
      </c>
      <c r="I80" s="2530" t="str">
        <f t="shared" ref="I80" si="594">IF(H80=-3,"悪化 ",IF(H80=3,"改善 "," ---"))</f>
        <v xml:space="preserve"> ---</v>
      </c>
      <c r="J80" s="2534">
        <f>結果表!N78</f>
        <v>99.649037462697692</v>
      </c>
      <c r="L80" s="527">
        <v>5</v>
      </c>
      <c r="M80" s="262">
        <f t="shared" ref="M80" si="595">B80</f>
        <v>99.096904432339556</v>
      </c>
      <c r="N80" s="220">
        <f t="shared" ref="N80" si="596">J80</f>
        <v>99.649037462697692</v>
      </c>
    </row>
    <row r="81" spans="1:14">
      <c r="A81" s="2219">
        <v>45444</v>
      </c>
      <c r="B81" s="2534">
        <f>結果表!F79</f>
        <v>99.3923362211696</v>
      </c>
      <c r="C81" s="699">
        <f t="shared" ref="C81" si="597">B81-B80</f>
        <v>0.29543178883004373</v>
      </c>
      <c r="D81" s="52">
        <f t="shared" ref="D81" si="598">ROUND((B81-B69)/B69*100,2)</f>
        <v>-0.2</v>
      </c>
      <c r="E81" s="359">
        <f t="shared" ref="E81" si="599">AVERAGE(B79:B81)</f>
        <v>99.103619229888878</v>
      </c>
      <c r="F81" s="542">
        <f t="shared" ref="F81" si="600">E81-E80</f>
        <v>0.25383938794927019</v>
      </c>
      <c r="G81" s="361">
        <f t="shared" ref="G81" si="601">IF(F81&lt;0,-1,1)</f>
        <v>1</v>
      </c>
      <c r="H81" s="360">
        <f t="shared" ref="H81" si="602">SUM(G79:G81)</f>
        <v>3</v>
      </c>
      <c r="I81" s="2530" t="str">
        <f t="shared" ref="I81" si="603">IF(H81=-3,"悪化 ",IF(H81=3,"改善 "," ---"))</f>
        <v xml:space="preserve">改善 </v>
      </c>
      <c r="J81" s="2534">
        <f>結果表!N79</f>
        <v>99.775035735323357</v>
      </c>
      <c r="L81" s="527">
        <v>6</v>
      </c>
      <c r="M81" s="262">
        <f t="shared" ref="M81" si="604">B81</f>
        <v>99.3923362211696</v>
      </c>
      <c r="N81" s="220">
        <f t="shared" ref="N81" si="605">J81</f>
        <v>99.775035735323357</v>
      </c>
    </row>
    <row r="82" spans="1:14">
      <c r="A82" s="2219">
        <v>45474</v>
      </c>
      <c r="B82" s="2534">
        <f>結果表!F80</f>
        <v>99.736107126870621</v>
      </c>
      <c r="C82" s="699">
        <f t="shared" ref="C82" si="606">B82-B81</f>
        <v>0.34377090570102098</v>
      </c>
      <c r="D82" s="52">
        <f t="shared" ref="D82" si="607">ROUND((B82-B70)/B70*100,2)</f>
        <v>0.27</v>
      </c>
      <c r="E82" s="359">
        <f t="shared" ref="E82" si="608">AVERAGE(B80:B82)</f>
        <v>99.408449260126602</v>
      </c>
      <c r="F82" s="542">
        <f t="shared" ref="F82" si="609">E82-E81</f>
        <v>0.30483003023772426</v>
      </c>
      <c r="G82" s="361">
        <f t="shared" ref="G82" si="610">IF(F82&lt;0,-1,1)</f>
        <v>1</v>
      </c>
      <c r="H82" s="360">
        <f t="shared" ref="H82" si="611">SUM(G80:G82)</f>
        <v>3</v>
      </c>
      <c r="I82" s="2530" t="str">
        <f t="shared" ref="I82" si="612">IF(H82=-3,"悪化 ",IF(H82=3,"改善 "," ---"))</f>
        <v xml:space="preserve">改善 </v>
      </c>
      <c r="J82" s="2534">
        <f>結果表!N80</f>
        <v>99.974980479925435</v>
      </c>
      <c r="L82" s="527">
        <v>7</v>
      </c>
      <c r="M82" s="262">
        <f t="shared" ref="M82" si="613">B82</f>
        <v>99.736107126870621</v>
      </c>
      <c r="N82" s="220">
        <f t="shared" ref="N82" si="614">J82</f>
        <v>99.974980479925435</v>
      </c>
    </row>
    <row r="83" spans="1:14">
      <c r="A83" s="2219">
        <v>45505</v>
      </c>
      <c r="B83" s="2534">
        <f>結果表!F81</f>
        <v>99.970165994089598</v>
      </c>
      <c r="C83" s="699">
        <f t="shared" ref="C83" si="615">B83-B82</f>
        <v>0.23405886721897673</v>
      </c>
      <c r="D83" s="52">
        <f t="shared" ref="D83" si="616">ROUND((B83-B71)/B71*100,2)</f>
        <v>0.62</v>
      </c>
      <c r="E83" s="359">
        <f t="shared" ref="E83" si="617">AVERAGE(B81:B83)</f>
        <v>99.699536447376602</v>
      </c>
      <c r="F83" s="542">
        <f t="shared" ref="F83" si="618">E83-E82</f>
        <v>0.2910871872499996</v>
      </c>
      <c r="G83" s="361">
        <f t="shared" ref="G83" si="619">IF(F83&lt;0,-1,1)</f>
        <v>1</v>
      </c>
      <c r="H83" s="360">
        <f t="shared" ref="H83" si="620">SUM(G81:G83)</f>
        <v>3</v>
      </c>
      <c r="I83" s="2530" t="str">
        <f t="shared" ref="I83" si="621">IF(H83=-3,"悪化 ",IF(H83=3,"改善 "," ---"))</f>
        <v xml:space="preserve">改善 </v>
      </c>
      <c r="J83" s="2534">
        <f>結果表!N81</f>
        <v>100.22034589998039</v>
      </c>
      <c r="L83" s="529">
        <v>8</v>
      </c>
      <c r="M83" s="262">
        <f t="shared" ref="M83" si="622">B83</f>
        <v>99.970165994089598</v>
      </c>
      <c r="N83" s="220">
        <f t="shared" ref="N83" si="623">J83</f>
        <v>100.22034589998039</v>
      </c>
    </row>
    <row r="84" spans="1:14">
      <c r="A84" s="2219">
        <v>45536</v>
      </c>
      <c r="B84" s="2534">
        <f>結果表!F82</f>
        <v>100.1369812112042</v>
      </c>
      <c r="C84" s="699">
        <f t="shared" ref="C84" si="624">B84-B83</f>
        <v>0.16681521711460334</v>
      </c>
      <c r="D84" s="52">
        <f t="shared" ref="D84" si="625">ROUND((B84-B72)/B72*100,2)</f>
        <v>0.96</v>
      </c>
      <c r="E84" s="359">
        <f t="shared" ref="E84" si="626">AVERAGE(B82:B84)</f>
        <v>99.947751444054802</v>
      </c>
      <c r="F84" s="542">
        <f t="shared" ref="F84" si="627">E84-E83</f>
        <v>0.24821499667820035</v>
      </c>
      <c r="G84" s="361">
        <f t="shared" ref="G84" si="628">IF(F84&lt;0,-1,1)</f>
        <v>1</v>
      </c>
      <c r="H84" s="360">
        <f t="shared" ref="H84" si="629">SUM(G82:G84)</f>
        <v>3</v>
      </c>
      <c r="I84" s="2530" t="str">
        <f t="shared" ref="I84" si="630">IF(H84=-3,"悪化 ",IF(H84=3,"改善 "," ---"))</f>
        <v xml:space="preserve">改善 </v>
      </c>
      <c r="J84" s="2534">
        <f>結果表!N82</f>
        <v>100.4754831577845</v>
      </c>
      <c r="L84" s="529">
        <v>9</v>
      </c>
      <c r="M84" s="262">
        <f t="shared" ref="M84" si="631">B84</f>
        <v>100.1369812112042</v>
      </c>
      <c r="N84" s="220">
        <f t="shared" ref="N84" si="632">J84</f>
        <v>100.4754831577845</v>
      </c>
    </row>
    <row r="85" spans="1:14">
      <c r="A85" s="2219">
        <v>45566</v>
      </c>
      <c r="B85" s="2534">
        <f>結果表!F83</f>
        <v>100.26374955841065</v>
      </c>
      <c r="C85" s="699">
        <f t="shared" ref="C85" si="633">B85-B84</f>
        <v>0.12676834720645047</v>
      </c>
      <c r="D85" s="52">
        <f t="shared" ref="D85" si="634">ROUND((B85-B73)/B73*100,2)</f>
        <v>1.25</v>
      </c>
      <c r="E85" s="359">
        <f t="shared" ref="E85" si="635">AVERAGE(B83:B85)</f>
        <v>100.12363225456816</v>
      </c>
      <c r="F85" s="542">
        <f t="shared" ref="F85" si="636">E85-E84</f>
        <v>0.17588081051336246</v>
      </c>
      <c r="G85" s="361">
        <f t="shared" ref="G85" si="637">IF(F85&lt;0,-1,1)</f>
        <v>1</v>
      </c>
      <c r="H85" s="360">
        <f t="shared" ref="H85" si="638">SUM(G83:G85)</f>
        <v>3</v>
      </c>
      <c r="I85" s="2530" t="str">
        <f t="shared" ref="I85" si="639">IF(H85=-3,"悪化 ",IF(H85=3,"改善 "," ---"))</f>
        <v xml:space="preserve">改善 </v>
      </c>
      <c r="J85" s="2534">
        <f>結果表!N83</f>
        <v>100.67545704241894</v>
      </c>
      <c r="L85" s="529">
        <v>10</v>
      </c>
      <c r="M85" s="262">
        <f t="shared" ref="M85" si="640">B85</f>
        <v>100.26374955841065</v>
      </c>
      <c r="N85" s="220">
        <f t="shared" ref="N85" si="641">J85</f>
        <v>100.67545704241894</v>
      </c>
    </row>
    <row r="86" spans="1:14">
      <c r="A86" s="2219">
        <v>45597</v>
      </c>
      <c r="B86" s="2534">
        <f>結果表!F84</f>
        <v>100.32782794293387</v>
      </c>
      <c r="C86" s="699">
        <f t="shared" ref="C86" si="642">B86-B85</f>
        <v>6.4078384523213572E-2</v>
      </c>
      <c r="D86" s="52">
        <f t="shared" ref="D86" si="643">ROUND((B86-B74)/B74*100,2)</f>
        <v>1.46</v>
      </c>
      <c r="E86" s="359">
        <f t="shared" ref="E86" si="644">AVERAGE(B84:B86)</f>
        <v>100.2428529041829</v>
      </c>
      <c r="F86" s="542">
        <f t="shared" ref="F86" si="645">E86-E85</f>
        <v>0.11922064961473211</v>
      </c>
      <c r="G86" s="361">
        <f t="shared" ref="G86" si="646">IF(F86&lt;0,-1,1)</f>
        <v>1</v>
      </c>
      <c r="H86" s="360">
        <f t="shared" ref="H86" si="647">SUM(G84:G86)</f>
        <v>3</v>
      </c>
      <c r="I86" s="2530" t="str">
        <f t="shared" ref="I86" si="648">IF(H86=-3,"悪化 ",IF(H86=3,"改善 "," ---"))</f>
        <v xml:space="preserve">改善 </v>
      </c>
      <c r="J86" s="2534">
        <f>結果表!N84</f>
        <v>100.78497897120656</v>
      </c>
      <c r="L86" s="528">
        <v>11</v>
      </c>
      <c r="M86" s="262">
        <f t="shared" ref="M86" si="649">B86</f>
        <v>100.32782794293387</v>
      </c>
      <c r="N86" s="220">
        <f t="shared" ref="N86" si="650">J86</f>
        <v>100.78497897120656</v>
      </c>
    </row>
    <row r="87" spans="1:14">
      <c r="A87" s="2536">
        <v>45627</v>
      </c>
      <c r="B87" s="2534">
        <f>結果表!F85</f>
        <v>100.33830015837783</v>
      </c>
      <c r="C87" s="699">
        <f t="shared" ref="C87" si="651">B87-B86</f>
        <v>1.047221544396848E-2</v>
      </c>
      <c r="D87" s="52">
        <f t="shared" ref="D87" si="652">ROUND((B87-B75)/B75*100,2)</f>
        <v>1.63</v>
      </c>
      <c r="E87" s="359">
        <f t="shared" ref="E87" si="653">AVERAGE(B85:B87)</f>
        <v>100.30995921990746</v>
      </c>
      <c r="F87" s="542">
        <f t="shared" ref="F87" si="654">E87-E86</f>
        <v>6.7106315724558385E-2</v>
      </c>
      <c r="G87" s="361">
        <f t="shared" ref="G87" si="655">IF(F87&lt;0,-1,1)</f>
        <v>1</v>
      </c>
      <c r="H87" s="360">
        <f t="shared" ref="H87" si="656">SUM(G85:G87)</f>
        <v>3</v>
      </c>
      <c r="I87" s="2530" t="str">
        <f t="shared" ref="I87" si="657">IF(H87=-3,"悪化 ",IF(H87=3,"改善 "," ---"))</f>
        <v xml:space="preserve">改善 </v>
      </c>
      <c r="J87" s="2534">
        <f>結果表!N85</f>
        <v>100.83956244443509</v>
      </c>
      <c r="L87" s="532">
        <v>12</v>
      </c>
      <c r="M87" s="494">
        <f t="shared" ref="M87" si="658">B87</f>
        <v>100.33830015837783</v>
      </c>
      <c r="N87" s="225">
        <f t="shared" ref="N87" si="659">J87</f>
        <v>100.83956244443509</v>
      </c>
    </row>
    <row r="88" spans="1:14">
      <c r="A88" s="2218">
        <v>45658</v>
      </c>
      <c r="B88" s="2641">
        <f>結果表!F86</f>
        <v>100.28846603515268</v>
      </c>
      <c r="C88" s="245">
        <f t="shared" ref="C88" si="660">B88-B87</f>
        <v>-4.9834123225153348E-2</v>
      </c>
      <c r="D88" s="547">
        <f t="shared" ref="D88" si="661">ROUND((B88-B76)/B76*100,2)</f>
        <v>1.7</v>
      </c>
      <c r="E88" s="553">
        <f t="shared" ref="E88" si="662">AVERAGE(B86:B88)</f>
        <v>100.31819804548813</v>
      </c>
      <c r="F88" s="548">
        <f t="shared" ref="F88" si="663">E88-E87</f>
        <v>8.2388255806762345E-3</v>
      </c>
      <c r="G88" s="554">
        <f t="shared" ref="G88" si="664">IF(F88&lt;0,-1,1)</f>
        <v>1</v>
      </c>
      <c r="H88" s="549">
        <f t="shared" ref="H88" si="665">SUM(G86:G88)</f>
        <v>3</v>
      </c>
      <c r="I88" s="524" t="str">
        <f t="shared" ref="I88" si="666">IF(H88=-3,"悪化 ",IF(H88=3,"改善 "," ---"))</f>
        <v xml:space="preserve">改善 </v>
      </c>
      <c r="J88" s="2619">
        <f>結果表!N86</f>
        <v>100.86422844291204</v>
      </c>
      <c r="L88" s="530" t="s">
        <v>1463</v>
      </c>
      <c r="M88" s="262">
        <f t="shared" ref="M88" si="667">B88</f>
        <v>100.28846603515268</v>
      </c>
      <c r="N88" s="220">
        <f t="shared" ref="N88" si="668">J88</f>
        <v>100.86422844291204</v>
      </c>
    </row>
    <row r="89" spans="1:14">
      <c r="A89" s="2219">
        <v>45689</v>
      </c>
      <c r="B89" s="2642">
        <f>結果表!F87</f>
        <v>100.19977762282006</v>
      </c>
      <c r="C89" s="243">
        <f t="shared" ref="C89" si="669">B89-B88</f>
        <v>-8.8688412332615485E-2</v>
      </c>
      <c r="D89" s="52">
        <f t="shared" ref="D89" si="670">ROUND((B89-B77)/B77*100,2)</f>
        <v>1.65</v>
      </c>
      <c r="E89" s="359">
        <f t="shared" ref="E89" si="671">AVERAGE(B87:B89)</f>
        <v>100.2755146054502</v>
      </c>
      <c r="F89" s="542">
        <f t="shared" ref="F89" si="672">E89-E88</f>
        <v>-4.2683440037933451E-2</v>
      </c>
      <c r="G89" s="361">
        <f t="shared" ref="G89" si="673">IF(F89&lt;0,-1,1)</f>
        <v>-1</v>
      </c>
      <c r="H89" s="360">
        <f t="shared" ref="H89" si="674">SUM(G87:G89)</f>
        <v>1</v>
      </c>
      <c r="I89" s="514" t="str">
        <f t="shared" ref="I89" si="675">IF(H89=-3,"悪化 ",IF(H89=3,"改善 "," ---"))</f>
        <v xml:space="preserve"> ---</v>
      </c>
      <c r="J89" s="2620">
        <f>結果表!N87</f>
        <v>100.88320162448171</v>
      </c>
      <c r="L89" s="527">
        <v>2</v>
      </c>
      <c r="M89" s="262">
        <f t="shared" ref="M89" si="676">B89</f>
        <v>100.19977762282006</v>
      </c>
      <c r="N89" s="220">
        <f t="shared" ref="N89" si="677">J89</f>
        <v>100.88320162448171</v>
      </c>
    </row>
    <row r="90" spans="1:14">
      <c r="A90" s="2219">
        <v>45717</v>
      </c>
      <c r="B90" s="2642">
        <f>結果表!F88</f>
        <v>100.14517491846058</v>
      </c>
      <c r="C90" s="243">
        <f t="shared" ref="C90" si="678">B90-B89</f>
        <v>-5.4602704359481891E-2</v>
      </c>
      <c r="D90" s="52">
        <f t="shared" ref="D90" si="679">ROUND((B90-B78)/B78*100,2)</f>
        <v>1.54</v>
      </c>
      <c r="E90" s="359">
        <f t="shared" ref="E90" si="680">AVERAGE(B88:B90)</f>
        <v>100.21113952547778</v>
      </c>
      <c r="F90" s="542">
        <f t="shared" ref="F90" si="681">E90-E89</f>
        <v>-6.4375079972421645E-2</v>
      </c>
      <c r="G90" s="361">
        <f t="shared" ref="G90" si="682">IF(F90&lt;0,-1,1)</f>
        <v>-1</v>
      </c>
      <c r="H90" s="360">
        <f t="shared" ref="H90" si="683">SUM(G88:G90)</f>
        <v>-1</v>
      </c>
      <c r="I90" s="514" t="str">
        <f t="shared" ref="I90" si="684">IF(H90=-3,"悪化 ",IF(H90=3,"改善 "," ---"))</f>
        <v xml:space="preserve"> ---</v>
      </c>
      <c r="J90" s="2620">
        <f>結果表!N88</f>
        <v>100.93043041479518</v>
      </c>
      <c r="L90" s="527">
        <v>3</v>
      </c>
      <c r="M90" s="262">
        <f t="shared" ref="M90" si="685">B90</f>
        <v>100.14517491846058</v>
      </c>
      <c r="N90" s="220">
        <f t="shared" ref="N90" si="686">J90</f>
        <v>100.93043041479518</v>
      </c>
    </row>
    <row r="91" spans="1:14">
      <c r="A91" s="2219">
        <v>45748</v>
      </c>
      <c r="B91" s="2642">
        <f>結果表!F89</f>
        <v>100.19709693730547</v>
      </c>
      <c r="C91" s="243">
        <f t="shared" ref="C91" si="687">B91-B90</f>
        <v>5.1922018844891227E-2</v>
      </c>
      <c r="D91" s="52">
        <f t="shared" ref="D91" si="688">ROUND((B91-B79)/B79*100,2)</f>
        <v>1.39</v>
      </c>
      <c r="E91" s="359">
        <f t="shared" ref="E91" si="689">AVERAGE(B89:B91)</f>
        <v>100.18068315952871</v>
      </c>
      <c r="F91" s="542">
        <f t="shared" ref="F91" si="690">E91-E90</f>
        <v>-3.0456365949063979E-2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20">
        <f>結果表!N89</f>
        <v>100.9532557204127</v>
      </c>
      <c r="L91" s="527">
        <v>4</v>
      </c>
      <c r="M91" s="262">
        <f t="shared" ref="M91" si="694">B91</f>
        <v>100.19709693730547</v>
      </c>
      <c r="N91" s="220">
        <f t="shared" ref="N91" si="695">J91</f>
        <v>100.9532557204127</v>
      </c>
    </row>
    <row r="92" spans="1:14">
      <c r="A92" s="2219">
        <v>45778</v>
      </c>
      <c r="B92" s="2642">
        <f>結果表!F90</f>
        <v>100.28766140985169</v>
      </c>
      <c r="C92" s="243">
        <f t="shared" ref="C92" si="696">B92-B91</f>
        <v>9.0564472546219577E-2</v>
      </c>
      <c r="D92" s="52">
        <f t="shared" ref="D92" si="697">ROUND((B92-B80)/B80*100,2)</f>
        <v>1.2</v>
      </c>
      <c r="E92" s="359">
        <f t="shared" ref="E92" si="698">AVERAGE(B90:B92)</f>
        <v>100.20997775520591</v>
      </c>
      <c r="F92" s="542">
        <f t="shared" ref="F92" si="699">E92-E91</f>
        <v>2.9294595677200164E-2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20">
        <f>結果表!N90</f>
        <v>100.8977954374344</v>
      </c>
      <c r="L92" s="527">
        <v>5</v>
      </c>
      <c r="M92" s="262">
        <f t="shared" ref="M92" si="703">B92</f>
        <v>100.28766140985169</v>
      </c>
      <c r="N92" s="220">
        <f t="shared" ref="N92" si="704">J92</f>
        <v>100.8977954374344</v>
      </c>
    </row>
    <row r="93" spans="1:14">
      <c r="A93" s="2219">
        <v>45809</v>
      </c>
      <c r="B93" s="2642">
        <f>結果表!F91</f>
        <v>100.30550464396453</v>
      </c>
      <c r="C93" s="243">
        <f t="shared" ref="C93" si="705">B93-B92</f>
        <v>1.7843234112831396E-2</v>
      </c>
      <c r="D93" s="52">
        <f t="shared" ref="D93" si="706">ROUND((B93-B81)/B81*100,2)</f>
        <v>0.92</v>
      </c>
      <c r="E93" s="359">
        <f t="shared" ref="E93" si="707">AVERAGE(B91:B93)</f>
        <v>100.26342099704057</v>
      </c>
      <c r="F93" s="542">
        <f t="shared" ref="F93" si="708">E93-E92</f>
        <v>5.3443241834656874E-2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20">
        <f>結果表!N91</f>
        <v>100.79551341568927</v>
      </c>
      <c r="L93" s="527">
        <v>6</v>
      </c>
      <c r="M93" s="262">
        <f t="shared" ref="M93" si="712">B93</f>
        <v>100.30550464396453</v>
      </c>
      <c r="N93" s="220">
        <f t="shared" ref="N93" si="713">J93</f>
        <v>100.79551341568927</v>
      </c>
    </row>
    <row r="94" spans="1:14">
      <c r="A94" s="2219">
        <v>45839</v>
      </c>
      <c r="B94" s="2642">
        <f>結果表!F92</f>
        <v>100.24797086094659</v>
      </c>
      <c r="C94" s="243">
        <f t="shared" ref="C94" si="714">B94-B93</f>
        <v>-5.7533783017930773E-2</v>
      </c>
      <c r="D94" s="52">
        <f t="shared" ref="D94" si="715">ROUND((B94-B82)/B82*100,2)</f>
        <v>0.51</v>
      </c>
      <c r="E94" s="359">
        <f t="shared" ref="E94" si="716">AVERAGE(B92:B94)</f>
        <v>100.28037897158761</v>
      </c>
      <c r="F94" s="542">
        <f t="shared" ref="F94" si="717">E94-E93</f>
        <v>1.6957974547040067E-2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620">
        <f>結果表!N92</f>
        <v>100.65368247959043</v>
      </c>
      <c r="L94" s="527">
        <v>7</v>
      </c>
      <c r="M94" s="262">
        <f t="shared" ref="M94" si="721">B94</f>
        <v>100.24797086094659</v>
      </c>
      <c r="N94" s="220">
        <f t="shared" ref="N94" si="722">J94</f>
        <v>100.65368247959043</v>
      </c>
    </row>
    <row r="95" spans="1:14">
      <c r="A95" s="2219">
        <v>45870</v>
      </c>
      <c r="B95" s="2642">
        <f>結果表!F93</f>
        <v>100.07620055242887</v>
      </c>
      <c r="C95" s="243">
        <f t="shared" ref="C95" si="723">B95-B94</f>
        <v>-0.17177030851772201</v>
      </c>
      <c r="D95" s="52">
        <f t="shared" ref="D95" si="724">ROUND((B95-B83)/B83*100,2)</f>
        <v>0.11</v>
      </c>
      <c r="E95" s="359">
        <f t="shared" ref="E95" si="725">AVERAGE(B93:B95)</f>
        <v>100.20989201911334</v>
      </c>
      <c r="F95" s="542">
        <f t="shared" ref="F95" si="726">E95-E94</f>
        <v>-7.048695247426906E-2</v>
      </c>
      <c r="G95" s="361">
        <f t="shared" ref="G95" si="727">IF(F95&lt;0,-1,1)</f>
        <v>-1</v>
      </c>
      <c r="H95" s="360">
        <f t="shared" ref="H95" si="728">SUM(G93:G95)</f>
        <v>1</v>
      </c>
      <c r="I95" s="514" t="str">
        <f t="shared" ref="I95" si="729">IF(H95=-3,"悪化 ",IF(H95=3,"改善 "," ---"))</f>
        <v xml:space="preserve"> ---</v>
      </c>
      <c r="J95" s="2620">
        <f>結果表!N93</f>
        <v>100.50016248909651</v>
      </c>
      <c r="L95" s="529">
        <v>8</v>
      </c>
      <c r="M95" s="262">
        <f t="shared" ref="M95" si="730">B95</f>
        <v>100.07620055242887</v>
      </c>
      <c r="N95" s="220">
        <f t="shared" ref="N95" si="731">J95</f>
        <v>100.50016248909651</v>
      </c>
    </row>
    <row r="96" spans="1:14">
      <c r="A96" s="2219">
        <v>45901</v>
      </c>
      <c r="B96" s="2642">
        <f>結果表!F94</f>
        <v>99.860579858174574</v>
      </c>
      <c r="C96" s="243">
        <f t="shared" ref="C96" si="732">B96-B95</f>
        <v>-0.21562069425429797</v>
      </c>
      <c r="D96" s="52">
        <f t="shared" ref="D96" si="733">ROUND((B96-B84)/B84*100,2)</f>
        <v>-0.28000000000000003</v>
      </c>
      <c r="E96" s="359">
        <f t="shared" ref="E96" si="734">AVERAGE(B94:B96)</f>
        <v>100.06158375718336</v>
      </c>
      <c r="F96" s="542">
        <f t="shared" ref="F96" si="735">E96-E95</f>
        <v>-0.14830826192998359</v>
      </c>
      <c r="G96" s="361">
        <f t="shared" ref="G96" si="736">IF(F96&lt;0,-1,1)</f>
        <v>-1</v>
      </c>
      <c r="H96" s="360">
        <f t="shared" ref="H96" si="737">SUM(G94:G96)</f>
        <v>-1</v>
      </c>
      <c r="I96" s="514" t="str">
        <f t="shared" ref="I96" si="738">IF(H96=-3,"悪化 ",IF(H96=3,"改善 "," ---"))</f>
        <v xml:space="preserve"> ---</v>
      </c>
      <c r="J96" s="2620">
        <f>結果表!N94</f>
        <v>100.3982637108752</v>
      </c>
      <c r="L96" s="529">
        <v>9</v>
      </c>
      <c r="M96" s="262">
        <f t="shared" ref="M96" si="739">B96</f>
        <v>99.860579858174574</v>
      </c>
      <c r="N96" s="220">
        <f t="shared" ref="N96" si="740">J96</f>
        <v>100.3982637108752</v>
      </c>
    </row>
    <row r="97" spans="1:14">
      <c r="A97" s="2219">
        <v>45931</v>
      </c>
      <c r="B97" s="2642">
        <f>結果表!F95</f>
        <v>99.596930268501552</v>
      </c>
      <c r="C97" s="243">
        <f t="shared" ref="C97" si="741">B97-B96</f>
        <v>-0.26364958967302243</v>
      </c>
      <c r="D97" s="52">
        <f t="shared" ref="D97" si="742">ROUND((B97-B85)/B85*100,2)</f>
        <v>-0.67</v>
      </c>
      <c r="E97" s="359">
        <f t="shared" ref="E97" si="743">AVERAGE(B95:B97)</f>
        <v>99.844570226368319</v>
      </c>
      <c r="F97" s="542">
        <f t="shared" ref="F97" si="744">E97-E96</f>
        <v>-0.21701353081503783</v>
      </c>
      <c r="G97" s="361">
        <f t="shared" ref="G97" si="745">IF(F97&lt;0,-1,1)</f>
        <v>-1</v>
      </c>
      <c r="H97" s="360">
        <f t="shared" ref="H97" si="746">SUM(G95:G97)</f>
        <v>-3</v>
      </c>
      <c r="I97" s="514" t="str">
        <f t="shared" ref="I97" si="747">IF(H97=-3,"悪化 ",IF(H97=3,"改善 "," ---"))</f>
        <v xml:space="preserve">悪化 </v>
      </c>
      <c r="J97" s="2620">
        <f>結果表!N95</f>
        <v>100.29528714002507</v>
      </c>
      <c r="L97" s="529">
        <v>10</v>
      </c>
      <c r="M97" s="262">
        <f t="shared" ref="M97" si="748">B97</f>
        <v>99.596930268501552</v>
      </c>
      <c r="N97" s="220">
        <f t="shared" ref="N97" si="749">J97</f>
        <v>100.29528714002507</v>
      </c>
    </row>
    <row r="98" spans="1:14">
      <c r="A98" s="2219">
        <v>45962</v>
      </c>
      <c r="B98" s="2642">
        <f>結果表!F96</f>
        <v>99.363079868142606</v>
      </c>
      <c r="C98" s="243">
        <f t="shared" ref="C98" si="750">B98-B97</f>
        <v>-0.23385040035894633</v>
      </c>
      <c r="D98" s="52">
        <f t="shared" ref="D98" si="751">ROUND((B98-B86)/B86*100,2)</f>
        <v>-0.96</v>
      </c>
      <c r="E98" s="359">
        <f t="shared" ref="E98" si="752">AVERAGE(B96:B98)</f>
        <v>99.606863331606249</v>
      </c>
      <c r="F98" s="542">
        <f t="shared" ref="F98" si="753">E98-E97</f>
        <v>-0.23770689476206996</v>
      </c>
      <c r="G98" s="361">
        <f t="shared" ref="G98" si="754">IF(F98&lt;0,-1,1)</f>
        <v>-1</v>
      </c>
      <c r="H98" s="360">
        <f t="shared" ref="H98" si="755">SUM(G96:G98)</f>
        <v>-3</v>
      </c>
      <c r="I98" s="514" t="str">
        <f t="shared" ref="I98" si="756">IF(H98=-3,"悪化 ",IF(H98=3,"改善 "," ---"))</f>
        <v xml:space="preserve">悪化 </v>
      </c>
      <c r="J98" s="2620">
        <f>結果表!N96</f>
        <v>100.18252691928456</v>
      </c>
      <c r="L98" s="528">
        <v>11</v>
      </c>
      <c r="M98" s="262">
        <f t="shared" ref="M98" si="757">B98</f>
        <v>99.363079868142606</v>
      </c>
      <c r="N98" s="220">
        <f t="shared" ref="N98" si="758">J98</f>
        <v>100.18252691928456</v>
      </c>
    </row>
    <row r="99" spans="1:14">
      <c r="A99" s="2536">
        <v>45992</v>
      </c>
      <c r="B99" s="2643"/>
      <c r="C99" s="246"/>
      <c r="D99" s="550"/>
      <c r="E99" s="544"/>
      <c r="F99" s="551"/>
      <c r="G99" s="545"/>
      <c r="H99" s="552"/>
      <c r="I99" s="440"/>
      <c r="J99" s="2621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00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Y1" sqref="Y1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41" t="s">
        <v>472</v>
      </c>
      <c r="B2" s="2539" t="s">
        <v>508</v>
      </c>
      <c r="C2" s="2538"/>
      <c r="D2" s="2538"/>
      <c r="E2" s="2539"/>
      <c r="F2" s="2539"/>
      <c r="G2" s="2539"/>
      <c r="H2" s="2539"/>
      <c r="I2" s="2540"/>
      <c r="J2" s="2541" t="s">
        <v>509</v>
      </c>
    </row>
    <row r="3" spans="1:14" ht="26">
      <c r="A3" s="2546"/>
      <c r="B3" s="2547"/>
      <c r="C3" s="2543" t="s">
        <v>265</v>
      </c>
      <c r="D3" s="2542" t="s">
        <v>267</v>
      </c>
      <c r="E3" s="2544" t="s">
        <v>487</v>
      </c>
      <c r="F3" s="2545" t="s">
        <v>492</v>
      </c>
      <c r="G3" s="2811" t="s">
        <v>65</v>
      </c>
      <c r="H3" s="2898"/>
      <c r="I3" s="2812"/>
      <c r="J3" s="2546"/>
      <c r="L3" s="526" t="s">
        <v>352</v>
      </c>
      <c r="M3" s="526" t="s">
        <v>705</v>
      </c>
      <c r="N3" s="526" t="s">
        <v>706</v>
      </c>
    </row>
    <row r="4" spans="1:14">
      <c r="A4" s="2218">
        <v>43101</v>
      </c>
      <c r="B4" s="2533">
        <f>結果表!G2</f>
        <v>98.856994750175133</v>
      </c>
      <c r="C4" s="735"/>
      <c r="D4" s="547"/>
      <c r="E4" s="553">
        <f>AVERAGE(B4:B4)</f>
        <v>98.856994750175133</v>
      </c>
      <c r="F4" s="548"/>
      <c r="G4" s="554"/>
      <c r="H4" s="549"/>
      <c r="I4" s="2529"/>
      <c r="J4" s="2533">
        <f>結果表!O2</f>
        <v>98.040584164845541</v>
      </c>
      <c r="L4" s="527" t="s">
        <v>713</v>
      </c>
      <c r="M4" s="262">
        <f t="shared" ref="M4:M7" si="0">B4</f>
        <v>98.856994750175133</v>
      </c>
      <c r="N4" s="220">
        <f t="shared" ref="N4:N7" si="1">J4</f>
        <v>98.040584164845541</v>
      </c>
    </row>
    <row r="5" spans="1:14">
      <c r="A5" s="2219">
        <v>43132</v>
      </c>
      <c r="B5" s="2534">
        <f>結果表!G3</f>
        <v>99.262500770962902</v>
      </c>
      <c r="C5" s="699">
        <f t="shared" ref="C5" si="2">B5-B4</f>
        <v>0.40550602078776876</v>
      </c>
      <c r="D5" s="52"/>
      <c r="E5" s="359">
        <f>AVERAGE(B4:B5)</f>
        <v>99.059747760569024</v>
      </c>
      <c r="F5" s="542">
        <f t="shared" ref="F5" si="3">E5-E4</f>
        <v>0.20275301039389149</v>
      </c>
      <c r="G5" s="361">
        <f t="shared" ref="G5" si="4">IF(F5&lt;0,-1,1)</f>
        <v>1</v>
      </c>
      <c r="H5" s="360"/>
      <c r="I5" s="2530"/>
      <c r="J5" s="2534">
        <f>結果表!O3</f>
        <v>98.31130132540612</v>
      </c>
      <c r="L5" s="527">
        <v>2</v>
      </c>
      <c r="M5" s="262">
        <f t="shared" si="0"/>
        <v>99.262500770962902</v>
      </c>
      <c r="N5" s="220">
        <f t="shared" si="1"/>
        <v>98.31130132540612</v>
      </c>
    </row>
    <row r="6" spans="1:14">
      <c r="A6" s="2219">
        <v>43160</v>
      </c>
      <c r="B6" s="2534">
        <f>結果表!G4</f>
        <v>99.630403347322144</v>
      </c>
      <c r="C6" s="699">
        <f t="shared" ref="C6" si="5">B6-B5</f>
        <v>0.36790257635924206</v>
      </c>
      <c r="D6" s="52"/>
      <c r="E6" s="359">
        <f t="shared" ref="E6" si="6">AVERAGE(B4:B6)</f>
        <v>99.249966289486736</v>
      </c>
      <c r="F6" s="542">
        <f t="shared" ref="F6" si="7">E6-E5</f>
        <v>0.19021852891771118</v>
      </c>
      <c r="G6" s="361">
        <f t="shared" ref="G6" si="8">IF(F6&lt;0,-1,1)</f>
        <v>1</v>
      </c>
      <c r="H6" s="360"/>
      <c r="I6" s="2530"/>
      <c r="J6" s="2534">
        <f>結果表!O4</f>
        <v>98.580130372086558</v>
      </c>
      <c r="L6" s="527">
        <v>3</v>
      </c>
      <c r="M6" s="262">
        <f t="shared" si="0"/>
        <v>99.630403347322144</v>
      </c>
      <c r="N6" s="220">
        <f t="shared" si="1"/>
        <v>98.580130372086558</v>
      </c>
    </row>
    <row r="7" spans="1:14">
      <c r="A7" s="2219">
        <v>43191</v>
      </c>
      <c r="B7" s="2534">
        <f>結果表!G5</f>
        <v>99.954360235931446</v>
      </c>
      <c r="C7" s="699">
        <f t="shared" ref="C7" si="9">B7-B6</f>
        <v>0.3239568886093025</v>
      </c>
      <c r="D7" s="52"/>
      <c r="E7" s="359">
        <f t="shared" ref="E7" si="10">AVERAGE(B5:B7)</f>
        <v>99.61575478473884</v>
      </c>
      <c r="F7" s="542">
        <f t="shared" ref="F7" si="11">E7-E6</f>
        <v>0.36578849525210444</v>
      </c>
      <c r="G7" s="361">
        <f t="shared" ref="G7" si="12">IF(F7&lt;0,-1,1)</f>
        <v>1</v>
      </c>
      <c r="H7" s="360">
        <f t="shared" ref="H7" si="13">SUM(G5:G7)</f>
        <v>3</v>
      </c>
      <c r="I7" s="2530" t="str">
        <f t="shared" ref="I7" si="14">IF(H7=-3,"悪化 ",IF(H7=3,"改善 "," ---"))</f>
        <v xml:space="preserve">改善 </v>
      </c>
      <c r="J7" s="2534">
        <f>結果表!O5</f>
        <v>98.890474294386379</v>
      </c>
      <c r="L7" s="527">
        <v>4</v>
      </c>
      <c r="M7" s="262">
        <f t="shared" si="0"/>
        <v>99.954360235931446</v>
      </c>
      <c r="N7" s="220">
        <f t="shared" si="1"/>
        <v>98.890474294386379</v>
      </c>
    </row>
    <row r="8" spans="1:14">
      <c r="A8" s="2219">
        <v>43221</v>
      </c>
      <c r="B8" s="2534">
        <f>結果表!G6</f>
        <v>100.22001650135493</v>
      </c>
      <c r="C8" s="699">
        <f t="shared" ref="C8" si="15">B8-B7</f>
        <v>0.26565626542348753</v>
      </c>
      <c r="D8" s="52"/>
      <c r="E8" s="359">
        <f t="shared" ref="E8" si="16">AVERAGE(B6:B8)</f>
        <v>99.934926694869503</v>
      </c>
      <c r="F8" s="542">
        <f t="shared" ref="F8" si="17">E8-E7</f>
        <v>0.31917191013066315</v>
      </c>
      <c r="G8" s="361">
        <f t="shared" ref="G8" si="18">IF(F8&lt;0,-1,1)</f>
        <v>1</v>
      </c>
      <c r="H8" s="360">
        <f t="shared" ref="H8" si="19">SUM(G6:G8)</f>
        <v>3</v>
      </c>
      <c r="I8" s="2530" t="str">
        <f t="shared" ref="I8" si="20">IF(H8=-3,"悪化 ",IF(H8=3,"改善 "," ---"))</f>
        <v xml:space="preserve">改善 </v>
      </c>
      <c r="J8" s="2534">
        <f>結果表!O6</f>
        <v>99.261301164758763</v>
      </c>
      <c r="L8" s="527">
        <v>5</v>
      </c>
      <c r="M8" s="262">
        <f t="shared" ref="M8:M16" si="21">B8</f>
        <v>100.22001650135493</v>
      </c>
      <c r="N8" s="220">
        <f t="shared" ref="N8:N16" si="22">J8</f>
        <v>99.261301164758763</v>
      </c>
    </row>
    <row r="9" spans="1:14">
      <c r="A9" s="2219">
        <v>43252</v>
      </c>
      <c r="B9" s="2534">
        <f>結果表!G7</f>
        <v>100.38411894125464</v>
      </c>
      <c r="C9" s="699">
        <f t="shared" ref="C9" si="23">B9-B8</f>
        <v>0.16410243989970752</v>
      </c>
      <c r="D9" s="52"/>
      <c r="E9" s="359">
        <f t="shared" ref="E9" si="24">AVERAGE(B7:B9)</f>
        <v>100.18616522618034</v>
      </c>
      <c r="F9" s="542">
        <f t="shared" ref="F9" si="25">E9-E8</f>
        <v>0.25123853131083251</v>
      </c>
      <c r="G9" s="361">
        <f t="shared" ref="G9" si="26">IF(F9&lt;0,-1,1)</f>
        <v>1</v>
      </c>
      <c r="H9" s="360">
        <f t="shared" ref="H9" si="27">SUM(G7:G9)</f>
        <v>3</v>
      </c>
      <c r="I9" s="2530" t="str">
        <f t="shared" ref="I9" si="28">IF(H9=-3,"悪化 ",IF(H9=3,"改善 "," ---"))</f>
        <v xml:space="preserve">改善 </v>
      </c>
      <c r="J9" s="2534">
        <f>結果表!O7</f>
        <v>99.678573821046243</v>
      </c>
      <c r="L9" s="527">
        <v>6</v>
      </c>
      <c r="M9" s="262">
        <f t="shared" si="21"/>
        <v>100.38411894125464</v>
      </c>
      <c r="N9" s="220">
        <f t="shared" si="22"/>
        <v>99.678573821046243</v>
      </c>
    </row>
    <row r="10" spans="1:14">
      <c r="A10" s="2219">
        <v>43282</v>
      </c>
      <c r="B10" s="2534">
        <f>結果表!G8</f>
        <v>100.52254447195104</v>
      </c>
      <c r="C10" s="699">
        <f t="shared" ref="C10" si="29">B10-B9</f>
        <v>0.13842553069639507</v>
      </c>
      <c r="D10" s="52"/>
      <c r="E10" s="359">
        <f t="shared" ref="E10" si="30">AVERAGE(B8:B10)</f>
        <v>100.3755599715202</v>
      </c>
      <c r="F10" s="542">
        <f t="shared" ref="F10" si="31">E10-E9</f>
        <v>0.18939474533986811</v>
      </c>
      <c r="G10" s="361">
        <f t="shared" ref="G10" si="32">IF(F10&lt;0,-1,1)</f>
        <v>1</v>
      </c>
      <c r="H10" s="360">
        <f t="shared" ref="H10" si="33">SUM(G8:G10)</f>
        <v>3</v>
      </c>
      <c r="I10" s="2530" t="str">
        <f t="shared" ref="I10" si="34">IF(H10=-3,"悪化 ",IF(H10=3,"改善 "," ---"))</f>
        <v xml:space="preserve">改善 </v>
      </c>
      <c r="J10" s="2534">
        <f>結果表!O8</f>
        <v>100.12641582722561</v>
      </c>
      <c r="L10" s="527">
        <v>7</v>
      </c>
      <c r="M10" s="262">
        <f t="shared" si="21"/>
        <v>100.52254447195104</v>
      </c>
      <c r="N10" s="220">
        <f t="shared" si="22"/>
        <v>100.12641582722561</v>
      </c>
    </row>
    <row r="11" spans="1:14">
      <c r="A11" s="2219">
        <v>43313</v>
      </c>
      <c r="B11" s="2534">
        <f>結果表!G9</f>
        <v>100.61425181588658</v>
      </c>
      <c r="C11" s="699">
        <f t="shared" ref="C11" si="35">B11-B10</f>
        <v>9.1707343935539143E-2</v>
      </c>
      <c r="D11" s="52"/>
      <c r="E11" s="359">
        <f t="shared" ref="E11" si="36">AVERAGE(B9:B11)</f>
        <v>100.50697174303075</v>
      </c>
      <c r="F11" s="542">
        <f t="shared" ref="F11" si="37">E11-E10</f>
        <v>0.13141177151054251</v>
      </c>
      <c r="G11" s="361">
        <f t="shared" ref="G11" si="38">IF(F11&lt;0,-1,1)</f>
        <v>1</v>
      </c>
      <c r="H11" s="360">
        <f t="shared" ref="H11" si="39">SUM(G9:G11)</f>
        <v>3</v>
      </c>
      <c r="I11" s="2530" t="str">
        <f t="shared" ref="I11" si="40">IF(H11=-3,"悪化 ",IF(H11=3,"改善 "," ---"))</f>
        <v xml:space="preserve">改善 </v>
      </c>
      <c r="J11" s="2534">
        <f>結果表!O9</f>
        <v>100.56853615487108</v>
      </c>
      <c r="L11" s="529">
        <v>8</v>
      </c>
      <c r="M11" s="262">
        <f t="shared" si="21"/>
        <v>100.61425181588658</v>
      </c>
      <c r="N11" s="220">
        <f t="shared" si="22"/>
        <v>100.56853615487108</v>
      </c>
    </row>
    <row r="12" spans="1:14">
      <c r="A12" s="2219">
        <v>43344</v>
      </c>
      <c r="B12" s="2534">
        <f>結果表!G10</f>
        <v>100.7052292529783</v>
      </c>
      <c r="C12" s="699">
        <f t="shared" ref="C12" si="41">B12-B11</f>
        <v>9.0977437091723345E-2</v>
      </c>
      <c r="D12" s="52"/>
      <c r="E12" s="359">
        <f t="shared" ref="E12" si="42">AVERAGE(B10:B12)</f>
        <v>100.61400851360531</v>
      </c>
      <c r="F12" s="542">
        <f t="shared" ref="F12" si="43">E12-E11</f>
        <v>0.10703677057456673</v>
      </c>
      <c r="G12" s="361">
        <f t="shared" ref="G12" si="44">IF(F12&lt;0,-1,1)</f>
        <v>1</v>
      </c>
      <c r="H12" s="360">
        <f t="shared" ref="H12" si="45">SUM(G10:G12)</f>
        <v>3</v>
      </c>
      <c r="I12" s="2530" t="str">
        <f t="shared" ref="I12" si="46">IF(H12=-3,"悪化 ",IF(H12=3,"改善 "," ---"))</f>
        <v xml:space="preserve">改善 </v>
      </c>
      <c r="J12" s="2534">
        <f>結果表!O10</f>
        <v>100.96513902198079</v>
      </c>
      <c r="L12" s="529">
        <v>9</v>
      </c>
      <c r="M12" s="262">
        <f t="shared" si="21"/>
        <v>100.7052292529783</v>
      </c>
      <c r="N12" s="220">
        <f t="shared" si="22"/>
        <v>100.96513902198079</v>
      </c>
    </row>
    <row r="13" spans="1:14">
      <c r="A13" s="2219">
        <v>43374</v>
      </c>
      <c r="B13" s="2534">
        <f>結果表!G11</f>
        <v>100.86155995639155</v>
      </c>
      <c r="C13" s="699">
        <f t="shared" ref="C13" si="47">B13-B12</f>
        <v>0.1563307034132464</v>
      </c>
      <c r="D13" s="52"/>
      <c r="E13" s="359">
        <f t="shared" ref="E13" si="48">AVERAGE(B11:B13)</f>
        <v>100.72701367508547</v>
      </c>
      <c r="F13" s="542">
        <f t="shared" ref="F13" si="49">E13-E12</f>
        <v>0.11300516148016015</v>
      </c>
      <c r="G13" s="361">
        <f t="shared" ref="G13" si="50">IF(F13&lt;0,-1,1)</f>
        <v>1</v>
      </c>
      <c r="H13" s="360">
        <f t="shared" ref="H13" si="51">SUM(G11:G13)</f>
        <v>3</v>
      </c>
      <c r="I13" s="2530" t="str">
        <f t="shared" ref="I13" si="52">IF(H13=-3,"悪化 ",IF(H13=3,"改善 "," ---"))</f>
        <v xml:space="preserve">改善 </v>
      </c>
      <c r="J13" s="2534">
        <f>結果表!O11</f>
        <v>101.30446006623914</v>
      </c>
      <c r="L13" s="529">
        <v>10</v>
      </c>
      <c r="M13" s="262">
        <f t="shared" si="21"/>
        <v>100.86155995639155</v>
      </c>
      <c r="N13" s="220">
        <f t="shared" si="22"/>
        <v>101.30446006623914</v>
      </c>
    </row>
    <row r="14" spans="1:14">
      <c r="A14" s="2219">
        <v>43405</v>
      </c>
      <c r="B14" s="2534">
        <f>結果表!G12</f>
        <v>100.91775028051545</v>
      </c>
      <c r="C14" s="699">
        <f t="shared" ref="C14" si="53">B14-B13</f>
        <v>5.6190324123903679E-2</v>
      </c>
      <c r="D14" s="52"/>
      <c r="E14" s="359">
        <f t="shared" ref="E14" si="54">AVERAGE(B12:B14)</f>
        <v>100.82817982996177</v>
      </c>
      <c r="F14" s="542">
        <f t="shared" ref="F14" si="55">E14-E13</f>
        <v>0.10116615487629588</v>
      </c>
      <c r="G14" s="361">
        <f t="shared" ref="G14" si="56">IF(F14&lt;0,-1,1)</f>
        <v>1</v>
      </c>
      <c r="H14" s="360">
        <f t="shared" ref="H14" si="57">SUM(G12:G14)</f>
        <v>3</v>
      </c>
      <c r="I14" s="2530" t="str">
        <f t="shared" ref="I14" si="58">IF(H14=-3,"悪化 ",IF(H14=3,"改善 "," ---"))</f>
        <v xml:space="preserve">改善 </v>
      </c>
      <c r="J14" s="2534">
        <f>結果表!O12</f>
        <v>101.55294079529693</v>
      </c>
      <c r="L14" s="528">
        <v>11</v>
      </c>
      <c r="M14" s="262">
        <f t="shared" si="21"/>
        <v>100.91775028051545</v>
      </c>
      <c r="N14" s="220">
        <f t="shared" si="22"/>
        <v>101.55294079529693</v>
      </c>
    </row>
    <row r="15" spans="1:14">
      <c r="A15" s="2536">
        <v>43435</v>
      </c>
      <c r="B15" s="2534">
        <f>結果表!G13</f>
        <v>100.86436656839341</v>
      </c>
      <c r="C15" s="930">
        <f t="shared" ref="C15:C16" si="59">B15-B14</f>
        <v>-5.3383712122041516E-2</v>
      </c>
      <c r="D15" s="550"/>
      <c r="E15" s="544">
        <f t="shared" ref="E15:E16" si="60">AVERAGE(B13:B15)</f>
        <v>100.8812256017668</v>
      </c>
      <c r="F15" s="551">
        <f t="shared" ref="F15:F16" si="61">E15-E14</f>
        <v>5.304577180503145E-2</v>
      </c>
      <c r="G15" s="545">
        <f t="shared" ref="G15:G16" si="62">IF(F15&lt;0,-1,1)</f>
        <v>1</v>
      </c>
      <c r="H15" s="552">
        <f t="shared" ref="H15:H16" si="63">SUM(G13:G15)</f>
        <v>3</v>
      </c>
      <c r="I15" s="2532" t="str">
        <f t="shared" ref="I15:I16" si="64">IF(H15=-3,"悪化 ",IF(H15=3,"改善 "," ---"))</f>
        <v xml:space="preserve">改善 </v>
      </c>
      <c r="J15" s="2534">
        <f>結果表!O13</f>
        <v>101.69884268232195</v>
      </c>
      <c r="L15" s="532">
        <v>12</v>
      </c>
      <c r="M15" s="262">
        <f t="shared" si="21"/>
        <v>100.86436656839341</v>
      </c>
      <c r="N15" s="220">
        <f t="shared" si="22"/>
        <v>101.69884268232195</v>
      </c>
    </row>
    <row r="16" spans="1:14">
      <c r="A16" s="2189">
        <v>43466</v>
      </c>
      <c r="B16" s="2533">
        <f>結果表!G14</f>
        <v>100.83617043094836</v>
      </c>
      <c r="C16" s="52">
        <f t="shared" si="59"/>
        <v>-2.819613744505034E-2</v>
      </c>
      <c r="D16" s="243">
        <f t="shared" ref="D16" si="65">ROUND((B16-B4)/B4*100,2)</f>
        <v>2</v>
      </c>
      <c r="E16" s="542">
        <f t="shared" si="60"/>
        <v>100.87276242661908</v>
      </c>
      <c r="F16" s="359">
        <f t="shared" si="61"/>
        <v>-8.4631751477246553E-3</v>
      </c>
      <c r="G16" s="360">
        <f t="shared" si="62"/>
        <v>-1</v>
      </c>
      <c r="H16" s="361">
        <f t="shared" si="63"/>
        <v>1</v>
      </c>
      <c r="I16" s="362" t="str">
        <f t="shared" si="64"/>
        <v xml:space="preserve"> ---</v>
      </c>
      <c r="J16" s="2533">
        <f>結果表!O14</f>
        <v>101.79905740208035</v>
      </c>
      <c r="L16" s="530" t="s">
        <v>758</v>
      </c>
      <c r="M16" s="531">
        <f t="shared" si="21"/>
        <v>100.83617043094836</v>
      </c>
      <c r="N16" s="369">
        <f t="shared" si="22"/>
        <v>101.79905740208035</v>
      </c>
    </row>
    <row r="17" spans="1:14">
      <c r="A17" s="2189">
        <v>43497</v>
      </c>
      <c r="B17" s="2534">
        <f>結果表!G15</f>
        <v>100.83476268459788</v>
      </c>
      <c r="C17" s="52">
        <f t="shared" ref="C17" si="66">B17-B16</f>
        <v>-1.4077463504804655E-3</v>
      </c>
      <c r="D17" s="243">
        <f t="shared" ref="D17" si="67">ROUND((B17-B5)/B5*100,2)</f>
        <v>1.58</v>
      </c>
      <c r="E17" s="542">
        <f t="shared" ref="E17" si="68">AVERAGE(B15:B17)</f>
        <v>100.84509989464654</v>
      </c>
      <c r="F17" s="359">
        <f t="shared" ref="F17" si="69">E17-E16</f>
        <v>-2.7662531972538318E-2</v>
      </c>
      <c r="G17" s="360">
        <f t="shared" ref="G17" si="70">IF(F17&lt;0,-1,1)</f>
        <v>-1</v>
      </c>
      <c r="H17" s="361">
        <f t="shared" ref="H17" si="71">SUM(G15:G17)</f>
        <v>-1</v>
      </c>
      <c r="I17" s="362" t="str">
        <f t="shared" ref="I17" si="72">IF(H17=-3,"悪化 ",IF(H17=3,"改善 "," ---"))</f>
        <v xml:space="preserve"> ---</v>
      </c>
      <c r="J17" s="2534">
        <f>結果表!O15</f>
        <v>101.90947099968984</v>
      </c>
      <c r="L17" s="527">
        <v>2</v>
      </c>
      <c r="M17" s="262">
        <f t="shared" ref="M17" si="73">B17</f>
        <v>100.83476268459788</v>
      </c>
      <c r="N17" s="220">
        <f t="shared" ref="N17" si="74">J17</f>
        <v>101.90947099968984</v>
      </c>
    </row>
    <row r="18" spans="1:14">
      <c r="A18" s="2189">
        <v>43525</v>
      </c>
      <c r="B18" s="2534">
        <f>結果表!G16</f>
        <v>100.82310666518889</v>
      </c>
      <c r="C18" s="52">
        <f t="shared" ref="C18" si="75">B18-B17</f>
        <v>-1.1656019408988527E-2</v>
      </c>
      <c r="D18" s="243">
        <f t="shared" ref="D18" si="76">ROUND((B18-B6)/B6*100,2)</f>
        <v>1.2</v>
      </c>
      <c r="E18" s="542">
        <f t="shared" ref="E18" si="77">AVERAGE(B16:B18)</f>
        <v>100.83134659357837</v>
      </c>
      <c r="F18" s="359">
        <f t="shared" ref="F18" si="78">E18-E17</f>
        <v>-1.3753301068163637E-2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34">
        <f>結果表!O16</f>
        <v>102.03431606596995</v>
      </c>
      <c r="L18" s="527">
        <v>3</v>
      </c>
      <c r="M18" s="262">
        <f t="shared" ref="M18" si="82">B18</f>
        <v>100.82310666518889</v>
      </c>
      <c r="N18" s="220">
        <f t="shared" ref="N18" si="83">J18</f>
        <v>102.03431606596995</v>
      </c>
    </row>
    <row r="19" spans="1:14">
      <c r="A19" s="2189">
        <v>43556</v>
      </c>
      <c r="B19" s="2534">
        <f>結果表!G17</f>
        <v>100.85982051874636</v>
      </c>
      <c r="C19" s="52">
        <f t="shared" ref="C19" si="84">B19-B18</f>
        <v>3.6713853557472476E-2</v>
      </c>
      <c r="D19" s="243">
        <f t="shared" ref="D19" si="85">ROUND((B19-B7)/B7*100,2)</f>
        <v>0.91</v>
      </c>
      <c r="E19" s="542">
        <f t="shared" ref="E19" si="86">AVERAGE(B17:B19)</f>
        <v>100.8392299561777</v>
      </c>
      <c r="F19" s="359">
        <f t="shared" ref="F19" si="87">E19-E18</f>
        <v>7.8833625993297574E-3</v>
      </c>
      <c r="G19" s="360">
        <f t="shared" ref="G19" si="88">IF(F19&lt;0,-1,1)</f>
        <v>1</v>
      </c>
      <c r="H19" s="361">
        <f t="shared" ref="H19" si="89">SUM(G17:G19)</f>
        <v>-1</v>
      </c>
      <c r="I19" s="362" t="str">
        <f t="shared" ref="I19" si="90">IF(H19=-3,"悪化 ",IF(H19=3,"改善 "," ---"))</f>
        <v xml:space="preserve"> ---</v>
      </c>
      <c r="J19" s="2534">
        <f>結果表!O17</f>
        <v>102.12910336837787</v>
      </c>
      <c r="L19" s="527">
        <v>4</v>
      </c>
      <c r="M19" s="262">
        <f t="shared" ref="M19" si="91">B19</f>
        <v>100.85982051874636</v>
      </c>
      <c r="N19" s="220">
        <f t="shared" ref="N19" si="92">J19</f>
        <v>102.12910336837787</v>
      </c>
    </row>
    <row r="20" spans="1:14">
      <c r="A20" s="2189">
        <v>43586</v>
      </c>
      <c r="B20" s="2534">
        <f>結果表!G18</f>
        <v>100.90304941340491</v>
      </c>
      <c r="C20" s="52">
        <f t="shared" ref="C20" si="93">B20-B19</f>
        <v>4.3228894658554395E-2</v>
      </c>
      <c r="D20" s="243">
        <f t="shared" ref="D20" si="94">ROUND((B20-B8)/B8*100,2)</f>
        <v>0.68</v>
      </c>
      <c r="E20" s="542">
        <f t="shared" ref="E20" si="95">AVERAGE(B18:B20)</f>
        <v>100.86199219911339</v>
      </c>
      <c r="F20" s="359">
        <f t="shared" ref="F20" si="96">E20-E19</f>
        <v>2.2762242935684185E-2</v>
      </c>
      <c r="G20" s="360">
        <f t="shared" ref="G20" si="97">IF(F20&lt;0,-1,1)</f>
        <v>1</v>
      </c>
      <c r="H20" s="361">
        <f t="shared" ref="H20" si="98">SUM(G18:G20)</f>
        <v>1</v>
      </c>
      <c r="I20" s="362" t="str">
        <f t="shared" ref="I20" si="99">IF(H20=-3,"悪化 ",IF(H20=3,"改善 "," ---"))</f>
        <v xml:space="preserve"> ---</v>
      </c>
      <c r="J20" s="2534">
        <f>結果表!O18</f>
        <v>102.19558849039018</v>
      </c>
      <c r="L20" s="527">
        <v>5</v>
      </c>
      <c r="M20" s="262">
        <f t="shared" ref="M20" si="100">B20</f>
        <v>100.90304941340491</v>
      </c>
      <c r="N20" s="220">
        <f t="shared" ref="N20" si="101">J20</f>
        <v>102.19558849039018</v>
      </c>
    </row>
    <row r="21" spans="1:14">
      <c r="A21" s="2189">
        <v>43617</v>
      </c>
      <c r="B21" s="2534">
        <f>結果表!G19</f>
        <v>100.93459431170164</v>
      </c>
      <c r="C21" s="52">
        <f t="shared" ref="C21" si="102">B21-B20</f>
        <v>3.1544898296729684E-2</v>
      </c>
      <c r="D21" s="243">
        <f t="shared" ref="D21" si="103">ROUND((B21-B9)/B9*100,2)</f>
        <v>0.55000000000000004</v>
      </c>
      <c r="E21" s="542">
        <f t="shared" ref="E21" si="104">AVERAGE(B19:B21)</f>
        <v>100.89915474795096</v>
      </c>
      <c r="F21" s="359">
        <f t="shared" ref="F21" si="105">E21-E20</f>
        <v>3.7162548837571308E-2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34">
        <f>結果表!O19</f>
        <v>102.23872210316109</v>
      </c>
      <c r="L21" s="527">
        <v>6</v>
      </c>
      <c r="M21" s="262">
        <f t="shared" ref="M21" si="109">B21</f>
        <v>100.93459431170164</v>
      </c>
      <c r="N21" s="220">
        <f t="shared" ref="N21" si="110">J21</f>
        <v>102.23872210316109</v>
      </c>
    </row>
    <row r="22" spans="1:14">
      <c r="A22" s="2189">
        <v>43647</v>
      </c>
      <c r="B22" s="2534">
        <f>結果表!G20</f>
        <v>100.90652242673504</v>
      </c>
      <c r="C22" s="52">
        <f t="shared" ref="C22" si="111">B22-B21</f>
        <v>-2.8071884966607286E-2</v>
      </c>
      <c r="D22" s="243">
        <f t="shared" ref="D22" si="112">ROUND((B22-B10)/B10*100,2)</f>
        <v>0.38</v>
      </c>
      <c r="E22" s="542">
        <f t="shared" ref="E22" si="113">AVERAGE(B20:B22)</f>
        <v>100.91472205061386</v>
      </c>
      <c r="F22" s="359">
        <f t="shared" ref="F22" si="114">E22-E21</f>
        <v>1.5567302662901739E-2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34">
        <f>結果表!O20</f>
        <v>102.26887904295138</v>
      </c>
      <c r="L22" s="527">
        <v>7</v>
      </c>
      <c r="M22" s="262">
        <f t="shared" ref="M22" si="118">B22</f>
        <v>100.90652242673504</v>
      </c>
      <c r="N22" s="220">
        <f t="shared" ref="N22" si="119">J22</f>
        <v>102.26887904295138</v>
      </c>
    </row>
    <row r="23" spans="1:14">
      <c r="A23" s="2189">
        <v>43678</v>
      </c>
      <c r="B23" s="2534">
        <f>結果表!G21</f>
        <v>100.80053508018999</v>
      </c>
      <c r="C23" s="52">
        <f t="shared" ref="C23" si="120">B23-B22</f>
        <v>-0.10598734654504938</v>
      </c>
      <c r="D23" s="243">
        <f t="shared" ref="D23" si="121">ROUND((B23-B11)/B11*100,2)</f>
        <v>0.19</v>
      </c>
      <c r="E23" s="542">
        <f t="shared" ref="E23" si="122">AVERAGE(B21:B23)</f>
        <v>100.88055060620889</v>
      </c>
      <c r="F23" s="359">
        <f t="shared" ref="F23" si="123">E23-E22</f>
        <v>-3.4171444404975659E-2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34">
        <f>結果表!O21</f>
        <v>102.27467055790751</v>
      </c>
      <c r="L23" s="529">
        <v>8</v>
      </c>
      <c r="M23" s="262">
        <f t="shared" ref="M23" si="127">B23</f>
        <v>100.80053508018999</v>
      </c>
      <c r="N23" s="220">
        <f t="shared" ref="N23" si="128">J23</f>
        <v>102.27467055790751</v>
      </c>
    </row>
    <row r="24" spans="1:14">
      <c r="A24" s="2189">
        <v>43709</v>
      </c>
      <c r="B24" s="2534">
        <f>結果表!G22</f>
        <v>100.63063048005048</v>
      </c>
      <c r="C24" s="52">
        <f t="shared" ref="C24" si="129">B24-B23</f>
        <v>-0.16990460013950326</v>
      </c>
      <c r="D24" s="243">
        <f t="shared" ref="D24" si="130">ROUND((B24-B12)/B12*100,2)</f>
        <v>-7.0000000000000007E-2</v>
      </c>
      <c r="E24" s="542">
        <f t="shared" ref="E24" si="131">AVERAGE(B22:B24)</f>
        <v>100.77922932899185</v>
      </c>
      <c r="F24" s="359">
        <f t="shared" ref="F24" si="132">E24-E23</f>
        <v>-0.1013212772170391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34">
        <f>結果表!O22</f>
        <v>102.25745340401258</v>
      </c>
      <c r="L24" s="529">
        <v>9</v>
      </c>
      <c r="M24" s="262">
        <f t="shared" ref="M24" si="136">B24</f>
        <v>100.63063048005048</v>
      </c>
      <c r="N24" s="220">
        <f t="shared" ref="N24" si="137">J24</f>
        <v>102.25745340401258</v>
      </c>
    </row>
    <row r="25" spans="1:14">
      <c r="A25" s="2189">
        <v>43739</v>
      </c>
      <c r="B25" s="2534">
        <f>結果表!G23</f>
        <v>100.3662195547151</v>
      </c>
      <c r="C25" s="52">
        <f t="shared" ref="C25" si="138">B25-B24</f>
        <v>-0.26441092533538324</v>
      </c>
      <c r="D25" s="243">
        <f t="shared" ref="D25" si="139">ROUND((B25-B13)/B13*100,2)</f>
        <v>-0.49</v>
      </c>
      <c r="E25" s="542">
        <f t="shared" ref="E25" si="140">AVERAGE(B23:B25)</f>
        <v>100.59912837165184</v>
      </c>
      <c r="F25" s="359">
        <f t="shared" ref="F25" si="141">E25-E24</f>
        <v>-0.18010095734000231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34">
        <f>結果表!O23</f>
        <v>102.14625452071458</v>
      </c>
      <c r="L25" s="529">
        <v>10</v>
      </c>
      <c r="M25" s="262">
        <f t="shared" ref="M25" si="145">B25</f>
        <v>100.3662195547151</v>
      </c>
      <c r="N25" s="220">
        <f t="shared" ref="N25" si="146">J25</f>
        <v>102.14625452071458</v>
      </c>
    </row>
    <row r="26" spans="1:14">
      <c r="A26" s="2189">
        <v>43770</v>
      </c>
      <c r="B26" s="2534">
        <f>結果表!G24</f>
        <v>100.03361072453509</v>
      </c>
      <c r="C26" s="52">
        <f t="shared" ref="C26" si="147">B26-B25</f>
        <v>-0.33260883018000698</v>
      </c>
      <c r="D26" s="243">
        <f t="shared" ref="D26" si="148">ROUND((B26-B14)/B14*100,2)</f>
        <v>-0.88</v>
      </c>
      <c r="E26" s="542">
        <f t="shared" ref="E26" si="149">AVERAGE(B24:B26)</f>
        <v>100.3434869197669</v>
      </c>
      <c r="F26" s="359">
        <f t="shared" ref="F26" si="150">E26-E25</f>
        <v>-0.25564145188494081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34">
        <f>結果表!O24</f>
        <v>101.8913807283467</v>
      </c>
      <c r="L26" s="528">
        <v>11</v>
      </c>
      <c r="M26" s="262">
        <f t="shared" ref="M26" si="154">B26</f>
        <v>100.03361072453509</v>
      </c>
      <c r="N26" s="220">
        <f t="shared" ref="N26" si="155">J26</f>
        <v>101.8913807283467</v>
      </c>
    </row>
    <row r="27" spans="1:14">
      <c r="A27" s="2189">
        <v>43800</v>
      </c>
      <c r="B27" s="2535">
        <f>結果表!G25</f>
        <v>99.605941500263128</v>
      </c>
      <c r="C27" s="52">
        <f t="shared" ref="C27:C28" si="156">B27-B26</f>
        <v>-0.42766922427196619</v>
      </c>
      <c r="D27" s="243">
        <f t="shared" ref="D27:D28" si="157">ROUND((B27-B15)/B15*100,2)</f>
        <v>-1.25</v>
      </c>
      <c r="E27" s="542">
        <f t="shared" ref="E27:E28" si="158">AVERAGE(B25:B27)</f>
        <v>100.00192392650445</v>
      </c>
      <c r="F27" s="359">
        <f t="shared" ref="F27:F28" si="159">E27-E26</f>
        <v>-0.34156299326245687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35">
        <f>結果表!O25</f>
        <v>101.48931941527356</v>
      </c>
      <c r="L27" s="527">
        <v>12</v>
      </c>
      <c r="M27" s="262">
        <f t="shared" ref="M27:M28" si="163">B27</f>
        <v>99.605941500263128</v>
      </c>
      <c r="N27" s="220">
        <f t="shared" ref="N27:N28" si="164">J27</f>
        <v>101.48931941527356</v>
      </c>
    </row>
    <row r="28" spans="1:14">
      <c r="A28" s="2218">
        <v>43831</v>
      </c>
      <c r="B28" s="2534">
        <f>結果表!G26</f>
        <v>99.051004413890183</v>
      </c>
      <c r="C28" s="547">
        <f t="shared" si="156"/>
        <v>-0.55493708637294503</v>
      </c>
      <c r="D28" s="245">
        <f t="shared" si="157"/>
        <v>-1.77</v>
      </c>
      <c r="E28" s="548">
        <f t="shared" si="158"/>
        <v>99.563518879562807</v>
      </c>
      <c r="F28" s="553">
        <f t="shared" si="159"/>
        <v>-0.4384050469416394</v>
      </c>
      <c r="G28" s="549">
        <f t="shared" si="160"/>
        <v>-1</v>
      </c>
      <c r="H28" s="554">
        <f t="shared" si="161"/>
        <v>-3</v>
      </c>
      <c r="I28" s="2531" t="str">
        <f t="shared" si="162"/>
        <v xml:space="preserve">悪化 </v>
      </c>
      <c r="J28" s="2534">
        <f>結果表!O26</f>
        <v>100.96230569174602</v>
      </c>
      <c r="L28" s="530" t="s">
        <v>802</v>
      </c>
      <c r="M28" s="531">
        <f t="shared" si="163"/>
        <v>99.051004413890183</v>
      </c>
      <c r="N28" s="369">
        <f t="shared" si="164"/>
        <v>100.96230569174602</v>
      </c>
    </row>
    <row r="29" spans="1:14">
      <c r="A29" s="2219">
        <v>43862</v>
      </c>
      <c r="B29" s="2534">
        <f>結果表!G27</f>
        <v>98.38781078531342</v>
      </c>
      <c r="C29" s="52">
        <f t="shared" ref="C29" si="165">B29-B28</f>
        <v>-0.66319362857676367</v>
      </c>
      <c r="D29" s="243">
        <f t="shared" ref="D29" si="166">ROUND((B29-B17)/B17*100,2)</f>
        <v>-2.4300000000000002</v>
      </c>
      <c r="E29" s="542">
        <f t="shared" ref="E29" si="167">AVERAGE(B27:B29)</f>
        <v>99.014918899822248</v>
      </c>
      <c r="F29" s="359">
        <f t="shared" ref="F29" si="168">E29-E28</f>
        <v>-0.5485999797405583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34">
        <f>結果表!O27</f>
        <v>100.35452818432437</v>
      </c>
      <c r="L29" s="527">
        <v>2</v>
      </c>
      <c r="M29" s="262">
        <f t="shared" ref="M29" si="172">B29</f>
        <v>98.38781078531342</v>
      </c>
      <c r="N29" s="220">
        <f t="shared" ref="N29" si="173">J29</f>
        <v>100.35452818432437</v>
      </c>
    </row>
    <row r="30" spans="1:14">
      <c r="A30" s="2219">
        <v>43891</v>
      </c>
      <c r="B30" s="2534">
        <f>結果表!G28</f>
        <v>97.66139102513614</v>
      </c>
      <c r="C30" s="52">
        <f t="shared" ref="C30" si="174">B30-B29</f>
        <v>-0.72641976017727927</v>
      </c>
      <c r="D30" s="243">
        <f t="shared" ref="D30" si="175">ROUND((B30-B18)/B18*100,2)</f>
        <v>-3.14</v>
      </c>
      <c r="E30" s="542">
        <f t="shared" ref="E30" si="176">AVERAGE(B28:B30)</f>
        <v>98.366735408113243</v>
      </c>
      <c r="F30" s="359">
        <f t="shared" ref="F30" si="177">E30-E29</f>
        <v>-0.64818349170900547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34">
        <f>結果表!O28</f>
        <v>99.687119056364935</v>
      </c>
      <c r="L30" s="527">
        <v>3</v>
      </c>
      <c r="M30" s="262">
        <f t="shared" ref="M30:M32" si="181">B30</f>
        <v>97.66139102513614</v>
      </c>
      <c r="N30" s="220">
        <f t="shared" ref="N30:N32" si="182">J30</f>
        <v>99.687119056364935</v>
      </c>
    </row>
    <row r="31" spans="1:14">
      <c r="A31" s="2219">
        <v>43922</v>
      </c>
      <c r="B31" s="2534">
        <f>結果表!G29</f>
        <v>96.968038221188095</v>
      </c>
      <c r="C31" s="52">
        <f t="shared" ref="C31:C32" si="183">B31-B30</f>
        <v>-0.69335280394804499</v>
      </c>
      <c r="D31" s="243">
        <f t="shared" ref="D31:D32" si="184">ROUND((B31-B19)/B19*100,2)</f>
        <v>-3.86</v>
      </c>
      <c r="E31" s="542">
        <f t="shared" ref="E31:E32" si="185">AVERAGE(B29:B31)</f>
        <v>97.672413343879228</v>
      </c>
      <c r="F31" s="359">
        <f t="shared" ref="F31:F32" si="186">E31-E30</f>
        <v>-0.6943220642340151</v>
      </c>
      <c r="G31" s="360">
        <f t="shared" ref="G31:G32" si="187">IF(F31&lt;0,-1,1)</f>
        <v>-1</v>
      </c>
      <c r="H31" s="361">
        <f t="shared" ref="H31:H32" si="188">SUM(G29:G31)</f>
        <v>-3</v>
      </c>
      <c r="I31" s="362" t="str">
        <f t="shared" ref="I31:I32" si="189">IF(H31=-3,"悪化 ",IF(H31=3,"改善 "," ---"))</f>
        <v xml:space="preserve">悪化 </v>
      </c>
      <c r="J31" s="2534">
        <f>結果表!O29</f>
        <v>99.016516239181598</v>
      </c>
      <c r="L31" s="527">
        <v>4</v>
      </c>
      <c r="M31" s="262">
        <f t="shared" si="181"/>
        <v>96.968038221188095</v>
      </c>
      <c r="N31" s="220">
        <f t="shared" si="182"/>
        <v>99.016516239181598</v>
      </c>
    </row>
    <row r="32" spans="1:14">
      <c r="A32" s="2219">
        <v>43952</v>
      </c>
      <c r="B32" s="2534">
        <f>結果表!G30</f>
        <v>96.47650018473658</v>
      </c>
      <c r="C32" s="52">
        <f t="shared" si="183"/>
        <v>-0.49153803645151584</v>
      </c>
      <c r="D32" s="243">
        <f t="shared" si="184"/>
        <v>-4.3899999999999997</v>
      </c>
      <c r="E32" s="542">
        <f t="shared" si="185"/>
        <v>97.03530981035361</v>
      </c>
      <c r="F32" s="359">
        <f t="shared" si="186"/>
        <v>-0.6371035335256181</v>
      </c>
      <c r="G32" s="360">
        <f t="shared" si="187"/>
        <v>-1</v>
      </c>
      <c r="H32" s="361">
        <f t="shared" si="188"/>
        <v>-3</v>
      </c>
      <c r="I32" s="362" t="str">
        <f t="shared" si="189"/>
        <v xml:space="preserve">悪化 </v>
      </c>
      <c r="J32" s="2534">
        <f>結果表!O30</f>
        <v>98.453786818167288</v>
      </c>
      <c r="L32" s="527">
        <v>5</v>
      </c>
      <c r="M32" s="262">
        <f t="shared" si="181"/>
        <v>96.47650018473658</v>
      </c>
      <c r="N32" s="220">
        <f t="shared" si="182"/>
        <v>98.453786818167288</v>
      </c>
    </row>
    <row r="33" spans="1:16">
      <c r="A33" s="2219">
        <v>43983</v>
      </c>
      <c r="B33" s="2534">
        <f>結果表!G31</f>
        <v>96.277466781143588</v>
      </c>
      <c r="C33" s="52">
        <f t="shared" ref="C33" si="190">B33-B32</f>
        <v>-0.19903340359299193</v>
      </c>
      <c r="D33" s="243">
        <f t="shared" ref="D33" si="191">ROUND((B33-B21)/B21*100,2)</f>
        <v>-4.6100000000000003</v>
      </c>
      <c r="E33" s="542">
        <f t="shared" ref="E33" si="192">AVERAGE(B31:B33)</f>
        <v>96.574001729022754</v>
      </c>
      <c r="F33" s="359">
        <f t="shared" ref="F33" si="193">E33-E32</f>
        <v>-0.46130808133085566</v>
      </c>
      <c r="G33" s="360">
        <f t="shared" ref="G33" si="194">IF(F33&lt;0,-1,1)</f>
        <v>-1</v>
      </c>
      <c r="H33" s="361">
        <f t="shared" ref="H33" si="195">SUM(G31:G33)</f>
        <v>-3</v>
      </c>
      <c r="I33" s="362" t="str">
        <f t="shared" ref="I33" si="196">IF(H33=-3,"悪化 ",IF(H33=3,"改善 "," ---"))</f>
        <v xml:space="preserve">悪化 </v>
      </c>
      <c r="J33" s="2534">
        <f>結果表!O31</f>
        <v>98.027513722661027</v>
      </c>
      <c r="L33" s="527">
        <v>6</v>
      </c>
      <c r="M33" s="262">
        <f t="shared" ref="M33" si="197">B33</f>
        <v>96.277466781143588</v>
      </c>
      <c r="N33" s="220">
        <f t="shared" ref="N33" si="198">J33</f>
        <v>98.027513722661027</v>
      </c>
    </row>
    <row r="34" spans="1:16">
      <c r="A34" s="2219">
        <v>44013</v>
      </c>
      <c r="B34" s="2534">
        <f>結果表!G32</f>
        <v>96.315263602753689</v>
      </c>
      <c r="C34" s="52">
        <f t="shared" ref="C34" si="199">B34-B33</f>
        <v>3.7796821610101006E-2</v>
      </c>
      <c r="D34" s="243">
        <f t="shared" ref="D34" si="200">ROUND((B34-B22)/B22*100,2)</f>
        <v>-4.55</v>
      </c>
      <c r="E34" s="542">
        <f t="shared" ref="E34" si="201">AVERAGE(B32:B34)</f>
        <v>96.356410189544633</v>
      </c>
      <c r="F34" s="359">
        <f t="shared" ref="F34" si="202">E34-E33</f>
        <v>-0.21759153947812138</v>
      </c>
      <c r="G34" s="360">
        <f t="shared" ref="G34" si="203">IF(F34&lt;0,-1,1)</f>
        <v>-1</v>
      </c>
      <c r="H34" s="361">
        <f t="shared" ref="H34" si="204">SUM(G32:G34)</f>
        <v>-3</v>
      </c>
      <c r="I34" s="362" t="str">
        <f t="shared" ref="I34" si="205">IF(H34=-3,"悪化 ",IF(H34=3,"改善 "," ---"))</f>
        <v xml:space="preserve">悪化 </v>
      </c>
      <c r="J34" s="2534">
        <f>結果表!O32</f>
        <v>97.666900015163606</v>
      </c>
      <c r="L34" s="527">
        <v>7</v>
      </c>
      <c r="M34" s="262">
        <f t="shared" ref="M34" si="206">B34</f>
        <v>96.315263602753689</v>
      </c>
      <c r="N34" s="220">
        <f t="shared" ref="N34" si="207">J34</f>
        <v>97.666900015163606</v>
      </c>
    </row>
    <row r="35" spans="1:16">
      <c r="A35" s="2219">
        <v>44044</v>
      </c>
      <c r="B35" s="2534">
        <f>結果表!G33</f>
        <v>96.563645658164148</v>
      </c>
      <c r="C35" s="52">
        <f t="shared" ref="C35" si="208">B35-B34</f>
        <v>0.24838205541045966</v>
      </c>
      <c r="D35" s="243">
        <f t="shared" ref="D35" si="209">ROUND((B35-B23)/B23*100,2)</f>
        <v>-4.2</v>
      </c>
      <c r="E35" s="542">
        <f t="shared" ref="E35" si="210">AVERAGE(B33:B35)</f>
        <v>96.385458680687137</v>
      </c>
      <c r="F35" s="359">
        <f t="shared" ref="F35" si="211">E35-E34</f>
        <v>2.9048491142503963E-2</v>
      </c>
      <c r="G35" s="360">
        <f t="shared" ref="G35" si="212">IF(F35&lt;0,-1,1)</f>
        <v>1</v>
      </c>
      <c r="H35" s="361">
        <f t="shared" ref="H35" si="213">SUM(G33:G35)</f>
        <v>-1</v>
      </c>
      <c r="I35" s="362" t="str">
        <f t="shared" ref="I35" si="214">IF(H35=-3,"悪化 ",IF(H35=3,"改善 "," ---"))</f>
        <v xml:space="preserve"> ---</v>
      </c>
      <c r="J35" s="2534">
        <f>結果表!O33</f>
        <v>97.34581199123086</v>
      </c>
      <c r="L35" s="529">
        <v>8</v>
      </c>
      <c r="M35" s="262">
        <f t="shared" ref="M35" si="215">B35</f>
        <v>96.563645658164148</v>
      </c>
      <c r="N35" s="220">
        <f t="shared" ref="N35" si="216">J35</f>
        <v>97.34581199123086</v>
      </c>
    </row>
    <row r="36" spans="1:16">
      <c r="A36" s="2219">
        <v>44075</v>
      </c>
      <c r="B36" s="2534">
        <f>結果表!G34</f>
        <v>97.006000129785861</v>
      </c>
      <c r="C36" s="52">
        <f t="shared" ref="C36" si="217">B36-B35</f>
        <v>0.44235447162171226</v>
      </c>
      <c r="D36" s="243">
        <f t="shared" ref="D36" si="218">ROUND((B36-B24)/B24*100,2)</f>
        <v>-3.6</v>
      </c>
      <c r="E36" s="542">
        <f t="shared" ref="E36" si="219">AVERAGE(B34:B36)</f>
        <v>96.628303130234556</v>
      </c>
      <c r="F36" s="359">
        <f t="shared" ref="F36" si="220">E36-E35</f>
        <v>0.24284444954741957</v>
      </c>
      <c r="G36" s="360">
        <f t="shared" ref="G36" si="221">IF(F36&lt;0,-1,1)</f>
        <v>1</v>
      </c>
      <c r="H36" s="361">
        <f t="shared" ref="H36" si="222">SUM(G34:G36)</f>
        <v>1</v>
      </c>
      <c r="I36" s="362" t="str">
        <f t="shared" ref="I36" si="223">IF(H36=-3,"悪化 ",IF(H36=3,"改善 "," ---"))</f>
        <v xml:space="preserve"> ---</v>
      </c>
      <c r="J36" s="2534">
        <f>結果表!O34</f>
        <v>97.105548529690211</v>
      </c>
      <c r="L36" s="529">
        <v>9</v>
      </c>
      <c r="M36" s="262">
        <f t="shared" ref="M36" si="224">B36</f>
        <v>97.006000129785861</v>
      </c>
      <c r="N36" s="220">
        <f t="shared" ref="N36" si="225">J36</f>
        <v>97.105548529690211</v>
      </c>
    </row>
    <row r="37" spans="1:16">
      <c r="A37" s="2219">
        <v>44105</v>
      </c>
      <c r="B37" s="2534">
        <f>結果表!G35</f>
        <v>97.534777786655155</v>
      </c>
      <c r="C37" s="52">
        <f t="shared" ref="C37" si="226">B37-B36</f>
        <v>0.52877765686929479</v>
      </c>
      <c r="D37" s="243">
        <f t="shared" ref="D37" si="227">ROUND((B37-B25)/B25*100,2)</f>
        <v>-2.82</v>
      </c>
      <c r="E37" s="359">
        <f t="shared" ref="E37" si="228">AVERAGE(B35:B37)</f>
        <v>97.034807858201717</v>
      </c>
      <c r="F37" s="359">
        <f t="shared" ref="F37" si="229">E37-E36</f>
        <v>0.40650472796716031</v>
      </c>
      <c r="G37" s="360">
        <f t="shared" ref="G37" si="230">IF(F37&lt;0,-1,1)</f>
        <v>1</v>
      </c>
      <c r="H37" s="361">
        <f t="shared" ref="H37" si="231">SUM(G35:G37)</f>
        <v>3</v>
      </c>
      <c r="I37" s="2530" t="str">
        <f t="shared" ref="I37" si="232">IF(H37=-3,"悪化 ",IF(H37=3,"改善 "," ---"))</f>
        <v xml:space="preserve">改善 </v>
      </c>
      <c r="J37" s="2534">
        <f>結果表!O35</f>
        <v>97.011466401488192</v>
      </c>
      <c r="L37" s="529">
        <v>10</v>
      </c>
      <c r="M37" s="262">
        <f t="shared" ref="M37" si="233">B37</f>
        <v>97.534777786655155</v>
      </c>
      <c r="N37" s="220">
        <f t="shared" ref="N37" si="234">J37</f>
        <v>97.011466401488192</v>
      </c>
    </row>
    <row r="38" spans="1:16">
      <c r="A38" s="2219">
        <v>44136</v>
      </c>
      <c r="B38" s="2534">
        <f>結果表!G36</f>
        <v>98.120749700997976</v>
      </c>
      <c r="C38" s="52">
        <f t="shared" ref="C38" si="235">B38-B37</f>
        <v>0.58597191434282081</v>
      </c>
      <c r="D38" s="243">
        <f t="shared" ref="D38" si="236">ROUND((B38-B26)/B26*100,2)</f>
        <v>-1.91</v>
      </c>
      <c r="E38" s="359">
        <f t="shared" ref="E38" si="237">AVERAGE(B36:B38)</f>
        <v>97.553842539146331</v>
      </c>
      <c r="F38" s="359">
        <f t="shared" ref="F38" si="238">E38-E37</f>
        <v>0.51903468094461402</v>
      </c>
      <c r="G38" s="361">
        <f t="shared" ref="G38" si="239">IF(F38&lt;0,-1,1)</f>
        <v>1</v>
      </c>
      <c r="H38" s="361">
        <f t="shared" ref="H38" si="240">SUM(G36:G38)</f>
        <v>3</v>
      </c>
      <c r="I38" s="2530" t="str">
        <f t="shared" ref="I38" si="241">IF(H38=-3,"悪化 ",IF(H38=3,"改善 "," ---"))</f>
        <v xml:space="preserve">改善 </v>
      </c>
      <c r="J38" s="2534">
        <f>結果表!O36</f>
        <v>97.129037205379859</v>
      </c>
      <c r="L38" s="528">
        <v>11</v>
      </c>
      <c r="M38" s="262">
        <f t="shared" ref="M38" si="242">B38</f>
        <v>98.120749700997976</v>
      </c>
      <c r="N38" s="220">
        <f t="shared" ref="N38" si="243">J38</f>
        <v>97.129037205379859</v>
      </c>
    </row>
    <row r="39" spans="1:16">
      <c r="A39" s="2536">
        <v>44166</v>
      </c>
      <c r="B39" s="2534">
        <f>結果表!G37</f>
        <v>98.743786767387206</v>
      </c>
      <c r="C39" s="550">
        <f t="shared" ref="C39" si="244">B39-B38</f>
        <v>0.62303706638923018</v>
      </c>
      <c r="D39" s="246">
        <f t="shared" ref="D39" si="245">ROUND((B39-B27)/B27*100,2)</f>
        <v>-0.87</v>
      </c>
      <c r="E39" s="544">
        <f t="shared" ref="E39" si="246">AVERAGE(B37:B39)</f>
        <v>98.133104751680108</v>
      </c>
      <c r="F39" s="544">
        <f t="shared" ref="F39" si="247">E39-E38</f>
        <v>0.57926221253377719</v>
      </c>
      <c r="G39" s="545">
        <f t="shared" ref="G39" si="248">IF(F39&lt;0,-1,1)</f>
        <v>1</v>
      </c>
      <c r="H39" s="545">
        <f t="shared" ref="H39" si="249">SUM(G37:G39)</f>
        <v>3</v>
      </c>
      <c r="I39" s="2532" t="str">
        <f t="shared" ref="I39" si="250">IF(H39=-3,"悪化 ",IF(H39=3,"改善 "," ---"))</f>
        <v xml:space="preserve">改善 </v>
      </c>
      <c r="J39" s="2534">
        <f>結果表!O37</f>
        <v>97.408141380756959</v>
      </c>
      <c r="L39" s="532">
        <v>12</v>
      </c>
      <c r="M39" s="494">
        <f t="shared" ref="M39" si="251">B39</f>
        <v>98.743786767387206</v>
      </c>
      <c r="N39" s="225">
        <f t="shared" ref="N39" si="252">J39</f>
        <v>97.408141380756959</v>
      </c>
    </row>
    <row r="40" spans="1:16">
      <c r="A40" s="2189">
        <v>44197</v>
      </c>
      <c r="B40" s="2533">
        <f>結果表!G38</f>
        <v>99.319033381213444</v>
      </c>
      <c r="C40" s="699">
        <f t="shared" ref="C40" si="253">B40-B39</f>
        <v>0.57524661382623776</v>
      </c>
      <c r="D40" s="699">
        <f t="shared" ref="D40" si="254">ROUND((B40-B28)/B28*100,2)</f>
        <v>0.27</v>
      </c>
      <c r="E40" s="359">
        <f t="shared" ref="E40" si="255">AVERAGE(B38:B40)</f>
        <v>98.727856616532861</v>
      </c>
      <c r="F40" s="359">
        <f t="shared" ref="F40" si="256">E40-E39</f>
        <v>0.59475186485275344</v>
      </c>
      <c r="G40" s="361">
        <f t="shared" ref="G40" si="257">IF(F40&lt;0,-1,1)</f>
        <v>1</v>
      </c>
      <c r="H40" s="361">
        <f t="shared" ref="H40" si="258">SUM(G38:G40)</f>
        <v>3</v>
      </c>
      <c r="I40" s="2530" t="str">
        <f t="shared" ref="I40" si="259">IF(H40=-3,"悪化 ",IF(H40=3,"改善 "," ---"))</f>
        <v xml:space="preserve">改善 </v>
      </c>
      <c r="J40" s="2533">
        <f>結果表!O38</f>
        <v>97.752839447322273</v>
      </c>
      <c r="L40" s="530" t="s">
        <v>814</v>
      </c>
      <c r="M40" s="262">
        <f t="shared" ref="M40" si="260">B40</f>
        <v>99.319033381213444</v>
      </c>
      <c r="N40" s="220">
        <f t="shared" ref="N40" si="261">J40</f>
        <v>97.752839447322273</v>
      </c>
    </row>
    <row r="41" spans="1:16">
      <c r="A41" s="2189">
        <v>44228</v>
      </c>
      <c r="B41" s="2534">
        <f>結果表!G39</f>
        <v>99.809751627545481</v>
      </c>
      <c r="C41" s="699">
        <f t="shared" ref="C41" si="262">B41-B40</f>
        <v>0.49071824633203676</v>
      </c>
      <c r="D41" s="699">
        <f t="shared" ref="D41" si="263">ROUND((B41-B29)/B29*100,2)</f>
        <v>1.45</v>
      </c>
      <c r="E41" s="359">
        <f t="shared" ref="E41" si="264">AVERAGE(B39:B41)</f>
        <v>99.290857258715377</v>
      </c>
      <c r="F41" s="359">
        <f t="shared" ref="F41" si="265">E41-E40</f>
        <v>0.56300064218251578</v>
      </c>
      <c r="G41" s="361">
        <f t="shared" ref="G41" si="266">IF(F41&lt;0,-1,1)</f>
        <v>1</v>
      </c>
      <c r="H41" s="361">
        <f t="shared" ref="H41" si="267">SUM(G39:G41)</f>
        <v>3</v>
      </c>
      <c r="I41" s="2530" t="str">
        <f t="shared" ref="I41" si="268">IF(H41=-3,"悪化 ",IF(H41=3,"改善 "," ---"))</f>
        <v xml:space="preserve">改善 </v>
      </c>
      <c r="J41" s="2534">
        <f>結果表!O39</f>
        <v>98.082513669388561</v>
      </c>
      <c r="L41" s="527">
        <v>2</v>
      </c>
      <c r="M41" s="262">
        <f t="shared" ref="M41" si="269">B41</f>
        <v>99.809751627545481</v>
      </c>
      <c r="N41" s="220">
        <f t="shared" ref="N41" si="270">J41</f>
        <v>98.082513669388561</v>
      </c>
    </row>
    <row r="42" spans="1:16">
      <c r="A42" s="2189">
        <v>44256</v>
      </c>
      <c r="B42" s="2534">
        <f>結果表!G40</f>
        <v>100.23544800207645</v>
      </c>
      <c r="C42" s="699">
        <f t="shared" ref="C42" si="271">B42-B41</f>
        <v>0.42569637453097187</v>
      </c>
      <c r="D42" s="699">
        <f t="shared" ref="D42" si="272">ROUND((B42-B30)/B30*100,2)</f>
        <v>2.64</v>
      </c>
      <c r="E42" s="359">
        <f t="shared" ref="E42" si="273">AVERAGE(B40:B42)</f>
        <v>99.788077670278469</v>
      </c>
      <c r="F42" s="359">
        <f t="shared" ref="F42" si="274">E42-E41</f>
        <v>0.4972204115630916</v>
      </c>
      <c r="G42" s="361">
        <f t="shared" ref="G42" si="275">IF(F42&lt;0,-1,1)</f>
        <v>1</v>
      </c>
      <c r="H42" s="361">
        <f t="shared" ref="H42" si="276">SUM(G40:G42)</f>
        <v>3</v>
      </c>
      <c r="I42" s="2530" t="str">
        <f t="shared" ref="I42" si="277">IF(H42=-3,"悪化 ",IF(H42=3,"改善 "," ---"))</f>
        <v xml:space="preserve">改善 </v>
      </c>
      <c r="J42" s="2534">
        <f>結果表!O40</f>
        <v>98.356139346097621</v>
      </c>
      <c r="L42" s="527">
        <v>3</v>
      </c>
      <c r="M42" s="262">
        <f t="shared" ref="M42" si="278">B42</f>
        <v>100.23544800207645</v>
      </c>
      <c r="N42" s="220">
        <f t="shared" ref="N42" si="279">J42</f>
        <v>98.356139346097621</v>
      </c>
    </row>
    <row r="43" spans="1:16">
      <c r="A43" s="2189">
        <v>44287</v>
      </c>
      <c r="B43" s="2534">
        <f>結果表!G41</f>
        <v>100.56579924665728</v>
      </c>
      <c r="C43" s="699">
        <f t="shared" ref="C43" si="280">B43-B42</f>
        <v>0.33035124458082521</v>
      </c>
      <c r="D43" s="699">
        <f t="shared" ref="D43" si="281">ROUND((B43-B31)/B31*100,2)</f>
        <v>3.71</v>
      </c>
      <c r="E43" s="359">
        <f t="shared" ref="E43" si="282">AVERAGE(B41:B43)</f>
        <v>100.20366629209308</v>
      </c>
      <c r="F43" s="359">
        <f t="shared" ref="F43" si="283">E43-E42</f>
        <v>0.41558862181460654</v>
      </c>
      <c r="G43" s="361">
        <f t="shared" ref="G43" si="284">IF(F43&lt;0,-1,1)</f>
        <v>1</v>
      </c>
      <c r="H43" s="361">
        <f t="shared" ref="H43" si="285">SUM(G41:G43)</f>
        <v>3</v>
      </c>
      <c r="I43" s="2530" t="str">
        <f t="shared" ref="I43" si="286">IF(H43=-3,"悪化 ",IF(H43=3,"改善 "," ---"))</f>
        <v xml:space="preserve">改善 </v>
      </c>
      <c r="J43" s="2534">
        <f>結果表!O41</f>
        <v>98.574730363497679</v>
      </c>
      <c r="L43" s="527">
        <v>4</v>
      </c>
      <c r="M43" s="262">
        <f t="shared" ref="M43" si="287">B43</f>
        <v>100.56579924665728</v>
      </c>
      <c r="N43" s="220">
        <f t="shared" ref="N43" si="288">J43</f>
        <v>98.574730363497679</v>
      </c>
    </row>
    <row r="44" spans="1:16">
      <c r="A44" s="2189">
        <v>44317</v>
      </c>
      <c r="B44" s="2534">
        <f>結果表!G42</f>
        <v>100.81711869609889</v>
      </c>
      <c r="C44" s="699">
        <f t="shared" ref="C44" si="289">B44-B43</f>
        <v>0.25131944944160978</v>
      </c>
      <c r="D44" s="699">
        <f t="shared" ref="D44" si="290">ROUND((B44-B32)/B32*100,2)</f>
        <v>4.5</v>
      </c>
      <c r="E44" s="359">
        <f t="shared" ref="E44" si="291">AVERAGE(B42:B44)</f>
        <v>100.53945531494419</v>
      </c>
      <c r="F44" s="359">
        <f t="shared" ref="F44" si="292">E44-E43</f>
        <v>0.33578902285111667</v>
      </c>
      <c r="G44" s="361">
        <f t="shared" ref="G44" si="293">IF(F44&lt;0,-1,1)</f>
        <v>1</v>
      </c>
      <c r="H44" s="361">
        <f t="shared" ref="H44" si="294">SUM(G42:G44)</f>
        <v>3</v>
      </c>
      <c r="I44" s="2530" t="str">
        <f t="shared" ref="I44" si="295">IF(H44=-3,"悪化 ",IF(H44=3,"改善 "," ---"))</f>
        <v xml:space="preserve">改善 </v>
      </c>
      <c r="J44" s="2534">
        <f>結果表!O42</f>
        <v>98.772673829156503</v>
      </c>
      <c r="L44" s="527">
        <v>5</v>
      </c>
      <c r="M44" s="262">
        <f t="shared" ref="M44" si="296">B44</f>
        <v>100.81711869609889</v>
      </c>
      <c r="N44" s="220">
        <f t="shared" ref="N44" si="297">J44</f>
        <v>98.772673829156503</v>
      </c>
    </row>
    <row r="45" spans="1:16">
      <c r="A45" s="2189">
        <v>44348</v>
      </c>
      <c r="B45" s="2534">
        <f>結果表!G43</f>
        <v>100.98157568944502</v>
      </c>
      <c r="C45" s="699">
        <f t="shared" ref="C45" si="298">B45-B44</f>
        <v>0.1644569933461355</v>
      </c>
      <c r="D45" s="699">
        <f t="shared" ref="D45" si="299">ROUND((B45-B33)/B33*100,2)</f>
        <v>4.8899999999999997</v>
      </c>
      <c r="E45" s="359">
        <f t="shared" ref="E45" si="300">AVERAGE(B43:B45)</f>
        <v>100.78816454406706</v>
      </c>
      <c r="F45" s="359">
        <f t="shared" ref="F45" si="301">E45-E44</f>
        <v>0.2487092291228663</v>
      </c>
      <c r="G45" s="361">
        <f t="shared" ref="G45" si="302">IF(F45&lt;0,-1,1)</f>
        <v>1</v>
      </c>
      <c r="H45" s="361">
        <f t="shared" ref="H45" si="303">SUM(G43:G45)</f>
        <v>3</v>
      </c>
      <c r="I45" s="2530" t="str">
        <f t="shared" ref="I45" si="304">IF(H45=-3,"悪化 ",IF(H45=3,"改善 "," ---"))</f>
        <v xml:space="preserve">改善 </v>
      </c>
      <c r="J45" s="2534">
        <f>結果表!O43</f>
        <v>98.934376053604737</v>
      </c>
      <c r="L45" s="527">
        <v>6</v>
      </c>
      <c r="M45" s="262">
        <f t="shared" ref="M45" si="305">B45</f>
        <v>100.98157568944502</v>
      </c>
      <c r="N45" s="220">
        <f t="shared" ref="N45" si="306">J45</f>
        <v>98.934376053604737</v>
      </c>
    </row>
    <row r="46" spans="1:16">
      <c r="A46" s="2189">
        <v>44378</v>
      </c>
      <c r="B46" s="2534">
        <f>結果表!G44</f>
        <v>101.0701388624576</v>
      </c>
      <c r="C46" s="699">
        <f t="shared" ref="C46" si="307">B46-B45</f>
        <v>8.856317301257377E-2</v>
      </c>
      <c r="D46" s="699">
        <f t="shared" ref="D46" si="308">ROUND((B46-B34)/B34*100,2)</f>
        <v>4.9400000000000004</v>
      </c>
      <c r="E46" s="359">
        <f t="shared" ref="E46" si="309">AVERAGE(B44:B46)</f>
        <v>100.95627774933384</v>
      </c>
      <c r="F46" s="359">
        <f t="shared" ref="F46" si="310">E46-E45</f>
        <v>0.16811320526677775</v>
      </c>
      <c r="G46" s="361">
        <f t="shared" ref="G46" si="311">IF(F46&lt;0,-1,1)</f>
        <v>1</v>
      </c>
      <c r="H46" s="361">
        <f t="shared" ref="H46" si="312">SUM(G44:G46)</f>
        <v>3</v>
      </c>
      <c r="I46" s="2530" t="str">
        <f t="shared" ref="I46" si="313">IF(H46=-3,"悪化 ",IF(H46=3,"改善 "," ---"))</f>
        <v xml:space="preserve">改善 </v>
      </c>
      <c r="J46" s="2534">
        <f>結果表!O44</f>
        <v>98.9935103411715</v>
      </c>
      <c r="L46" s="527">
        <v>7</v>
      </c>
      <c r="M46" s="262">
        <f t="shared" ref="M46" si="314">B46</f>
        <v>101.0701388624576</v>
      </c>
      <c r="N46" s="220">
        <f t="shared" ref="N46" si="315">J46</f>
        <v>98.9935103411715</v>
      </c>
    </row>
    <row r="47" spans="1:16">
      <c r="A47" s="2189">
        <v>44409</v>
      </c>
      <c r="B47" s="2534">
        <f>結果表!G45</f>
        <v>101.14430107897529</v>
      </c>
      <c r="C47" s="699">
        <f t="shared" ref="C47" si="316">B47-B46</f>
        <v>7.4162216517692059E-2</v>
      </c>
      <c r="D47" s="699">
        <f t="shared" ref="D47" si="317">ROUND((B47-B35)/B35*100,2)</f>
        <v>4.74</v>
      </c>
      <c r="E47" s="359">
        <f t="shared" ref="E47" si="318">AVERAGE(B45:B47)</f>
        <v>101.06533854362597</v>
      </c>
      <c r="F47" s="359">
        <f t="shared" ref="F47" si="319">E47-E46</f>
        <v>0.10906079429213378</v>
      </c>
      <c r="G47" s="361">
        <f t="shared" ref="G47" si="320">IF(F47&lt;0,-1,1)</f>
        <v>1</v>
      </c>
      <c r="H47" s="361">
        <f t="shared" ref="H47" si="321">SUM(G45:G47)</f>
        <v>3</v>
      </c>
      <c r="I47" s="2530" t="str">
        <f t="shared" ref="I47" si="322">IF(H47=-3,"悪化 ",IF(H47=3,"改善 "," ---"))</f>
        <v xml:space="preserve">改善 </v>
      </c>
      <c r="J47" s="2534">
        <f>結果表!O45</f>
        <v>98.950346156836218</v>
      </c>
      <c r="L47" s="529">
        <v>8</v>
      </c>
      <c r="M47" s="262">
        <f t="shared" ref="M47" si="323">B47</f>
        <v>101.14430107897529</v>
      </c>
      <c r="N47" s="220">
        <f t="shared" ref="N47" si="324">J47</f>
        <v>98.950346156836218</v>
      </c>
      <c r="P47" t="s">
        <v>830</v>
      </c>
    </row>
    <row r="48" spans="1:16">
      <c r="A48" s="2189">
        <v>44440</v>
      </c>
      <c r="B48" s="2534">
        <f>結果表!G46</f>
        <v>101.23611722210447</v>
      </c>
      <c r="C48" s="699">
        <f t="shared" ref="C48" si="325">B48-B47</f>
        <v>9.1816143129179295E-2</v>
      </c>
      <c r="D48" s="699">
        <f t="shared" ref="D48" si="326">ROUND((B48-B36)/B36*100,2)</f>
        <v>4.3600000000000003</v>
      </c>
      <c r="E48" s="359">
        <f t="shared" ref="E48" si="327">AVERAGE(B46:B48)</f>
        <v>101.15018572117913</v>
      </c>
      <c r="F48" s="359">
        <f t="shared" ref="F48" si="328">E48-E47</f>
        <v>8.4847177553157849E-2</v>
      </c>
      <c r="G48" s="361">
        <f t="shared" ref="G48" si="329">IF(F48&lt;0,-1,1)</f>
        <v>1</v>
      </c>
      <c r="H48" s="361">
        <f t="shared" ref="H48" si="330">SUM(G46:G48)</f>
        <v>3</v>
      </c>
      <c r="I48" s="2530" t="str">
        <f t="shared" ref="I48" si="331">IF(H48=-3,"悪化 ",IF(H48=3,"改善 "," ---"))</f>
        <v xml:space="preserve">改善 </v>
      </c>
      <c r="J48" s="2534">
        <f>結果表!O46</f>
        <v>98.870049526722909</v>
      </c>
      <c r="L48" s="529">
        <v>9</v>
      </c>
      <c r="M48" s="262">
        <f t="shared" ref="M48" si="332">B48</f>
        <v>101.23611722210447</v>
      </c>
      <c r="N48" s="220">
        <f t="shared" ref="N48" si="333">J48</f>
        <v>98.870049526722909</v>
      </c>
    </row>
    <row r="49" spans="1:14">
      <c r="A49" s="2189">
        <v>44470</v>
      </c>
      <c r="B49" s="2534">
        <f>結果表!G47</f>
        <v>101.36800286634734</v>
      </c>
      <c r="C49" s="699">
        <f t="shared" ref="C49" si="334">B49-B48</f>
        <v>0.13188564424287108</v>
      </c>
      <c r="D49" s="699">
        <f t="shared" ref="D49" si="335">ROUND((B49-B37)/B37*100,2)</f>
        <v>3.93</v>
      </c>
      <c r="E49" s="359">
        <f t="shared" ref="E49" si="336">AVERAGE(B47:B49)</f>
        <v>101.24947372247571</v>
      </c>
      <c r="F49" s="359">
        <f t="shared" ref="F49" si="337">E49-E48</f>
        <v>9.9288001296585549E-2</v>
      </c>
      <c r="G49" s="361">
        <f t="shared" ref="G49" si="338">IF(F49&lt;0,-1,1)</f>
        <v>1</v>
      </c>
      <c r="H49" s="361">
        <f t="shared" ref="H49" si="339">SUM(G47:G49)</f>
        <v>3</v>
      </c>
      <c r="I49" s="2530" t="str">
        <f t="shared" ref="I49" si="340">IF(H49=-3,"悪化 ",IF(H49=3,"改善 "," ---"))</f>
        <v xml:space="preserve">改善 </v>
      </c>
      <c r="J49" s="2534">
        <f>結果表!O47</f>
        <v>98.83488582324037</v>
      </c>
      <c r="L49" s="529">
        <v>10</v>
      </c>
      <c r="M49" s="262">
        <f t="shared" ref="M49" si="341">B49</f>
        <v>101.36800286634734</v>
      </c>
      <c r="N49" s="220">
        <f t="shared" ref="N49" si="342">J49</f>
        <v>98.83488582324037</v>
      </c>
    </row>
    <row r="50" spans="1:14">
      <c r="A50" s="2189">
        <v>44501</v>
      </c>
      <c r="B50" s="2534">
        <f>結果表!G48</f>
        <v>101.53207119256633</v>
      </c>
      <c r="C50" s="699">
        <f t="shared" ref="C50" si="343">B50-B49</f>
        <v>0.16406832621899525</v>
      </c>
      <c r="D50" s="699">
        <f t="shared" ref="D50" si="344">ROUND((B50-B38)/B38*100,2)</f>
        <v>3.48</v>
      </c>
      <c r="E50" s="359">
        <f t="shared" ref="E50" si="345">AVERAGE(B48:B50)</f>
        <v>101.37873042700603</v>
      </c>
      <c r="F50" s="359">
        <f t="shared" ref="F50" si="346">E50-E49</f>
        <v>0.12925670453032012</v>
      </c>
      <c r="G50" s="361">
        <f t="shared" ref="G50" si="347">IF(F50&lt;0,-1,1)</f>
        <v>1</v>
      </c>
      <c r="H50" s="361">
        <f t="shared" ref="H50" si="348">SUM(G48:G50)</f>
        <v>3</v>
      </c>
      <c r="I50" s="2530" t="str">
        <f t="shared" ref="I50" si="349">IF(H50=-3,"悪化 ",IF(H50=3,"改善 "," ---"))</f>
        <v xml:space="preserve">改善 </v>
      </c>
      <c r="J50" s="2534">
        <f>結果表!O48</f>
        <v>98.927461035896755</v>
      </c>
      <c r="L50" s="528">
        <v>11</v>
      </c>
      <c r="M50" s="262">
        <f t="shared" ref="M50" si="350">B50</f>
        <v>101.53207119256633</v>
      </c>
      <c r="N50" s="220">
        <f t="shared" ref="N50" si="351">J50</f>
        <v>98.927461035896755</v>
      </c>
    </row>
    <row r="51" spans="1:14">
      <c r="A51" s="2189">
        <v>44531</v>
      </c>
      <c r="B51" s="2535">
        <f>結果表!G49</f>
        <v>101.70450259618183</v>
      </c>
      <c r="C51" s="699">
        <f t="shared" ref="C51:C52" si="352">B51-B50</f>
        <v>0.17243140361549081</v>
      </c>
      <c r="D51" s="699">
        <f t="shared" ref="D51:D52" si="353">ROUND((B51-B39)/B39*100,2)</f>
        <v>3</v>
      </c>
      <c r="E51" s="359">
        <f t="shared" ref="E51:E52" si="354">AVERAGE(B49:B51)</f>
        <v>101.53485888503184</v>
      </c>
      <c r="F51" s="359">
        <f t="shared" ref="F51:F52" si="355">E51-E50</f>
        <v>0.15612845802580466</v>
      </c>
      <c r="G51" s="361">
        <f t="shared" ref="G51:G52" si="356">IF(F51&lt;0,-1,1)</f>
        <v>1</v>
      </c>
      <c r="H51" s="361">
        <f t="shared" ref="H51:H52" si="357">SUM(G49:G51)</f>
        <v>3</v>
      </c>
      <c r="I51" s="2530" t="str">
        <f t="shared" ref="I51:I52" si="358">IF(H51=-3,"悪化 ",IF(H51=3,"改善 "," ---"))</f>
        <v xml:space="preserve">改善 </v>
      </c>
      <c r="J51" s="2535">
        <f>結果表!O49</f>
        <v>99.11755543256119</v>
      </c>
      <c r="L51" s="532">
        <v>12</v>
      </c>
      <c r="M51" s="494">
        <f t="shared" ref="M51:M52" si="359">B51</f>
        <v>101.70450259618183</v>
      </c>
      <c r="N51" s="225">
        <f t="shared" ref="N51:N52" si="360">J51</f>
        <v>99.11755543256119</v>
      </c>
    </row>
    <row r="52" spans="1:14">
      <c r="A52" s="2218">
        <v>44562</v>
      </c>
      <c r="B52" s="2534">
        <f>結果表!G50</f>
        <v>101.91445735200975</v>
      </c>
      <c r="C52" s="547">
        <f t="shared" si="352"/>
        <v>0.20995475582792267</v>
      </c>
      <c r="D52" s="245">
        <f t="shared" si="353"/>
        <v>2.61</v>
      </c>
      <c r="E52" s="548">
        <f t="shared" si="354"/>
        <v>101.71701038025265</v>
      </c>
      <c r="F52" s="553">
        <f t="shared" si="355"/>
        <v>0.18215149522080765</v>
      </c>
      <c r="G52" s="549">
        <f t="shared" si="356"/>
        <v>1</v>
      </c>
      <c r="H52" s="554">
        <f t="shared" si="357"/>
        <v>3</v>
      </c>
      <c r="I52" s="2531" t="str">
        <f t="shared" si="358"/>
        <v xml:space="preserve">改善 </v>
      </c>
      <c r="J52" s="2534">
        <f>結果表!O50</f>
        <v>99.33853046909104</v>
      </c>
      <c r="L52" s="530" t="s">
        <v>856</v>
      </c>
      <c r="M52" s="262">
        <f t="shared" si="359"/>
        <v>101.91445735200975</v>
      </c>
      <c r="N52" s="220">
        <f t="shared" si="360"/>
        <v>99.33853046909104</v>
      </c>
    </row>
    <row r="53" spans="1:14">
      <c r="A53" s="2219">
        <v>44593</v>
      </c>
      <c r="B53" s="2534">
        <f>結果表!G51</f>
        <v>102.11712118582872</v>
      </c>
      <c r="C53" s="52">
        <f t="shared" ref="C53" si="361">B53-B52</f>
        <v>0.20266383381897413</v>
      </c>
      <c r="D53" s="243">
        <f t="shared" ref="D53" si="362">ROUND((B53-B41)/B41*100,2)</f>
        <v>2.31</v>
      </c>
      <c r="E53" s="542">
        <f t="shared" ref="E53" si="363">AVERAGE(B51:B53)</f>
        <v>101.91202704467344</v>
      </c>
      <c r="F53" s="359">
        <f t="shared" ref="F53" si="364">E53-E52</f>
        <v>0.19501666442079113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534">
        <f>結果表!O51</f>
        <v>99.56542449967931</v>
      </c>
      <c r="L53" s="527">
        <v>2</v>
      </c>
      <c r="M53" s="262">
        <f t="shared" ref="M53" si="368">B53</f>
        <v>102.11712118582872</v>
      </c>
      <c r="N53" s="220">
        <f t="shared" ref="N53" si="369">J53</f>
        <v>99.56542449967931</v>
      </c>
    </row>
    <row r="54" spans="1:14">
      <c r="A54" s="2219">
        <v>44621</v>
      </c>
      <c r="B54" s="2534">
        <f>結果表!G52</f>
        <v>102.35731961537253</v>
      </c>
      <c r="C54" s="52">
        <f t="shared" ref="C54" si="370">B54-B53</f>
        <v>0.24019842954380977</v>
      </c>
      <c r="D54" s="243">
        <f t="shared" ref="D54" si="371">ROUND((B54-B42)/B42*100,2)</f>
        <v>2.12</v>
      </c>
      <c r="E54" s="542">
        <f t="shared" ref="E54" si="372">AVERAGE(B52:B54)</f>
        <v>102.12963271773701</v>
      </c>
      <c r="F54" s="359">
        <f t="shared" ref="F54" si="373">E54-E53</f>
        <v>0.21760567306357359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534">
        <f>結果表!O52</f>
        <v>99.815730888342543</v>
      </c>
      <c r="L54" s="527">
        <v>3</v>
      </c>
      <c r="M54" s="262">
        <f t="shared" ref="M54" si="377">B54</f>
        <v>102.35731961537253</v>
      </c>
      <c r="N54" s="220">
        <f t="shared" ref="N54" si="378">J54</f>
        <v>99.815730888342543</v>
      </c>
    </row>
    <row r="55" spans="1:14">
      <c r="A55" s="2219">
        <v>44652</v>
      </c>
      <c r="B55" s="2534">
        <f>結果表!G53</f>
        <v>102.53519927491831</v>
      </c>
      <c r="C55" s="52">
        <f t="shared" ref="C55" si="379">B55-B54</f>
        <v>0.17787965954578056</v>
      </c>
      <c r="D55" s="243">
        <f t="shared" ref="D55" si="380">ROUND((B55-B43)/B43*100,2)</f>
        <v>1.96</v>
      </c>
      <c r="E55" s="542">
        <f t="shared" ref="E55" si="381">AVERAGE(B53:B55)</f>
        <v>102.33654669203986</v>
      </c>
      <c r="F55" s="359">
        <f t="shared" ref="F55" si="382">E55-E54</f>
        <v>0.20691397430285008</v>
      </c>
      <c r="G55" s="360">
        <f t="shared" ref="G55" si="383">IF(F55&lt;0,-1,1)</f>
        <v>1</v>
      </c>
      <c r="H55" s="361">
        <f t="shared" ref="H55" si="384">SUM(G53:G55)</f>
        <v>3</v>
      </c>
      <c r="I55" s="362" t="str">
        <f t="shared" ref="I55" si="385">IF(H55=-3,"悪化 ",IF(H55=3,"改善 "," ---"))</f>
        <v xml:space="preserve">改善 </v>
      </c>
      <c r="J55" s="2534">
        <f>結果表!O53</f>
        <v>100.10247452268243</v>
      </c>
      <c r="L55" s="527">
        <v>4</v>
      </c>
      <c r="M55" s="262">
        <f t="shared" ref="M55" si="386">B55</f>
        <v>102.53519927491831</v>
      </c>
      <c r="N55" s="220">
        <f t="shared" ref="N55" si="387">J55</f>
        <v>100.10247452268243</v>
      </c>
    </row>
    <row r="56" spans="1:14">
      <c r="A56" s="2219">
        <v>44682</v>
      </c>
      <c r="B56" s="2534">
        <f>結果表!G54</f>
        <v>102.58077562469904</v>
      </c>
      <c r="C56" s="52">
        <f t="shared" ref="C56" si="388">B56-B55</f>
        <v>4.5576349780731107E-2</v>
      </c>
      <c r="D56" s="243">
        <f t="shared" ref="D56" si="389">ROUND((B56-B44)/B44*100,2)</f>
        <v>1.75</v>
      </c>
      <c r="E56" s="542">
        <f t="shared" ref="E56" si="390">AVERAGE(B54:B56)</f>
        <v>102.4910981716633</v>
      </c>
      <c r="F56" s="359">
        <f t="shared" ref="F56" si="391">E56-E55</f>
        <v>0.15455147962343574</v>
      </c>
      <c r="G56" s="360">
        <f t="shared" ref="G56" si="392">IF(F56&lt;0,-1,1)</f>
        <v>1</v>
      </c>
      <c r="H56" s="361">
        <f t="shared" ref="H56" si="393">SUM(G54:G56)</f>
        <v>3</v>
      </c>
      <c r="I56" s="362" t="str">
        <f t="shared" ref="I56" si="394">IF(H56=-3,"悪化 ",IF(H56=3,"改善 "," ---"))</f>
        <v xml:space="preserve">改善 </v>
      </c>
      <c r="J56" s="2534">
        <f>結果表!O54</f>
        <v>100.40088555368663</v>
      </c>
      <c r="L56" s="527">
        <v>5</v>
      </c>
      <c r="M56" s="262">
        <f t="shared" ref="M56" si="395">B56</f>
        <v>102.58077562469904</v>
      </c>
      <c r="N56" s="220">
        <f t="shared" ref="N56" si="396">J56</f>
        <v>100.40088555368663</v>
      </c>
    </row>
    <row r="57" spans="1:14">
      <c r="A57" s="2219">
        <v>44713</v>
      </c>
      <c r="B57" s="2534">
        <f>結果表!G55</f>
        <v>102.49994235036273</v>
      </c>
      <c r="C57" s="52">
        <f t="shared" ref="C57:C58" si="397">B57-B56</f>
        <v>-8.0833274336313821E-2</v>
      </c>
      <c r="D57" s="243">
        <f t="shared" ref="D57:D58" si="398">ROUND((B57-B45)/B45*100,2)</f>
        <v>1.5</v>
      </c>
      <c r="E57" s="542">
        <f t="shared" ref="E57:E58" si="399">AVERAGE(B55:B57)</f>
        <v>102.5386390833267</v>
      </c>
      <c r="F57" s="359">
        <f t="shared" ref="F57:F58" si="400">E57-E56</f>
        <v>4.7540911663404017E-2</v>
      </c>
      <c r="G57" s="360">
        <f t="shared" ref="G57:G58" si="401">IF(F57&lt;0,-1,1)</f>
        <v>1</v>
      </c>
      <c r="H57" s="361">
        <f t="shared" ref="H57:H58" si="402">SUM(G55:G57)</f>
        <v>3</v>
      </c>
      <c r="I57" s="362" t="str">
        <f t="shared" ref="I57:I58" si="403">IF(H57=-3,"悪化 ",IF(H57=3,"改善 "," ---"))</f>
        <v xml:space="preserve">改善 </v>
      </c>
      <c r="J57" s="2534">
        <f>結果表!O55</f>
        <v>100.68168446363761</v>
      </c>
      <c r="L57" s="527">
        <v>6</v>
      </c>
      <c r="M57" s="262">
        <f t="shared" ref="M57:M58" si="404">B57</f>
        <v>102.49994235036273</v>
      </c>
      <c r="N57" s="220">
        <f t="shared" ref="N57:N58" si="405">J57</f>
        <v>100.68168446363761</v>
      </c>
    </row>
    <row r="58" spans="1:14">
      <c r="A58" s="2219">
        <v>44743</v>
      </c>
      <c r="B58" s="2534">
        <f>結果表!G56</f>
        <v>102.29491249316314</v>
      </c>
      <c r="C58" s="52">
        <f t="shared" si="397"/>
        <v>-0.20502985719959099</v>
      </c>
      <c r="D58" s="243">
        <f t="shared" si="398"/>
        <v>1.21</v>
      </c>
      <c r="E58" s="542">
        <f t="shared" si="399"/>
        <v>102.45854348940831</v>
      </c>
      <c r="F58" s="359">
        <f t="shared" si="400"/>
        <v>-8.0095593918386498E-2</v>
      </c>
      <c r="G58" s="360">
        <f t="shared" si="401"/>
        <v>-1</v>
      </c>
      <c r="H58" s="361">
        <f t="shared" si="402"/>
        <v>1</v>
      </c>
      <c r="I58" s="362" t="str">
        <f t="shared" si="403"/>
        <v xml:space="preserve"> ---</v>
      </c>
      <c r="J58" s="2534">
        <f>結果表!O56</f>
        <v>100.91508009375617</v>
      </c>
      <c r="L58" s="527">
        <v>7</v>
      </c>
      <c r="M58" s="262">
        <f t="shared" si="404"/>
        <v>102.29491249316314</v>
      </c>
      <c r="N58" s="220">
        <f t="shared" si="405"/>
        <v>100.91508009375617</v>
      </c>
    </row>
    <row r="59" spans="1:14">
      <c r="A59" s="2219">
        <v>44774</v>
      </c>
      <c r="B59" s="2534">
        <f>結果表!G57</f>
        <v>101.97616610717135</v>
      </c>
      <c r="C59" s="52">
        <f t="shared" ref="C59" si="406">B59-B58</f>
        <v>-0.31874638599178695</v>
      </c>
      <c r="D59" s="243">
        <f t="shared" ref="D59" si="407">ROUND((B59-B47)/B47*100,2)</f>
        <v>0.82</v>
      </c>
      <c r="E59" s="542">
        <f t="shared" ref="E59" si="408">AVERAGE(B57:B59)</f>
        <v>102.25700698356574</v>
      </c>
      <c r="F59" s="359">
        <f t="shared" ref="F59" si="409">E59-E58</f>
        <v>-0.20153650584256866</v>
      </c>
      <c r="G59" s="360">
        <f t="shared" ref="G59" si="410">IF(F59&lt;0,-1,1)</f>
        <v>-1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534">
        <f>結果表!O57</f>
        <v>101.09411176737092</v>
      </c>
      <c r="L59" s="529">
        <v>8</v>
      </c>
      <c r="M59" s="262">
        <f t="shared" ref="M59" si="413">B59</f>
        <v>101.97616610717135</v>
      </c>
      <c r="N59" s="220">
        <f t="shared" ref="N59" si="414">J59</f>
        <v>101.09411176737092</v>
      </c>
    </row>
    <row r="60" spans="1:14">
      <c r="A60" s="2219">
        <v>44805</v>
      </c>
      <c r="B60" s="2534">
        <f>結果表!G58</f>
        <v>101.56987262649321</v>
      </c>
      <c r="C60" s="52">
        <f t="shared" ref="C60" si="415">B60-B59</f>
        <v>-0.40629348067814419</v>
      </c>
      <c r="D60" s="243">
        <f t="shared" ref="D60" si="416">ROUND((B60-B48)/B48*100,2)</f>
        <v>0.33</v>
      </c>
      <c r="E60" s="542">
        <f t="shared" ref="E60" si="417">AVERAGE(B58:B60)</f>
        <v>101.94698374227589</v>
      </c>
      <c r="F60" s="359">
        <f t="shared" ref="F60" si="418">E60-E59</f>
        <v>-0.31002324128985492</v>
      </c>
      <c r="G60" s="360">
        <f t="shared" ref="G60" si="419">IF(F60&lt;0,-1,1)</f>
        <v>-1</v>
      </c>
      <c r="H60" s="361">
        <f t="shared" ref="H60" si="420">SUM(G58:G60)</f>
        <v>-3</v>
      </c>
      <c r="I60" s="362" t="str">
        <f t="shared" ref="I60" si="421">IF(H60=-3,"悪化 ",IF(H60=3,"改善 "," ---"))</f>
        <v xml:space="preserve">悪化 </v>
      </c>
      <c r="J60" s="2534">
        <f>結果表!O58</f>
        <v>101.19667521058824</v>
      </c>
      <c r="L60" s="529">
        <v>9</v>
      </c>
      <c r="M60" s="262">
        <f t="shared" ref="M60" si="422">B60</f>
        <v>101.56987262649321</v>
      </c>
      <c r="N60" s="220">
        <f t="shared" ref="N60" si="423">J60</f>
        <v>101.19667521058824</v>
      </c>
    </row>
    <row r="61" spans="1:14">
      <c r="A61" s="2219">
        <v>44835</v>
      </c>
      <c r="B61" s="2534">
        <f>結果表!G59</f>
        <v>101.11064939632953</v>
      </c>
      <c r="C61" s="52">
        <f t="shared" ref="C61" si="424">B61-B60</f>
        <v>-0.45922323016367272</v>
      </c>
      <c r="D61" s="243">
        <f t="shared" ref="D61" si="425">ROUND((B61-B49)/B49*100,2)</f>
        <v>-0.25</v>
      </c>
      <c r="E61" s="542">
        <f t="shared" ref="E61" si="426">AVERAGE(B59:B61)</f>
        <v>101.5522293766647</v>
      </c>
      <c r="F61" s="359">
        <f t="shared" ref="F61" si="427">E61-E60</f>
        <v>-0.39475436561119182</v>
      </c>
      <c r="G61" s="360">
        <f t="shared" ref="G61" si="428">IF(F61&lt;0,-1,1)</f>
        <v>-1</v>
      </c>
      <c r="H61" s="361">
        <f t="shared" ref="H61" si="429">SUM(G59:G61)</f>
        <v>-3</v>
      </c>
      <c r="I61" s="362" t="str">
        <f t="shared" ref="I61" si="430">IF(H61=-3,"悪化 ",IF(H61=3,"改善 "," ---"))</f>
        <v xml:space="preserve">悪化 </v>
      </c>
      <c r="J61" s="2534">
        <f>結果表!O59</f>
        <v>101.19778568045936</v>
      </c>
      <c r="L61" s="529">
        <v>10</v>
      </c>
      <c r="M61" s="262">
        <f t="shared" ref="M61" si="431">B61</f>
        <v>101.11064939632953</v>
      </c>
      <c r="N61" s="220">
        <f t="shared" ref="N61" si="432">J61</f>
        <v>101.19778568045936</v>
      </c>
    </row>
    <row r="62" spans="1:14">
      <c r="A62" s="2219">
        <v>44866</v>
      </c>
      <c r="B62" s="2534">
        <f>結果表!G60</f>
        <v>100.65649581238534</v>
      </c>
      <c r="C62" s="52">
        <f t="shared" ref="C62" si="433">B62-B61</f>
        <v>-0.45415358394419059</v>
      </c>
      <c r="D62" s="243">
        <f t="shared" ref="D62" si="434">ROUND((B62-B50)/B50*100,2)</f>
        <v>-0.86</v>
      </c>
      <c r="E62" s="542">
        <f t="shared" ref="E62" si="435">AVERAGE(B60:B62)</f>
        <v>101.1123392784027</v>
      </c>
      <c r="F62" s="359">
        <f t="shared" ref="F62" si="436">E62-E61</f>
        <v>-0.43989009826199776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534">
        <f>結果表!O60</f>
        <v>101.08385873665546</v>
      </c>
      <c r="L62" s="528">
        <v>11</v>
      </c>
      <c r="M62" s="262">
        <f t="shared" ref="M62" si="440">B62</f>
        <v>100.65649581238534</v>
      </c>
      <c r="N62" s="220">
        <f t="shared" ref="N62" si="441">J62</f>
        <v>101.08385873665546</v>
      </c>
    </row>
    <row r="63" spans="1:14">
      <c r="A63" s="2536">
        <v>44896</v>
      </c>
      <c r="B63" s="2534">
        <f>結果表!G61</f>
        <v>100.25234883240967</v>
      </c>
      <c r="C63" s="550">
        <f t="shared" ref="C63:C64" si="442">B63-B62</f>
        <v>-0.40414697997567828</v>
      </c>
      <c r="D63" s="246">
        <f t="shared" ref="D63:D64" si="443">ROUND((B63-B51)/B51*100,2)</f>
        <v>-1.43</v>
      </c>
      <c r="E63" s="551">
        <f t="shared" ref="E63:E64" si="444">AVERAGE(B61:B63)</f>
        <v>100.67316468037484</v>
      </c>
      <c r="F63" s="544">
        <f t="shared" ref="F63:F64" si="445">E63-E62</f>
        <v>-0.43917459802786141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534">
        <f>結果表!O61</f>
        <v>100.8579485606089</v>
      </c>
      <c r="L63" s="532">
        <v>12</v>
      </c>
      <c r="M63" s="494">
        <f t="shared" ref="M63:M64" si="449">B63</f>
        <v>100.25234883240967</v>
      </c>
      <c r="N63" s="225">
        <f t="shared" ref="N63:N64" si="450">J63</f>
        <v>100.8579485606089</v>
      </c>
    </row>
    <row r="64" spans="1:14">
      <c r="A64" s="2189">
        <v>44927</v>
      </c>
      <c r="B64" s="2533">
        <f>結果表!G62</f>
        <v>99.946826922176768</v>
      </c>
      <c r="C64" s="699">
        <f t="shared" si="442"/>
        <v>-0.30552191023289765</v>
      </c>
      <c r="D64" s="52">
        <f t="shared" si="443"/>
        <v>-1.93</v>
      </c>
      <c r="E64" s="359">
        <f t="shared" si="444"/>
        <v>100.28522385565725</v>
      </c>
      <c r="F64" s="542">
        <f t="shared" si="445"/>
        <v>-0.38794082471758884</v>
      </c>
      <c r="G64" s="361">
        <f t="shared" si="446"/>
        <v>-1</v>
      </c>
      <c r="H64" s="360">
        <f t="shared" si="447"/>
        <v>-3</v>
      </c>
      <c r="I64" s="2530" t="str">
        <f t="shared" si="448"/>
        <v xml:space="preserve">悪化 </v>
      </c>
      <c r="J64" s="2533">
        <f>結果表!O62</f>
        <v>100.57310778705582</v>
      </c>
      <c r="L64" s="530" t="s">
        <v>1210</v>
      </c>
      <c r="M64" s="531">
        <f t="shared" si="449"/>
        <v>99.946826922176768</v>
      </c>
      <c r="N64" s="369">
        <f t="shared" si="450"/>
        <v>100.57310778705582</v>
      </c>
    </row>
    <row r="65" spans="1:14">
      <c r="A65" s="2189">
        <v>44958</v>
      </c>
      <c r="B65" s="2534">
        <f>結果表!G63</f>
        <v>99.735731483501198</v>
      </c>
      <c r="C65" s="699">
        <f t="shared" ref="C65" si="451">B65-B64</f>
        <v>-0.21109543867557079</v>
      </c>
      <c r="D65" s="52">
        <f t="shared" ref="D65" si="452">ROUND((B65-B53)/B53*100,2)</f>
        <v>-2.33</v>
      </c>
      <c r="E65" s="359">
        <f t="shared" ref="E65" si="453">AVERAGE(B63:B65)</f>
        <v>99.978302412695882</v>
      </c>
      <c r="F65" s="542">
        <f t="shared" ref="F65" si="454">E65-E64</f>
        <v>-0.30692144296136803</v>
      </c>
      <c r="G65" s="361">
        <f t="shared" ref="G65" si="455">IF(F65&lt;0,-1,1)</f>
        <v>-1</v>
      </c>
      <c r="H65" s="360">
        <f t="shared" ref="H65" si="456">SUM(G63:G65)</f>
        <v>-3</v>
      </c>
      <c r="I65" s="2530" t="str">
        <f t="shared" ref="I65" si="457">IF(H65=-3,"悪化 ",IF(H65=3,"改善 "," ---"))</f>
        <v xml:space="preserve">悪化 </v>
      </c>
      <c r="J65" s="2534">
        <f>結果表!O63</f>
        <v>100.30455845302107</v>
      </c>
      <c r="L65" s="527">
        <v>2</v>
      </c>
      <c r="M65" s="262">
        <f t="shared" ref="M65" si="458">B65</f>
        <v>99.735731483501198</v>
      </c>
      <c r="N65" s="220">
        <f t="shared" ref="N65" si="459">J65</f>
        <v>100.30455845302107</v>
      </c>
    </row>
    <row r="66" spans="1:14">
      <c r="A66" s="2189">
        <v>44986</v>
      </c>
      <c r="B66" s="2534">
        <f>結果表!G64</f>
        <v>99.585749934149518</v>
      </c>
      <c r="C66" s="699">
        <f t="shared" ref="C66" si="460">B66-B65</f>
        <v>-0.14998154935167918</v>
      </c>
      <c r="D66" s="52">
        <f t="shared" ref="D66" si="461">ROUND((B66-B54)/B54*100,2)</f>
        <v>-2.71</v>
      </c>
      <c r="E66" s="359">
        <f t="shared" ref="E66" si="462">AVERAGE(B64:B66)</f>
        <v>99.756102779942509</v>
      </c>
      <c r="F66" s="542">
        <f t="shared" ref="F66" si="463">E66-E65</f>
        <v>-0.22219963275337307</v>
      </c>
      <c r="G66" s="361">
        <f t="shared" ref="G66" si="464">IF(F66&lt;0,-1,1)</f>
        <v>-1</v>
      </c>
      <c r="H66" s="360">
        <f t="shared" ref="H66" si="465">SUM(G64:G66)</f>
        <v>-3</v>
      </c>
      <c r="I66" s="2530" t="str">
        <f t="shared" ref="I66" si="466">IF(H66=-3,"悪化 ",IF(H66=3,"改善 "," ---"))</f>
        <v xml:space="preserve">悪化 </v>
      </c>
      <c r="J66" s="2534">
        <f>結果表!O64</f>
        <v>100.10782574406377</v>
      </c>
      <c r="L66" s="527">
        <v>3</v>
      </c>
      <c r="M66" s="262">
        <f t="shared" ref="M66" si="467">B66</f>
        <v>99.585749934149518</v>
      </c>
      <c r="N66" s="220">
        <f t="shared" ref="N66" si="468">J66</f>
        <v>100.10782574406377</v>
      </c>
    </row>
    <row r="67" spans="1:14">
      <c r="A67" s="2189">
        <v>45017</v>
      </c>
      <c r="B67" s="2534">
        <f>結果表!G65</f>
        <v>99.447413481745173</v>
      </c>
      <c r="C67" s="699">
        <f t="shared" ref="C67" si="469">B67-B66</f>
        <v>-0.13833645240434578</v>
      </c>
      <c r="D67" s="52">
        <f t="shared" ref="D67" si="470">ROUND((B67-B55)/B55*100,2)</f>
        <v>-3.01</v>
      </c>
      <c r="E67" s="359">
        <f t="shared" ref="E67" si="471">AVERAGE(B65:B67)</f>
        <v>99.589631633131958</v>
      </c>
      <c r="F67" s="542">
        <f t="shared" ref="F67" si="472">E67-E66</f>
        <v>-0.16647114681055086</v>
      </c>
      <c r="G67" s="361">
        <f t="shared" ref="G67" si="473">IF(F67&lt;0,-1,1)</f>
        <v>-1</v>
      </c>
      <c r="H67" s="360">
        <f t="shared" ref="H67" si="474">SUM(G65:G67)</f>
        <v>-3</v>
      </c>
      <c r="I67" s="2530" t="str">
        <f t="shared" ref="I67" si="475">IF(H67=-3,"悪化 ",IF(H67=3,"改善 "," ---"))</f>
        <v xml:space="preserve">悪化 </v>
      </c>
      <c r="J67" s="2534">
        <f>結果表!O65</f>
        <v>99.981795089163683</v>
      </c>
      <c r="L67" s="527">
        <v>4</v>
      </c>
      <c r="M67" s="262">
        <f t="shared" ref="M67" si="476">B67</f>
        <v>99.447413481745173</v>
      </c>
      <c r="N67" s="220">
        <f t="shared" ref="N67" si="477">J67</f>
        <v>99.981795089163683</v>
      </c>
    </row>
    <row r="68" spans="1:14">
      <c r="A68" s="2189">
        <v>45047</v>
      </c>
      <c r="B68" s="2534">
        <f>結果表!G66</f>
        <v>99.31866452668045</v>
      </c>
      <c r="C68" s="699">
        <f t="shared" ref="C68" si="478">B68-B67</f>
        <v>-0.12874895506472228</v>
      </c>
      <c r="D68" s="52">
        <f t="shared" ref="D68" si="479">ROUND((B68-B56)/B56*100,2)</f>
        <v>-3.18</v>
      </c>
      <c r="E68" s="359">
        <f t="shared" ref="E68" si="480">AVERAGE(B66:B68)</f>
        <v>99.450609314191709</v>
      </c>
      <c r="F68" s="542">
        <f t="shared" ref="F68" si="481">E68-E67</f>
        <v>-0.13902231894024908</v>
      </c>
      <c r="G68" s="361">
        <f t="shared" ref="G68" si="482">IF(F68&lt;0,-1,1)</f>
        <v>-1</v>
      </c>
      <c r="H68" s="360">
        <f t="shared" ref="H68" si="483">SUM(G66:G68)</f>
        <v>-3</v>
      </c>
      <c r="I68" s="2530" t="str">
        <f t="shared" ref="I68" si="484">IF(H68=-3,"悪化 ",IF(H68=3,"改善 "," ---"))</f>
        <v xml:space="preserve">悪化 </v>
      </c>
      <c r="J68" s="2534">
        <f>結果表!O66</f>
        <v>99.883443441705467</v>
      </c>
      <c r="L68" s="527">
        <v>5</v>
      </c>
      <c r="M68" s="262">
        <f t="shared" ref="M68" si="485">B68</f>
        <v>99.31866452668045</v>
      </c>
      <c r="N68" s="220">
        <f t="shared" ref="N68" si="486">J68</f>
        <v>99.883443441705467</v>
      </c>
    </row>
    <row r="69" spans="1:14">
      <c r="A69" s="2189">
        <v>45078</v>
      </c>
      <c r="B69" s="2534">
        <f>結果表!G67</f>
        <v>99.230445142603202</v>
      </c>
      <c r="C69" s="699">
        <f t="shared" ref="C69" si="487">B69-B68</f>
        <v>-8.8219384077248719E-2</v>
      </c>
      <c r="D69" s="52">
        <f t="shared" ref="D69" si="488">ROUND((B69-B57)/B57*100,2)</f>
        <v>-3.19</v>
      </c>
      <c r="E69" s="359">
        <f t="shared" ref="E69" si="489">AVERAGE(B67:B69)</f>
        <v>99.332174383676261</v>
      </c>
      <c r="F69" s="542">
        <f t="shared" ref="F69" si="490">E69-E68</f>
        <v>-0.1184349305154484</v>
      </c>
      <c r="G69" s="361">
        <f t="shared" ref="G69" si="491">IF(F69&lt;0,-1,1)</f>
        <v>-1</v>
      </c>
      <c r="H69" s="360">
        <f t="shared" ref="H69" si="492">SUM(G67:G69)</f>
        <v>-3</v>
      </c>
      <c r="I69" s="2530" t="str">
        <f t="shared" ref="I69" si="493">IF(H69=-3,"悪化 ",IF(H69=3,"改善 "," ---"))</f>
        <v xml:space="preserve">悪化 </v>
      </c>
      <c r="J69" s="2534">
        <f>結果表!O67</f>
        <v>99.798175855597236</v>
      </c>
      <c r="L69" s="527">
        <v>6</v>
      </c>
      <c r="M69" s="262">
        <f t="shared" ref="M69" si="494">B69</f>
        <v>99.230445142603202</v>
      </c>
      <c r="N69" s="220">
        <f t="shared" ref="N69" si="495">J69</f>
        <v>99.798175855597236</v>
      </c>
    </row>
    <row r="70" spans="1:14">
      <c r="A70" s="2189">
        <v>45108</v>
      </c>
      <c r="B70" s="2534">
        <f>結果表!G68</f>
        <v>99.195537020481424</v>
      </c>
      <c r="C70" s="699">
        <f t="shared" ref="C70" si="496">B70-B69</f>
        <v>-3.4908122121777296E-2</v>
      </c>
      <c r="D70" s="52">
        <f t="shared" ref="D70" si="497">ROUND((B70-B58)/B58*100,2)</f>
        <v>-3.03</v>
      </c>
      <c r="E70" s="359">
        <f t="shared" ref="E70" si="498">AVERAGE(B68:B70)</f>
        <v>99.24821556325503</v>
      </c>
      <c r="F70" s="542">
        <f t="shared" ref="F70" si="499">E70-E69</f>
        <v>-8.3958820421230484E-2</v>
      </c>
      <c r="G70" s="361">
        <f t="shared" ref="G70" si="500">IF(F70&lt;0,-1,1)</f>
        <v>-1</v>
      </c>
      <c r="H70" s="360">
        <f t="shared" ref="H70" si="501">SUM(G68:G70)</f>
        <v>-3</v>
      </c>
      <c r="I70" s="2530" t="str">
        <f t="shared" ref="I70" si="502">IF(H70=-3,"悪化 ",IF(H70=3,"改善 "," ---"))</f>
        <v xml:space="preserve">悪化 </v>
      </c>
      <c r="J70" s="2534">
        <f>結果表!O68</f>
        <v>99.763063784622531</v>
      </c>
      <c r="L70" s="527">
        <v>7</v>
      </c>
      <c r="M70" s="262">
        <f t="shared" ref="M70" si="503">B70</f>
        <v>99.195537020481424</v>
      </c>
      <c r="N70" s="220">
        <f t="shared" ref="N70" si="504">J70</f>
        <v>99.763063784622531</v>
      </c>
    </row>
    <row r="71" spans="1:14">
      <c r="A71" s="2189">
        <v>45139</v>
      </c>
      <c r="B71" s="2534">
        <f>結果表!G69</f>
        <v>99.193102245798954</v>
      </c>
      <c r="C71" s="699">
        <f t="shared" ref="C71" si="505">B71-B70</f>
        <v>-2.4347746824702199E-3</v>
      </c>
      <c r="D71" s="52">
        <f t="shared" ref="D71" si="506">ROUND((B71-B59)/B59*100,2)</f>
        <v>-2.73</v>
      </c>
      <c r="E71" s="359">
        <f t="shared" ref="E71" si="507">AVERAGE(B69:B71)</f>
        <v>99.206361469627851</v>
      </c>
      <c r="F71" s="542">
        <f t="shared" ref="F71" si="508">E71-E70</f>
        <v>-4.1854093627179623E-2</v>
      </c>
      <c r="G71" s="361">
        <f t="shared" ref="G71" si="509">IF(F71&lt;0,-1,1)</f>
        <v>-1</v>
      </c>
      <c r="H71" s="360">
        <f t="shared" ref="H71" si="510">SUM(G69:G71)</f>
        <v>-3</v>
      </c>
      <c r="I71" s="2530" t="str">
        <f t="shared" ref="I71" si="511">IF(H71=-3,"悪化 ",IF(H71=3,"改善 "," ---"))</f>
        <v xml:space="preserve">悪化 </v>
      </c>
      <c r="J71" s="2534">
        <f>結果表!O69</f>
        <v>99.784039696724477</v>
      </c>
      <c r="L71" s="529">
        <v>8</v>
      </c>
      <c r="M71" s="262">
        <f t="shared" ref="M71" si="512">B71</f>
        <v>99.193102245798954</v>
      </c>
      <c r="N71" s="220">
        <f t="shared" ref="N71" si="513">J71</f>
        <v>99.784039696724477</v>
      </c>
    </row>
    <row r="72" spans="1:14">
      <c r="A72" s="2189">
        <v>45170</v>
      </c>
      <c r="B72" s="2534">
        <f>結果表!G70</f>
        <v>99.175983188467654</v>
      </c>
      <c r="C72" s="699">
        <f t="shared" ref="C72" si="514">B72-B71</f>
        <v>-1.7119057331299814E-2</v>
      </c>
      <c r="D72" s="52">
        <f t="shared" ref="D72" si="515">ROUND((B72-B60)/B60*100,2)</f>
        <v>-2.36</v>
      </c>
      <c r="E72" s="359">
        <f t="shared" ref="E72" si="516">AVERAGE(B70:B72)</f>
        <v>99.188207484916006</v>
      </c>
      <c r="F72" s="542">
        <f t="shared" ref="F72" si="517">E72-E71</f>
        <v>-1.8153984711844373E-2</v>
      </c>
      <c r="G72" s="361">
        <f t="shared" ref="G72" si="518">IF(F72&lt;0,-1,1)</f>
        <v>-1</v>
      </c>
      <c r="H72" s="360">
        <f t="shared" ref="H72" si="519">SUM(G70:G72)</f>
        <v>-3</v>
      </c>
      <c r="I72" s="2530" t="str">
        <f t="shared" ref="I72" si="520">IF(H72=-3,"悪化 ",IF(H72=3,"改善 "," ---"))</f>
        <v xml:space="preserve">悪化 </v>
      </c>
      <c r="J72" s="2534">
        <f>結果表!O70</f>
        <v>99.842543534573849</v>
      </c>
      <c r="L72" s="529">
        <v>9</v>
      </c>
      <c r="M72" s="262">
        <f t="shared" ref="M72" si="521">B72</f>
        <v>99.175983188467654</v>
      </c>
      <c r="N72" s="220">
        <f t="shared" ref="N72" si="522">J72</f>
        <v>99.842543534573849</v>
      </c>
    </row>
    <row r="73" spans="1:14">
      <c r="A73" s="2189">
        <v>45200</v>
      </c>
      <c r="B73" s="2534">
        <f>結果表!G71</f>
        <v>99.170636798354124</v>
      </c>
      <c r="C73" s="699">
        <f t="shared" ref="C73" si="523">B73-B72</f>
        <v>-5.3463901135302194E-3</v>
      </c>
      <c r="D73" s="52">
        <f t="shared" ref="D73" si="524">ROUND((B73-B61)/B61*100,2)</f>
        <v>-1.92</v>
      </c>
      <c r="E73" s="359">
        <f t="shared" ref="E73" si="525">AVERAGE(B71:B73)</f>
        <v>99.179907410873568</v>
      </c>
      <c r="F73" s="542">
        <f t="shared" ref="F73" si="526">E73-E72</f>
        <v>-8.3000740424381547E-3</v>
      </c>
      <c r="G73" s="361">
        <f t="shared" ref="G73" si="527">IF(F73&lt;0,-1,1)</f>
        <v>-1</v>
      </c>
      <c r="H73" s="360">
        <f t="shared" ref="H73" si="528">SUM(G71:G73)</f>
        <v>-3</v>
      </c>
      <c r="I73" s="2530" t="str">
        <f t="shared" ref="I73" si="529">IF(H73=-3,"悪化 ",IF(H73=3,"改善 "," ---"))</f>
        <v xml:space="preserve">悪化 </v>
      </c>
      <c r="J73" s="2534">
        <f>結果表!O71</f>
        <v>99.901495101440318</v>
      </c>
      <c r="L73" s="529">
        <v>10</v>
      </c>
      <c r="M73" s="262">
        <f t="shared" ref="M73" si="530">B73</f>
        <v>99.170636798354124</v>
      </c>
      <c r="N73" s="220">
        <f t="shared" ref="N73" si="531">J73</f>
        <v>99.901495101440318</v>
      </c>
    </row>
    <row r="74" spans="1:14">
      <c r="A74" s="2189">
        <v>45231</v>
      </c>
      <c r="B74" s="2534">
        <f>結果表!G72</f>
        <v>99.165093731830936</v>
      </c>
      <c r="C74" s="699">
        <f t="shared" ref="C74" si="532">B74-B73</f>
        <v>-5.5430665231881449E-3</v>
      </c>
      <c r="D74" s="52">
        <f t="shared" ref="D74" si="533">ROUND((B74-B62)/B62*100,2)</f>
        <v>-1.48</v>
      </c>
      <c r="E74" s="359">
        <f t="shared" ref="E74" si="534">AVERAGE(B72:B74)</f>
        <v>99.17057123955091</v>
      </c>
      <c r="F74" s="542">
        <f t="shared" ref="F74" si="535">E74-E73</f>
        <v>-9.3361713226585152E-3</v>
      </c>
      <c r="G74" s="361">
        <f t="shared" ref="G74" si="536">IF(F74&lt;0,-1,1)</f>
        <v>-1</v>
      </c>
      <c r="H74" s="360">
        <f t="shared" ref="H74" si="537">SUM(G72:G74)</f>
        <v>-3</v>
      </c>
      <c r="I74" s="2530" t="str">
        <f t="shared" ref="I74" si="538">IF(H74=-3,"悪化 ",IF(H74=3,"改善 "," ---"))</f>
        <v xml:space="preserve">悪化 </v>
      </c>
      <c r="J74" s="2534">
        <f>結果表!O72</f>
        <v>99.918909705014926</v>
      </c>
      <c r="L74" s="528">
        <v>11</v>
      </c>
      <c r="M74" s="262">
        <f t="shared" ref="M74" si="539">B74</f>
        <v>99.165093731830936</v>
      </c>
      <c r="N74" s="220">
        <f t="shared" ref="N74" si="540">J74</f>
        <v>99.918909705014926</v>
      </c>
    </row>
    <row r="75" spans="1:14">
      <c r="A75" s="2189">
        <v>45261</v>
      </c>
      <c r="B75" s="2535">
        <f>結果表!G73</f>
        <v>99.166321481764143</v>
      </c>
      <c r="C75" s="699">
        <f t="shared" ref="C75:C76" si="541">B75-B74</f>
        <v>1.2277499332071784E-3</v>
      </c>
      <c r="D75" s="52">
        <f t="shared" ref="D75:D76" si="542">ROUND((B75-B63)/B63*100,2)</f>
        <v>-1.08</v>
      </c>
      <c r="E75" s="359">
        <f t="shared" ref="E75:E76" si="543">AVERAGE(B73:B75)</f>
        <v>99.167350670649739</v>
      </c>
      <c r="F75" s="542">
        <f t="shared" ref="F75:F76" si="544">E75-E74</f>
        <v>-3.2205689011703953E-3</v>
      </c>
      <c r="G75" s="361">
        <f t="shared" ref="G75:G76" si="545">IF(F75&lt;0,-1,1)</f>
        <v>-1</v>
      </c>
      <c r="H75" s="360">
        <f t="shared" ref="H75:H76" si="546">SUM(G73:G75)</f>
        <v>-3</v>
      </c>
      <c r="I75" s="2530" t="str">
        <f t="shared" ref="I75:I76" si="547">IF(H75=-3,"悪化 ",IF(H75=3,"改善 "," ---"))</f>
        <v xml:space="preserve">悪化 </v>
      </c>
      <c r="J75" s="2535">
        <f>結果表!O73</f>
        <v>99.908968275126995</v>
      </c>
      <c r="L75" s="532">
        <v>12</v>
      </c>
      <c r="M75" s="494">
        <f t="shared" ref="M75:M76" si="548">B75</f>
        <v>99.166321481764143</v>
      </c>
      <c r="N75" s="225">
        <f t="shared" ref="N75:N76" si="549">J75</f>
        <v>99.908968275126995</v>
      </c>
    </row>
    <row r="76" spans="1:14">
      <c r="A76" s="2218">
        <v>45292</v>
      </c>
      <c r="B76" s="2534">
        <f>結果表!G74</f>
        <v>99.159739593890748</v>
      </c>
      <c r="C76" s="735">
        <f t="shared" si="541"/>
        <v>-6.5818878733949759E-3</v>
      </c>
      <c r="D76" s="547">
        <f t="shared" si="542"/>
        <v>-0.79</v>
      </c>
      <c r="E76" s="553">
        <f t="shared" si="543"/>
        <v>99.163718269161947</v>
      </c>
      <c r="F76" s="548">
        <f t="shared" si="544"/>
        <v>-3.6324014877919808E-3</v>
      </c>
      <c r="G76" s="554">
        <f t="shared" si="545"/>
        <v>-1</v>
      </c>
      <c r="H76" s="549">
        <f t="shared" si="546"/>
        <v>-3</v>
      </c>
      <c r="I76" s="2529" t="str">
        <f t="shared" si="547"/>
        <v xml:space="preserve">悪化 </v>
      </c>
      <c r="J76" s="2534">
        <f>結果表!O74</f>
        <v>99.917866225418322</v>
      </c>
      <c r="L76" s="530" t="s">
        <v>1254</v>
      </c>
      <c r="M76" s="262">
        <f t="shared" si="548"/>
        <v>99.159739593890748</v>
      </c>
      <c r="N76" s="220">
        <f t="shared" si="549"/>
        <v>99.917866225418322</v>
      </c>
    </row>
    <row r="77" spans="1:14">
      <c r="A77" s="2219">
        <v>45323</v>
      </c>
      <c r="B77" s="2534">
        <f>結果表!G75</f>
        <v>99.224423881549583</v>
      </c>
      <c r="C77" s="699">
        <f t="shared" ref="C77" si="550">B77-B76</f>
        <v>6.468428765883516E-2</v>
      </c>
      <c r="D77" s="52">
        <f t="shared" ref="D77" si="551">ROUND((B77-B65)/B65*100,2)</f>
        <v>-0.51</v>
      </c>
      <c r="E77" s="359">
        <f t="shared" ref="E77" si="552">AVERAGE(B75:B77)</f>
        <v>99.183494985734811</v>
      </c>
      <c r="F77" s="542">
        <f t="shared" ref="F77" si="553">E77-E76</f>
        <v>1.9776716572863506E-2</v>
      </c>
      <c r="G77" s="361">
        <f t="shared" ref="G77" si="554">IF(F77&lt;0,-1,1)</f>
        <v>1</v>
      </c>
      <c r="H77" s="360">
        <f t="shared" ref="H77" si="555">SUM(G75:G77)</f>
        <v>-1</v>
      </c>
      <c r="I77" s="2530" t="str">
        <f t="shared" ref="I77" si="556">IF(H77=-3,"悪化 ",IF(H77=3,"改善 "," ---"))</f>
        <v xml:space="preserve"> ---</v>
      </c>
      <c r="J77" s="2534">
        <f>結果表!O75</f>
        <v>99.95832328268105</v>
      </c>
      <c r="L77" s="527">
        <v>2</v>
      </c>
      <c r="M77" s="262">
        <f t="shared" ref="M77" si="557">B77</f>
        <v>99.224423881549583</v>
      </c>
      <c r="N77" s="220">
        <f t="shared" ref="N77" si="558">J77</f>
        <v>99.95832328268105</v>
      </c>
    </row>
    <row r="78" spans="1:14">
      <c r="A78" s="2219">
        <v>45352</v>
      </c>
      <c r="B78" s="2534">
        <f>結果表!G76</f>
        <v>99.367635045487191</v>
      </c>
      <c r="C78" s="699">
        <f t="shared" ref="C78" si="559">B78-B77</f>
        <v>0.14321116393760747</v>
      </c>
      <c r="D78" s="52">
        <f t="shared" ref="D78" si="560">ROUND((B78-B66)/B66*100,2)</f>
        <v>-0.22</v>
      </c>
      <c r="E78" s="359">
        <f t="shared" ref="E78" si="561">AVERAGE(B76:B78)</f>
        <v>99.250599506975846</v>
      </c>
      <c r="F78" s="542">
        <f t="shared" ref="F78" si="562">E78-E77</f>
        <v>6.7104521241034831E-2</v>
      </c>
      <c r="G78" s="361">
        <f t="shared" ref="G78" si="563">IF(F78&lt;0,-1,1)</f>
        <v>1</v>
      </c>
      <c r="H78" s="360">
        <f t="shared" ref="H78" si="564">SUM(G76:G78)</f>
        <v>1</v>
      </c>
      <c r="I78" s="2530" t="str">
        <f t="shared" ref="I78" si="565">IF(H78=-3,"悪化 ",IF(H78=3,"改善 "," ---"))</f>
        <v xml:space="preserve"> ---</v>
      </c>
      <c r="J78" s="2534">
        <f>結果表!O76</f>
        <v>100.0393962292013</v>
      </c>
      <c r="L78" s="527">
        <v>3</v>
      </c>
      <c r="M78" s="262">
        <f t="shared" ref="M78" si="566">B78</f>
        <v>99.367635045487191</v>
      </c>
      <c r="N78" s="220">
        <f t="shared" ref="N78" si="567">J78</f>
        <v>100.0393962292013</v>
      </c>
    </row>
    <row r="79" spans="1:14">
      <c r="A79" s="2219">
        <v>45383</v>
      </c>
      <c r="B79" s="2534">
        <f>結果表!G77</f>
        <v>99.605044269261569</v>
      </c>
      <c r="C79" s="699">
        <f t="shared" ref="C79" si="568">B79-B78</f>
        <v>0.23740922377437812</v>
      </c>
      <c r="D79" s="52">
        <f t="shared" ref="D79" si="569">ROUND((B79-B67)/B67*100,2)</f>
        <v>0.16</v>
      </c>
      <c r="E79" s="359">
        <f t="shared" ref="E79" si="570">AVERAGE(B77:B79)</f>
        <v>99.399034398766105</v>
      </c>
      <c r="F79" s="542">
        <f t="shared" ref="F79" si="571">E79-E78</f>
        <v>0.14843489179025937</v>
      </c>
      <c r="G79" s="361">
        <f t="shared" ref="G79" si="572">IF(F79&lt;0,-1,1)</f>
        <v>1</v>
      </c>
      <c r="H79" s="360">
        <f t="shared" ref="H79" si="573">SUM(G77:G79)</f>
        <v>3</v>
      </c>
      <c r="I79" s="2530" t="str">
        <f t="shared" ref="I79" si="574">IF(H79=-3,"悪化 ",IF(H79=3,"改善 "," ---"))</f>
        <v xml:space="preserve">改善 </v>
      </c>
      <c r="J79" s="2534">
        <f>結果表!O77</f>
        <v>100.15629636144881</v>
      </c>
      <c r="L79" s="527">
        <v>4</v>
      </c>
      <c r="M79" s="262">
        <f t="shared" ref="M79" si="575">B79</f>
        <v>99.605044269261569</v>
      </c>
      <c r="N79" s="220">
        <f t="shared" ref="N79" si="576">J79</f>
        <v>100.15629636144881</v>
      </c>
    </row>
    <row r="80" spans="1:14">
      <c r="A80" s="2219">
        <v>45413</v>
      </c>
      <c r="B80" s="2534">
        <f>結果表!G78</f>
        <v>99.868485877360968</v>
      </c>
      <c r="C80" s="699">
        <f t="shared" ref="C80" si="577">B80-B79</f>
        <v>0.26344160809939865</v>
      </c>
      <c r="D80" s="52">
        <f t="shared" ref="D80" si="578">ROUND((B80-B68)/B68*100,2)</f>
        <v>0.55000000000000004</v>
      </c>
      <c r="E80" s="359">
        <f t="shared" ref="E80" si="579">AVERAGE(B78:B80)</f>
        <v>99.613721730703233</v>
      </c>
      <c r="F80" s="542">
        <f t="shared" ref="F80" si="580">E80-E79</f>
        <v>0.21468733193712808</v>
      </c>
      <c r="G80" s="361">
        <f t="shared" ref="G80" si="581">IF(F80&lt;0,-1,1)</f>
        <v>1</v>
      </c>
      <c r="H80" s="360">
        <f t="shared" ref="H80" si="582">SUM(G78:G80)</f>
        <v>3</v>
      </c>
      <c r="I80" s="2530" t="str">
        <f t="shared" ref="I80" si="583">IF(H80=-3,"悪化 ",IF(H80=3,"改善 "," ---"))</f>
        <v xml:space="preserve">改善 </v>
      </c>
      <c r="J80" s="2534">
        <f>結果表!O78</f>
        <v>100.25325316667791</v>
      </c>
      <c r="L80" s="527">
        <v>5</v>
      </c>
      <c r="M80" s="262">
        <f t="shared" ref="M80" si="584">B80</f>
        <v>99.868485877360968</v>
      </c>
      <c r="N80" s="220">
        <f t="shared" ref="N80" si="585">J80</f>
        <v>100.25325316667791</v>
      </c>
    </row>
    <row r="81" spans="1:14">
      <c r="A81" s="2219">
        <v>45444</v>
      </c>
      <c r="B81" s="2534">
        <f>結果表!G79</f>
        <v>100.07283303612499</v>
      </c>
      <c r="C81" s="699">
        <f t="shared" ref="C81" si="586">B81-B80</f>
        <v>0.20434715876402265</v>
      </c>
      <c r="D81" s="52">
        <f t="shared" ref="D81" si="587">ROUND((B81-B69)/B69*100,2)</f>
        <v>0.85</v>
      </c>
      <c r="E81" s="359">
        <f t="shared" ref="E81" si="588">AVERAGE(B79:B81)</f>
        <v>99.848787727582518</v>
      </c>
      <c r="F81" s="542">
        <f t="shared" ref="F81" si="589">E81-E80</f>
        <v>0.23506599687928542</v>
      </c>
      <c r="G81" s="361">
        <f t="shared" ref="G81" si="590">IF(F81&lt;0,-1,1)</f>
        <v>1</v>
      </c>
      <c r="H81" s="360">
        <f t="shared" ref="H81" si="591">SUM(G79:G81)</f>
        <v>3</v>
      </c>
      <c r="I81" s="2530" t="str">
        <f t="shared" ref="I81" si="592">IF(H81=-3,"悪化 ",IF(H81=3,"改善 "," ---"))</f>
        <v xml:space="preserve">改善 </v>
      </c>
      <c r="J81" s="2534">
        <f>結果表!O79</f>
        <v>100.31518072601828</v>
      </c>
      <c r="L81" s="527">
        <v>6</v>
      </c>
      <c r="M81" s="262">
        <f t="shared" ref="M81" si="593">B81</f>
        <v>100.07283303612499</v>
      </c>
      <c r="N81" s="220">
        <f t="shared" ref="N81" si="594">J81</f>
        <v>100.31518072601828</v>
      </c>
    </row>
    <row r="82" spans="1:14">
      <c r="A82" s="2219">
        <v>45474</v>
      </c>
      <c r="B82" s="2534">
        <f>結果表!G80</f>
        <v>100.23786453095113</v>
      </c>
      <c r="C82" s="699">
        <f t="shared" ref="C82" si="595">B82-B81</f>
        <v>0.16503149482613821</v>
      </c>
      <c r="D82" s="52">
        <f t="shared" ref="D82" si="596">ROUND((B82-B70)/B70*100,2)</f>
        <v>1.05</v>
      </c>
      <c r="E82" s="359">
        <f t="shared" ref="E82" si="597">AVERAGE(B80:B82)</f>
        <v>100.05972781481235</v>
      </c>
      <c r="F82" s="542">
        <f t="shared" ref="F82" si="598">E82-E81</f>
        <v>0.21094008722982949</v>
      </c>
      <c r="G82" s="361">
        <f t="shared" ref="G82" si="599">IF(F82&lt;0,-1,1)</f>
        <v>1</v>
      </c>
      <c r="H82" s="360">
        <f t="shared" ref="H82" si="600">SUM(G80:G82)</f>
        <v>3</v>
      </c>
      <c r="I82" s="2530" t="str">
        <f t="shared" ref="I82" si="601">IF(H82=-3,"悪化 ",IF(H82=3,"改善 "," ---"))</f>
        <v xml:space="preserve">改善 </v>
      </c>
      <c r="J82" s="2534">
        <f>結果表!O80</f>
        <v>100.35149162170546</v>
      </c>
      <c r="L82" s="527">
        <v>7</v>
      </c>
      <c r="M82" s="262">
        <f t="shared" ref="M82" si="602">B82</f>
        <v>100.23786453095113</v>
      </c>
      <c r="N82" s="220">
        <f t="shared" ref="N82" si="603">J82</f>
        <v>100.35149162170546</v>
      </c>
    </row>
    <row r="83" spans="1:14">
      <c r="A83" s="2219">
        <v>45505</v>
      </c>
      <c r="B83" s="2534">
        <f>結果表!G81</f>
        <v>100.29424862963066</v>
      </c>
      <c r="C83" s="699">
        <f t="shared" ref="C83" si="604">B83-B82</f>
        <v>5.638409867952987E-2</v>
      </c>
      <c r="D83" s="52">
        <f t="shared" ref="D83" si="605">ROUND((B83-B71)/B71*100,2)</f>
        <v>1.1100000000000001</v>
      </c>
      <c r="E83" s="359">
        <f t="shared" ref="E83" si="606">AVERAGE(B81:B83)</f>
        <v>100.2016487322356</v>
      </c>
      <c r="F83" s="542">
        <f t="shared" ref="F83" si="607">E83-E82</f>
        <v>0.14192091742324919</v>
      </c>
      <c r="G83" s="361">
        <f t="shared" ref="G83" si="608">IF(F83&lt;0,-1,1)</f>
        <v>1</v>
      </c>
      <c r="H83" s="360">
        <f t="shared" ref="H83" si="609">SUM(G81:G83)</f>
        <v>3</v>
      </c>
      <c r="I83" s="2530" t="str">
        <f t="shared" ref="I83" si="610">IF(H83=-3,"悪化 ",IF(H83=3,"改善 "," ---"))</f>
        <v xml:space="preserve">改善 </v>
      </c>
      <c r="J83" s="2534">
        <f>結果表!O81</f>
        <v>100.38288206271847</v>
      </c>
      <c r="L83" s="529">
        <v>8</v>
      </c>
      <c r="M83" s="262">
        <f t="shared" ref="M83" si="611">B83</f>
        <v>100.29424862963066</v>
      </c>
      <c r="N83" s="220">
        <f t="shared" ref="N83" si="612">J83</f>
        <v>100.38288206271847</v>
      </c>
    </row>
    <row r="84" spans="1:14">
      <c r="A84" s="2219">
        <v>45536</v>
      </c>
      <c r="B84" s="2534">
        <f>結果表!G82</f>
        <v>100.32133354364287</v>
      </c>
      <c r="C84" s="699">
        <f t="shared" ref="C84" si="613">B84-B83</f>
        <v>2.7084914012206696E-2</v>
      </c>
      <c r="D84" s="52">
        <f t="shared" ref="D84" si="614">ROUND((B84-B72)/B72*100,2)</f>
        <v>1.1499999999999999</v>
      </c>
      <c r="E84" s="359">
        <f t="shared" ref="E84" si="615">AVERAGE(B82:B84)</f>
        <v>100.28448223474156</v>
      </c>
      <c r="F84" s="542">
        <f t="shared" ref="F84" si="616">E84-E83</f>
        <v>8.2833502505962997E-2</v>
      </c>
      <c r="G84" s="361">
        <f t="shared" ref="G84" si="617">IF(F84&lt;0,-1,1)</f>
        <v>1</v>
      </c>
      <c r="H84" s="360">
        <f t="shared" ref="H84" si="618">SUM(G82:G84)</f>
        <v>3</v>
      </c>
      <c r="I84" s="2530" t="str">
        <f t="shared" ref="I84" si="619">IF(H84=-3,"悪化 ",IF(H84=3,"改善 "," ---"))</f>
        <v xml:space="preserve">改善 </v>
      </c>
      <c r="J84" s="2534">
        <f>結果表!O82</f>
        <v>100.41309651659543</v>
      </c>
      <c r="L84" s="529">
        <v>9</v>
      </c>
      <c r="M84" s="262">
        <f t="shared" ref="M84" si="620">B84</f>
        <v>100.32133354364287</v>
      </c>
      <c r="N84" s="220">
        <f t="shared" ref="N84" si="621">J84</f>
        <v>100.41309651659543</v>
      </c>
    </row>
    <row r="85" spans="1:14">
      <c r="A85" s="2219">
        <v>45566</v>
      </c>
      <c r="B85" s="2534">
        <f>結果表!G83</f>
        <v>100.33512147997175</v>
      </c>
      <c r="C85" s="699">
        <f t="shared" ref="C85" si="622">B85-B84</f>
        <v>1.3787936328881756E-2</v>
      </c>
      <c r="D85" s="52">
        <f t="shared" ref="D85" si="623">ROUND((B85-B73)/B73*100,2)</f>
        <v>1.17</v>
      </c>
      <c r="E85" s="359">
        <f t="shared" ref="E85" si="624">AVERAGE(B83:B85)</f>
        <v>100.31690121774842</v>
      </c>
      <c r="F85" s="542">
        <f t="shared" ref="F85" si="625">E85-E84</f>
        <v>3.24189830068633E-2</v>
      </c>
      <c r="G85" s="361">
        <f t="shared" ref="G85" si="626">IF(F85&lt;0,-1,1)</f>
        <v>1</v>
      </c>
      <c r="H85" s="360">
        <f t="shared" ref="H85" si="627">SUM(G83:G85)</f>
        <v>3</v>
      </c>
      <c r="I85" s="2530" t="str">
        <f t="shared" ref="I85" si="628">IF(H85=-3,"悪化 ",IF(H85=3,"改善 "," ---"))</f>
        <v xml:space="preserve">改善 </v>
      </c>
      <c r="J85" s="2534">
        <f>結果表!O83</f>
        <v>100.43348640999177</v>
      </c>
      <c r="L85" s="529">
        <v>10</v>
      </c>
      <c r="M85" s="262">
        <f t="shared" ref="M85" si="629">B85</f>
        <v>100.33512147997175</v>
      </c>
      <c r="N85" s="220">
        <f t="shared" ref="N85" si="630">J85</f>
        <v>100.43348640999177</v>
      </c>
    </row>
    <row r="86" spans="1:14">
      <c r="A86" s="2219">
        <v>45597</v>
      </c>
      <c r="B86" s="2534">
        <f>結果表!G84</f>
        <v>100.30992521294122</v>
      </c>
      <c r="C86" s="699">
        <f t="shared" ref="C86" si="631">B86-B85</f>
        <v>-2.5196267030523245E-2</v>
      </c>
      <c r="D86" s="52">
        <f t="shared" ref="D86" si="632">ROUND((B86-B74)/B74*100,2)</f>
        <v>1.1499999999999999</v>
      </c>
      <c r="E86" s="359">
        <f t="shared" ref="E86" si="633">AVERAGE(B84:B86)</f>
        <v>100.32212674551862</v>
      </c>
      <c r="F86" s="542">
        <f t="shared" ref="F86" si="634">E86-E85</f>
        <v>5.2255277701931391E-3</v>
      </c>
      <c r="G86" s="361">
        <f t="shared" ref="G86" si="635">IF(F86&lt;0,-1,1)</f>
        <v>1</v>
      </c>
      <c r="H86" s="360">
        <f t="shared" ref="H86" si="636">SUM(G84:G86)</f>
        <v>3</v>
      </c>
      <c r="I86" s="2530" t="str">
        <f t="shared" ref="I86" si="637">IF(H86=-3,"悪化 ",IF(H86=3,"改善 "," ---"))</f>
        <v xml:space="preserve">改善 </v>
      </c>
      <c r="J86" s="2534">
        <f>結果表!O84</f>
        <v>100.45395586084864</v>
      </c>
      <c r="L86" s="528">
        <v>11</v>
      </c>
      <c r="M86" s="262">
        <f t="shared" ref="M86" si="638">B86</f>
        <v>100.30992521294122</v>
      </c>
      <c r="N86" s="220">
        <f t="shared" ref="N86" si="639">J86</f>
        <v>100.45395586084864</v>
      </c>
    </row>
    <row r="87" spans="1:14">
      <c r="A87" s="2536">
        <v>45627</v>
      </c>
      <c r="B87" s="2534">
        <f>結果表!G85</f>
        <v>100.24466744943962</v>
      </c>
      <c r="C87" s="699">
        <f t="shared" ref="C87" si="640">B87-B86</f>
        <v>-6.5257763501605837E-2</v>
      </c>
      <c r="D87" s="52">
        <f t="shared" ref="D87" si="641">ROUND((B87-B75)/B75*100,2)</f>
        <v>1.0900000000000001</v>
      </c>
      <c r="E87" s="359">
        <f t="shared" ref="E87" si="642">AVERAGE(B85:B87)</f>
        <v>100.29657138078419</v>
      </c>
      <c r="F87" s="542">
        <f t="shared" ref="F87" si="643">E87-E86</f>
        <v>-2.5555364734429986E-2</v>
      </c>
      <c r="G87" s="361">
        <f t="shared" ref="G87" si="644">IF(F87&lt;0,-1,1)</f>
        <v>-1</v>
      </c>
      <c r="H87" s="360">
        <f t="shared" ref="H87" si="645">SUM(G85:G87)</f>
        <v>1</v>
      </c>
      <c r="I87" s="2530" t="str">
        <f t="shared" ref="I87" si="646">IF(H87=-3,"悪化 ",IF(H87=3,"改善 "," ---"))</f>
        <v xml:space="preserve"> ---</v>
      </c>
      <c r="J87" s="2534">
        <f>結果表!O85</f>
        <v>100.48536594752559</v>
      </c>
      <c r="L87" s="532">
        <v>12</v>
      </c>
      <c r="M87" s="494">
        <f t="shared" ref="M87" si="647">B87</f>
        <v>100.24466744943962</v>
      </c>
      <c r="N87" s="225">
        <f t="shared" ref="N87" si="648">J87</f>
        <v>100.48536594752559</v>
      </c>
    </row>
    <row r="88" spans="1:14">
      <c r="A88" s="2218">
        <v>45658</v>
      </c>
      <c r="B88" s="2641">
        <f>結果表!G86</f>
        <v>100.12871543588331</v>
      </c>
      <c r="C88" s="245">
        <f t="shared" ref="C88:C93" si="649">B88-B87</f>
        <v>-0.11595201355630991</v>
      </c>
      <c r="D88" s="547">
        <f t="shared" ref="D88" si="650">ROUND((B88-B76)/B76*100,2)</f>
        <v>0.98</v>
      </c>
      <c r="E88" s="553">
        <f t="shared" ref="E88" si="651">AVERAGE(B86:B88)</f>
        <v>100.22776936608805</v>
      </c>
      <c r="F88" s="548">
        <f t="shared" ref="F88" si="652">E88-E87</f>
        <v>-6.8802014696132119E-2</v>
      </c>
      <c r="G88" s="554">
        <f t="shared" ref="G88" si="653">IF(F88&lt;0,-1,1)</f>
        <v>-1</v>
      </c>
      <c r="H88" s="549">
        <f t="shared" ref="H88" si="654">SUM(G86:G88)</f>
        <v>-1</v>
      </c>
      <c r="I88" s="524" t="str">
        <f t="shared" ref="I88" si="655">IF(H88=-3,"悪化 ",IF(H88=3,"改善 "," ---"))</f>
        <v xml:space="preserve"> ---</v>
      </c>
      <c r="J88" s="2619">
        <f>結果表!O86</f>
        <v>100.52550403272559</v>
      </c>
      <c r="L88" s="530" t="s">
        <v>1463</v>
      </c>
      <c r="M88" s="262">
        <f t="shared" ref="M88" si="656">B88</f>
        <v>100.12871543588331</v>
      </c>
      <c r="N88" s="220">
        <f t="shared" ref="N88" si="657">J88</f>
        <v>100.52550403272559</v>
      </c>
    </row>
    <row r="89" spans="1:14">
      <c r="A89" s="2219">
        <v>45689</v>
      </c>
      <c r="B89" s="2642">
        <f>結果表!G87</f>
        <v>100.00942524980255</v>
      </c>
      <c r="C89" s="243">
        <f t="shared" si="649"/>
        <v>-0.11929018608076092</v>
      </c>
      <c r="D89" s="52">
        <f t="shared" ref="D89" si="658">ROUND((B89-B77)/B77*100,2)</f>
        <v>0.79</v>
      </c>
      <c r="E89" s="359">
        <f t="shared" ref="E89" si="659">AVERAGE(B87:B89)</f>
        <v>100.12760271170851</v>
      </c>
      <c r="F89" s="542">
        <f t="shared" ref="F89" si="660">E89-E88</f>
        <v>-0.10016665437954941</v>
      </c>
      <c r="G89" s="361">
        <f t="shared" ref="G89" si="661">IF(F89&lt;0,-1,1)</f>
        <v>-1</v>
      </c>
      <c r="H89" s="360">
        <f t="shared" ref="H89" si="662">SUM(G87:G89)</f>
        <v>-3</v>
      </c>
      <c r="I89" s="514" t="str">
        <f t="shared" ref="I89" si="663">IF(H89=-3,"悪化 ",IF(H89=3,"改善 "," ---"))</f>
        <v xml:space="preserve">悪化 </v>
      </c>
      <c r="J89" s="2620">
        <f>結果表!O87</f>
        <v>100.54970252099042</v>
      </c>
      <c r="L89" s="527">
        <v>2</v>
      </c>
      <c r="M89" s="262">
        <f t="shared" ref="M89" si="664">B89</f>
        <v>100.00942524980255</v>
      </c>
      <c r="N89" s="220">
        <f t="shared" ref="N89" si="665">J89</f>
        <v>100.54970252099042</v>
      </c>
    </row>
    <row r="90" spans="1:14">
      <c r="A90" s="2219">
        <v>45717</v>
      </c>
      <c r="B90" s="2642">
        <f>結果表!G88</f>
        <v>99.945598396589972</v>
      </c>
      <c r="C90" s="243">
        <f t="shared" si="649"/>
        <v>-6.3826853212574974E-2</v>
      </c>
      <c r="D90" s="52">
        <f t="shared" ref="D90" si="666">ROUND((B90-B78)/B78*100,2)</f>
        <v>0.57999999999999996</v>
      </c>
      <c r="E90" s="359">
        <f t="shared" ref="E90" si="667">AVERAGE(B88:B90)</f>
        <v>100.02791302742527</v>
      </c>
      <c r="F90" s="542">
        <f t="shared" ref="F90" si="668">E90-E89</f>
        <v>-9.9689684283234214E-2</v>
      </c>
      <c r="G90" s="361">
        <f t="shared" ref="G90" si="669">IF(F90&lt;0,-1,1)</f>
        <v>-1</v>
      </c>
      <c r="H90" s="360">
        <f t="shared" ref="H90" si="670">SUM(G88:G90)</f>
        <v>-3</v>
      </c>
      <c r="I90" s="514" t="str">
        <f t="shared" ref="I90" si="671">IF(H90=-3,"悪化 ",IF(H90=3,"改善 "," ---"))</f>
        <v xml:space="preserve">悪化 </v>
      </c>
      <c r="J90" s="2620">
        <f>結果表!O88</f>
        <v>100.5503597089711</v>
      </c>
      <c r="L90" s="527">
        <v>3</v>
      </c>
      <c r="M90" s="262">
        <f t="shared" ref="M90" si="672">B90</f>
        <v>99.945598396589972</v>
      </c>
      <c r="N90" s="220">
        <f t="shared" ref="N90" si="673">J90</f>
        <v>100.5503597089711</v>
      </c>
    </row>
    <row r="91" spans="1:14">
      <c r="A91" s="2219">
        <v>45748</v>
      </c>
      <c r="B91" s="2642">
        <f>結果表!G89</f>
        <v>99.962938492605147</v>
      </c>
      <c r="C91" s="243">
        <f t="shared" si="649"/>
        <v>1.7340096015175277E-2</v>
      </c>
      <c r="D91" s="52">
        <f t="shared" ref="D91" si="674">ROUND((B91-B79)/B79*100,2)</f>
        <v>0.36</v>
      </c>
      <c r="E91" s="359">
        <f t="shared" ref="E91" si="675">AVERAGE(B89:B91)</f>
        <v>99.972654046332551</v>
      </c>
      <c r="F91" s="542">
        <f t="shared" ref="F91" si="676">E91-E90</f>
        <v>-5.5258981092720205E-2</v>
      </c>
      <c r="G91" s="361">
        <f t="shared" ref="G91" si="677">IF(F91&lt;0,-1,1)</f>
        <v>-1</v>
      </c>
      <c r="H91" s="360">
        <f t="shared" ref="H91" si="678">SUM(G89:G91)</f>
        <v>-3</v>
      </c>
      <c r="I91" s="514" t="str">
        <f t="shared" ref="I91" si="679">IF(H91=-3,"悪化 ",IF(H91=3,"改善 "," ---"))</f>
        <v xml:space="preserve">悪化 </v>
      </c>
      <c r="J91" s="2620">
        <f>結果表!O89</f>
        <v>100.52289704583441</v>
      </c>
      <c r="L91" s="527">
        <v>4</v>
      </c>
      <c r="M91" s="262">
        <f t="shared" ref="M91" si="680">B91</f>
        <v>99.962938492605147</v>
      </c>
      <c r="N91" s="220">
        <f t="shared" ref="N91" si="681">J91</f>
        <v>100.52289704583441</v>
      </c>
    </row>
    <row r="92" spans="1:14">
      <c r="A92" s="2219">
        <v>45778</v>
      </c>
      <c r="B92" s="2642">
        <f>結果表!G90</f>
        <v>100.0066692280177</v>
      </c>
      <c r="C92" s="243">
        <f t="shared" si="649"/>
        <v>4.3730735412552235E-2</v>
      </c>
      <c r="D92" s="52">
        <f t="shared" ref="D92" si="682">ROUND((B92-B80)/B80*100,2)</f>
        <v>0.14000000000000001</v>
      </c>
      <c r="E92" s="359">
        <f t="shared" ref="E92" si="683">AVERAGE(B90:B92)</f>
        <v>99.971735372404282</v>
      </c>
      <c r="F92" s="542">
        <f t="shared" ref="F92" si="684">E92-E91</f>
        <v>-9.1867392826827654E-4</v>
      </c>
      <c r="G92" s="361">
        <f t="shared" ref="G92" si="685">IF(F92&lt;0,-1,1)</f>
        <v>-1</v>
      </c>
      <c r="H92" s="360">
        <f t="shared" ref="H92" si="686">SUM(G90:G92)</f>
        <v>-3</v>
      </c>
      <c r="I92" s="514" t="str">
        <f t="shared" ref="I92" si="687">IF(H92=-3,"悪化 ",IF(H92=3,"改善 "," ---"))</f>
        <v xml:space="preserve">悪化 </v>
      </c>
      <c r="J92" s="2620">
        <f>結果表!O90</f>
        <v>100.4777990588999</v>
      </c>
      <c r="L92" s="527">
        <v>5</v>
      </c>
      <c r="M92" s="262">
        <f t="shared" ref="M92" si="688">B92</f>
        <v>100.0066692280177</v>
      </c>
      <c r="N92" s="220">
        <f t="shared" ref="N92" si="689">J92</f>
        <v>100.4777990588999</v>
      </c>
    </row>
    <row r="93" spans="1:14">
      <c r="A93" s="2219">
        <v>45809</v>
      </c>
      <c r="B93" s="2642">
        <f>結果表!G91</f>
        <v>99.959209897778962</v>
      </c>
      <c r="C93" s="243">
        <f t="shared" si="649"/>
        <v>-4.7459330238737607E-2</v>
      </c>
      <c r="D93" s="52">
        <f t="shared" ref="D93" si="690">ROUND((B93-B81)/B81*100,2)</f>
        <v>-0.11</v>
      </c>
      <c r="E93" s="359">
        <f t="shared" ref="E93" si="691">AVERAGE(B91:B93)</f>
        <v>99.976272539467274</v>
      </c>
      <c r="F93" s="542">
        <f t="shared" ref="F93" si="692">E93-E92</f>
        <v>4.5371670629918981E-3</v>
      </c>
      <c r="G93" s="361">
        <f t="shared" ref="G93" si="693">IF(F93&lt;0,-1,1)</f>
        <v>1</v>
      </c>
      <c r="H93" s="360">
        <f t="shared" ref="H93" si="694">SUM(G91:G93)</f>
        <v>-1</v>
      </c>
      <c r="I93" s="514" t="str">
        <f t="shared" ref="I93" si="695">IF(H93=-3,"悪化 ",IF(H93=3,"改善 "," ---"))</f>
        <v xml:space="preserve"> ---</v>
      </c>
      <c r="J93" s="2620">
        <f>結果表!O91</f>
        <v>100.41057189194953</v>
      </c>
      <c r="L93" s="527">
        <v>6</v>
      </c>
      <c r="M93" s="262">
        <f t="shared" ref="M93" si="696">B93</f>
        <v>99.959209897778962</v>
      </c>
      <c r="N93" s="220">
        <f t="shared" ref="N93" si="697">J93</f>
        <v>100.41057189194953</v>
      </c>
    </row>
    <row r="94" spans="1:14">
      <c r="A94" s="2219">
        <v>45839</v>
      </c>
      <c r="B94" s="2642">
        <f>結果表!G92</f>
        <v>99.840673816278212</v>
      </c>
      <c r="C94" s="243">
        <f t="shared" ref="C94" si="698">B94-B93</f>
        <v>-0.1185360815007499</v>
      </c>
      <c r="D94" s="52">
        <f t="shared" ref="D94" si="699">ROUND((B94-B82)/B82*100,2)</f>
        <v>-0.4</v>
      </c>
      <c r="E94" s="359">
        <f t="shared" ref="E94" si="700">AVERAGE(B92:B94)</f>
        <v>99.935517647358282</v>
      </c>
      <c r="F94" s="542">
        <f t="shared" ref="F94" si="701">E94-E93</f>
        <v>-4.0754892108992635E-2</v>
      </c>
      <c r="G94" s="361">
        <f t="shared" ref="G94" si="702">IF(F94&lt;0,-1,1)</f>
        <v>-1</v>
      </c>
      <c r="H94" s="360">
        <f t="shared" ref="H94" si="703">SUM(G92:G94)</f>
        <v>-1</v>
      </c>
      <c r="I94" s="514" t="str">
        <f t="shared" ref="I94" si="704">IF(H94=-3,"悪化 ",IF(H94=3,"改善 "," ---"))</f>
        <v xml:space="preserve"> ---</v>
      </c>
      <c r="J94" s="2620">
        <f>結果表!O92</f>
        <v>100.31513084733275</v>
      </c>
      <c r="L94" s="527">
        <v>7</v>
      </c>
      <c r="M94" s="262">
        <f t="shared" ref="M94" si="705">B94</f>
        <v>99.840673816278212</v>
      </c>
      <c r="N94" s="220">
        <f t="shared" ref="N94" si="706">J94</f>
        <v>100.31513084733275</v>
      </c>
    </row>
    <row r="95" spans="1:14">
      <c r="A95" s="2219">
        <v>45870</v>
      </c>
      <c r="B95" s="2642">
        <f>結果表!G93</f>
        <v>99.613323055932597</v>
      </c>
      <c r="C95" s="243">
        <f t="shared" ref="C95" si="707">B95-B94</f>
        <v>-0.2273507603456153</v>
      </c>
      <c r="D95" s="52">
        <f t="shared" ref="D95" si="708">ROUND((B95-B83)/B83*100,2)</f>
        <v>-0.68</v>
      </c>
      <c r="E95" s="359">
        <f t="shared" ref="E95" si="709">AVERAGE(B93:B95)</f>
        <v>99.804402256663252</v>
      </c>
      <c r="F95" s="542">
        <f t="shared" ref="F95" si="710">E95-E94</f>
        <v>-0.13111539069502953</v>
      </c>
      <c r="G95" s="361">
        <f t="shared" ref="G95" si="711">IF(F95&lt;0,-1,1)</f>
        <v>-1</v>
      </c>
      <c r="H95" s="360">
        <f t="shared" ref="H95" si="712">SUM(G93:G95)</f>
        <v>-1</v>
      </c>
      <c r="I95" s="514" t="str">
        <f t="shared" ref="I95" si="713">IF(H95=-3,"悪化 ",IF(H95=3,"改善 "," ---"))</f>
        <v xml:space="preserve"> ---</v>
      </c>
      <c r="J95" s="2620">
        <f>結果表!O93</f>
        <v>100.17886145430145</v>
      </c>
      <c r="L95" s="529">
        <v>8</v>
      </c>
      <c r="M95" s="262">
        <f t="shared" ref="M95" si="714">B95</f>
        <v>99.613323055932597</v>
      </c>
      <c r="N95" s="220">
        <f t="shared" ref="N95" si="715">J95</f>
        <v>100.17886145430145</v>
      </c>
    </row>
    <row r="96" spans="1:14">
      <c r="A96" s="2219">
        <v>45901</v>
      </c>
      <c r="B96" s="2642">
        <f>結果表!G94</f>
        <v>99.426187973785304</v>
      </c>
      <c r="C96" s="243">
        <f t="shared" ref="C96" si="716">B96-B95</f>
        <v>-0.18713508214729302</v>
      </c>
      <c r="D96" s="52">
        <f t="shared" ref="D96" si="717">ROUND((B96-B84)/B84*100,2)</f>
        <v>-0.89</v>
      </c>
      <c r="E96" s="359">
        <f t="shared" ref="E96" si="718">AVERAGE(B94:B96)</f>
        <v>99.626728281998695</v>
      </c>
      <c r="F96" s="542">
        <f t="shared" ref="F96" si="719">E96-E95</f>
        <v>-0.17767397466455748</v>
      </c>
      <c r="G96" s="361">
        <f t="shared" ref="G96" si="720">IF(F96&lt;0,-1,1)</f>
        <v>-1</v>
      </c>
      <c r="H96" s="360">
        <f t="shared" ref="H96" si="721">SUM(G94:G96)</f>
        <v>-3</v>
      </c>
      <c r="I96" s="514" t="str">
        <f t="shared" ref="I96" si="722">IF(H96=-3,"悪化 ",IF(H96=3,"改善 "," ---"))</f>
        <v xml:space="preserve">悪化 </v>
      </c>
      <c r="J96" s="2620">
        <f>結果表!O94</f>
        <v>100.00138743979419</v>
      </c>
      <c r="L96" s="529">
        <v>9</v>
      </c>
      <c r="M96" s="262">
        <f t="shared" ref="M96" si="723">B96</f>
        <v>99.426187973785304</v>
      </c>
      <c r="N96" s="220">
        <f t="shared" ref="N96" si="724">J96</f>
        <v>100.00138743979419</v>
      </c>
    </row>
    <row r="97" spans="1:14">
      <c r="A97" s="2219">
        <v>45931</v>
      </c>
      <c r="B97" s="2642">
        <f>結果表!G95</f>
        <v>99.312719095106814</v>
      </c>
      <c r="C97" s="243">
        <f t="shared" ref="C97" si="725">B97-B96</f>
        <v>-0.1134688786784892</v>
      </c>
      <c r="D97" s="52">
        <f t="shared" ref="D97" si="726">ROUND((B97-B85)/B85*100,2)</f>
        <v>-1.02</v>
      </c>
      <c r="E97" s="359">
        <f t="shared" ref="E97" si="727">AVERAGE(B95:B97)</f>
        <v>99.450743374941567</v>
      </c>
      <c r="F97" s="542">
        <f t="shared" ref="F97" si="728">E97-E96</f>
        <v>-0.17598490705712777</v>
      </c>
      <c r="G97" s="361">
        <f t="shared" ref="G97" si="729">IF(F97&lt;0,-1,1)</f>
        <v>-1</v>
      </c>
      <c r="H97" s="360">
        <f t="shared" ref="H97" si="730">SUM(G95:G97)</f>
        <v>-3</v>
      </c>
      <c r="I97" s="514" t="str">
        <f t="shared" ref="I97" si="731">IF(H97=-3,"悪化 ",IF(H97=3,"改善 "," ---"))</f>
        <v xml:space="preserve">悪化 </v>
      </c>
      <c r="J97" s="2620">
        <f>結果表!O95</f>
        <v>99.786351855083652</v>
      </c>
      <c r="L97" s="529">
        <v>10</v>
      </c>
      <c r="M97" s="262">
        <f t="shared" ref="M97" si="732">B97</f>
        <v>99.312719095106814</v>
      </c>
      <c r="N97" s="220">
        <f t="shared" ref="N97" si="733">J97</f>
        <v>99.786351855083652</v>
      </c>
    </row>
    <row r="98" spans="1:14">
      <c r="A98" s="2219">
        <v>45962</v>
      </c>
      <c r="B98" s="2642">
        <f>結果表!G96</f>
        <v>99.337093976252888</v>
      </c>
      <c r="C98" s="243">
        <f t="shared" ref="C98" si="734">B98-B97</f>
        <v>2.4374881146073335E-2</v>
      </c>
      <c r="D98" s="52">
        <f t="shared" ref="D98" si="735">ROUND((B98-B86)/B86*100,2)</f>
        <v>-0.97</v>
      </c>
      <c r="E98" s="359">
        <f t="shared" ref="E98" si="736">AVERAGE(B96:B98)</f>
        <v>99.35866701504834</v>
      </c>
      <c r="F98" s="542">
        <f t="shared" ref="F98" si="737">E98-E97</f>
        <v>-9.2076359893226822E-2</v>
      </c>
      <c r="G98" s="361">
        <f t="shared" ref="G98" si="738">IF(F98&lt;0,-1,1)</f>
        <v>-1</v>
      </c>
      <c r="H98" s="360">
        <f t="shared" ref="H98" si="739">SUM(G96:G98)</f>
        <v>-3</v>
      </c>
      <c r="I98" s="514" t="str">
        <f t="shared" ref="I98" si="740">IF(H98=-3,"悪化 ",IF(H98=3,"改善 "," ---"))</f>
        <v xml:space="preserve">悪化 </v>
      </c>
      <c r="J98" s="2620">
        <f>結果表!O96</f>
        <v>99.554050767623039</v>
      </c>
      <c r="L98" s="528">
        <v>11</v>
      </c>
      <c r="M98" s="262">
        <f t="shared" ref="M98" si="741">B98</f>
        <v>99.337093976252888</v>
      </c>
      <c r="N98" s="220">
        <f t="shared" ref="N98" si="742">J98</f>
        <v>99.554050767623039</v>
      </c>
    </row>
    <row r="99" spans="1:14">
      <c r="A99" s="2536">
        <v>45992</v>
      </c>
      <c r="B99" s="2643"/>
      <c r="C99" s="246"/>
      <c r="D99" s="550"/>
      <c r="E99" s="544"/>
      <c r="F99" s="551"/>
      <c r="G99" s="545"/>
      <c r="H99" s="552"/>
      <c r="I99" s="440"/>
      <c r="J99" s="2621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1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1" sqref="Y1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1443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41" t="s">
        <v>472</v>
      </c>
      <c r="B2" s="2539" t="s">
        <v>510</v>
      </c>
      <c r="C2" s="2538"/>
      <c r="D2" s="2550"/>
      <c r="E2" s="2539"/>
      <c r="F2" s="2539"/>
      <c r="G2" s="2539"/>
      <c r="H2" s="2539"/>
      <c r="I2" s="2540"/>
      <c r="J2" s="2540" t="s">
        <v>511</v>
      </c>
    </row>
    <row r="3" spans="1:14" ht="26">
      <c r="A3" s="2546"/>
      <c r="B3" s="2547"/>
      <c r="C3" s="2543" t="s">
        <v>265</v>
      </c>
      <c r="D3" s="2543" t="s">
        <v>267</v>
      </c>
      <c r="E3" s="2544" t="s">
        <v>487</v>
      </c>
      <c r="F3" s="2545" t="s">
        <v>492</v>
      </c>
      <c r="G3" s="2811" t="s">
        <v>65</v>
      </c>
      <c r="H3" s="2898"/>
      <c r="I3" s="2812"/>
      <c r="J3" s="2549"/>
      <c r="L3" s="526" t="s">
        <v>352</v>
      </c>
      <c r="M3" s="526" t="s">
        <v>707</v>
      </c>
      <c r="N3" s="526" t="s">
        <v>708</v>
      </c>
    </row>
    <row r="4" spans="1:14">
      <c r="A4" s="2574">
        <v>43101</v>
      </c>
      <c r="B4" s="2619">
        <f>結果表!H2</f>
        <v>98.730591624084184</v>
      </c>
      <c r="C4" s="699"/>
      <c r="D4" s="52"/>
      <c r="E4" s="359">
        <f>AVERAGE(B4:B4)</f>
        <v>98.730591624084184</v>
      </c>
      <c r="F4" s="542"/>
      <c r="G4" s="361"/>
      <c r="H4" s="360"/>
      <c r="I4" s="514"/>
      <c r="J4" s="2533">
        <f>結果表!P2</f>
        <v>99.343986249556096</v>
      </c>
      <c r="L4" s="527" t="s">
        <v>713</v>
      </c>
      <c r="M4" s="262">
        <f t="shared" ref="M4:M7" si="0">B4</f>
        <v>98.730591624084184</v>
      </c>
      <c r="N4" s="220">
        <f t="shared" ref="N4:N7" si="1">J4</f>
        <v>99.343986249556096</v>
      </c>
    </row>
    <row r="5" spans="1:14">
      <c r="A5" s="2574">
        <v>43132</v>
      </c>
      <c r="B5" s="2620">
        <f>結果表!H3</f>
        <v>99.474236935262041</v>
      </c>
      <c r="C5" s="699">
        <f t="shared" ref="C5" si="2">B5-B4</f>
        <v>0.74364531117785759</v>
      </c>
      <c r="D5" s="52"/>
      <c r="E5" s="359">
        <f>AVERAGE(B4:B5)</f>
        <v>99.102414279673113</v>
      </c>
      <c r="F5" s="542">
        <f t="shared" ref="F5" si="3">E5-E4</f>
        <v>0.3718226555889288</v>
      </c>
      <c r="G5" s="361">
        <f t="shared" ref="G5" si="4">IF(F5&lt;0,-1,1)</f>
        <v>1</v>
      </c>
      <c r="H5" s="360"/>
      <c r="I5" s="514"/>
      <c r="J5" s="2534">
        <f>結果表!P3</f>
        <v>99.748859137988177</v>
      </c>
      <c r="L5" s="527">
        <v>2</v>
      </c>
      <c r="M5" s="262">
        <f t="shared" si="0"/>
        <v>99.474236935262041</v>
      </c>
      <c r="N5" s="220">
        <f t="shared" si="1"/>
        <v>99.748859137988177</v>
      </c>
    </row>
    <row r="6" spans="1:14">
      <c r="A6" s="2574">
        <v>43160</v>
      </c>
      <c r="B6" s="2620">
        <f>結果表!H4</f>
        <v>100.17115055972046</v>
      </c>
      <c r="C6" s="699">
        <f t="shared" ref="C6" si="5">B6-B5</f>
        <v>0.69691362445841776</v>
      </c>
      <c r="D6" s="52"/>
      <c r="E6" s="359">
        <f t="shared" ref="E6" si="6">AVERAGE(B4:B6)</f>
        <v>99.458659706355562</v>
      </c>
      <c r="F6" s="542">
        <f t="shared" ref="F6" si="7">E6-E5</f>
        <v>0.35624542668244885</v>
      </c>
      <c r="G6" s="361">
        <f t="shared" ref="G6" si="8">IF(F6&lt;0,-1,1)</f>
        <v>1</v>
      </c>
      <c r="H6" s="360"/>
      <c r="I6" s="514"/>
      <c r="J6" s="2534">
        <f>結果表!P4</f>
        <v>100.18000340910304</v>
      </c>
      <c r="L6" s="527">
        <v>3</v>
      </c>
      <c r="M6" s="262">
        <f t="shared" si="0"/>
        <v>100.17115055972046</v>
      </c>
      <c r="N6" s="220">
        <f t="shared" si="1"/>
        <v>100.18000340910304</v>
      </c>
    </row>
    <row r="7" spans="1:14">
      <c r="A7" s="2574">
        <v>43191</v>
      </c>
      <c r="B7" s="2620">
        <f>結果表!H5</f>
        <v>100.7281768155889</v>
      </c>
      <c r="C7" s="699">
        <f t="shared" ref="C7" si="9">B7-B6</f>
        <v>0.55702625586843624</v>
      </c>
      <c r="D7" s="52"/>
      <c r="E7" s="359">
        <f t="shared" ref="E7" si="10">AVERAGE(B5:B7)</f>
        <v>100.12452143685714</v>
      </c>
      <c r="F7" s="542">
        <f t="shared" ref="F7" si="11">E7-E6</f>
        <v>0.66586173050157527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534">
        <f>結果表!P5</f>
        <v>100.61915533123238</v>
      </c>
      <c r="L7" s="527">
        <v>4</v>
      </c>
      <c r="M7" s="262">
        <f t="shared" si="0"/>
        <v>100.7281768155889</v>
      </c>
      <c r="N7" s="220">
        <f t="shared" si="1"/>
        <v>100.61915533123238</v>
      </c>
    </row>
    <row r="8" spans="1:14">
      <c r="A8" s="2574">
        <v>43221</v>
      </c>
      <c r="B8" s="2620">
        <f>結果表!H6</f>
        <v>101.12599599424288</v>
      </c>
      <c r="C8" s="699">
        <f t="shared" ref="C8" si="15">B8-B7</f>
        <v>0.39781917865398952</v>
      </c>
      <c r="D8" s="52"/>
      <c r="E8" s="359">
        <f t="shared" ref="E8" si="16">AVERAGE(B6:B8)</f>
        <v>100.67510778985074</v>
      </c>
      <c r="F8" s="542">
        <f t="shared" ref="F8" si="17">E8-E7</f>
        <v>0.55058635299360503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534">
        <f>結果表!P6</f>
        <v>101.02532566763486</v>
      </c>
      <c r="L8" s="527">
        <v>5</v>
      </c>
      <c r="M8" s="262">
        <f t="shared" ref="M8:M16" si="21">B8</f>
        <v>101.12599599424288</v>
      </c>
      <c r="N8" s="220">
        <f t="shared" ref="N8:N16" si="22">J8</f>
        <v>101.02532566763486</v>
      </c>
    </row>
    <row r="9" spans="1:14">
      <c r="A9" s="2574">
        <v>43252</v>
      </c>
      <c r="B9" s="2620">
        <f>結果表!H7</f>
        <v>101.3283227517319</v>
      </c>
      <c r="C9" s="699">
        <f t="shared" ref="C9" si="23">B9-B8</f>
        <v>0.20232675748901841</v>
      </c>
      <c r="D9" s="52"/>
      <c r="E9" s="359">
        <f t="shared" ref="E9" si="24">AVERAGE(B7:B9)</f>
        <v>101.06083185385455</v>
      </c>
      <c r="F9" s="542">
        <f t="shared" ref="F9" si="25">E9-E8</f>
        <v>0.38572406400380999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534">
        <f>結果表!P7</f>
        <v>101.36533500713431</v>
      </c>
      <c r="L9" s="527">
        <v>6</v>
      </c>
      <c r="M9" s="262">
        <f t="shared" si="21"/>
        <v>101.3283227517319</v>
      </c>
      <c r="N9" s="220">
        <f t="shared" si="22"/>
        <v>101.36533500713431</v>
      </c>
    </row>
    <row r="10" spans="1:14">
      <c r="A10" s="2574">
        <v>43282</v>
      </c>
      <c r="B10" s="2620">
        <f>結果表!H8</f>
        <v>101.41991953400614</v>
      </c>
      <c r="C10" s="699">
        <f t="shared" ref="C10" si="29">B10-B9</f>
        <v>9.1596782274237398E-2</v>
      </c>
      <c r="D10" s="52"/>
      <c r="E10" s="359">
        <f t="shared" ref="E10" si="30">AVERAGE(B8:B10)</f>
        <v>101.29141275999363</v>
      </c>
      <c r="F10" s="542">
        <f t="shared" ref="F10" si="31">E10-E9</f>
        <v>0.23058090613908178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534">
        <f>結果表!P8</f>
        <v>101.60099519728624</v>
      </c>
      <c r="L10" s="527">
        <v>7</v>
      </c>
      <c r="M10" s="262">
        <f t="shared" si="21"/>
        <v>101.41991953400614</v>
      </c>
      <c r="N10" s="220">
        <f t="shared" si="22"/>
        <v>101.60099519728624</v>
      </c>
    </row>
    <row r="11" spans="1:14">
      <c r="A11" s="2574">
        <v>43313</v>
      </c>
      <c r="B11" s="2620">
        <f>結果表!H9</f>
        <v>101.42283980296624</v>
      </c>
      <c r="C11" s="699">
        <f t="shared" ref="C11" si="35">B11-B10</f>
        <v>2.9202689600964504E-3</v>
      </c>
      <c r="D11" s="52"/>
      <c r="E11" s="359">
        <f t="shared" ref="E11" si="36">AVERAGE(B9:B11)</f>
        <v>101.39036069623477</v>
      </c>
      <c r="F11" s="542">
        <f t="shared" ref="F11" si="37">E11-E10</f>
        <v>9.8947936241131629E-2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534">
        <f>結果表!P9</f>
        <v>101.73462291943136</v>
      </c>
      <c r="L11" s="529">
        <v>8</v>
      </c>
      <c r="M11" s="262">
        <f t="shared" si="21"/>
        <v>101.42283980296624</v>
      </c>
      <c r="N11" s="220">
        <f t="shared" si="22"/>
        <v>101.73462291943136</v>
      </c>
    </row>
    <row r="12" spans="1:14">
      <c r="A12" s="2574">
        <v>43344</v>
      </c>
      <c r="B12" s="2620">
        <f>結果表!H10</f>
        <v>101.35768668547487</v>
      </c>
      <c r="C12" s="699">
        <f t="shared" ref="C12" si="41">B12-B11</f>
        <v>-6.5153117491362877E-2</v>
      </c>
      <c r="D12" s="52"/>
      <c r="E12" s="359">
        <f t="shared" ref="E12" si="42">AVERAGE(B10:B12)</f>
        <v>101.40014867414909</v>
      </c>
      <c r="F12" s="542">
        <f t="shared" ref="F12" si="43">E12-E11</f>
        <v>9.787977914328394E-3</v>
      </c>
      <c r="G12" s="361">
        <f t="shared" ref="G12" si="44">IF(F12&lt;0,-1,1)</f>
        <v>1</v>
      </c>
      <c r="H12" s="360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2534">
        <f>結果表!P10</f>
        <v>101.76936894301308</v>
      </c>
      <c r="L12" s="529">
        <v>9</v>
      </c>
      <c r="M12" s="262">
        <f t="shared" si="21"/>
        <v>101.35768668547487</v>
      </c>
      <c r="N12" s="220">
        <f t="shared" si="22"/>
        <v>101.76936894301308</v>
      </c>
    </row>
    <row r="13" spans="1:14">
      <c r="A13" s="2574">
        <v>43374</v>
      </c>
      <c r="B13" s="2620">
        <f>結果表!H11</f>
        <v>101.2832835706778</v>
      </c>
      <c r="C13" s="699">
        <f t="shared" ref="C13" si="47">B13-B12</f>
        <v>-7.4403114797078729E-2</v>
      </c>
      <c r="D13" s="52"/>
      <c r="E13" s="359">
        <f t="shared" ref="E13" si="48">AVERAGE(B11:B13)</f>
        <v>101.35460335303964</v>
      </c>
      <c r="F13" s="542">
        <f t="shared" ref="F13" si="49">E13-E12</f>
        <v>-4.5545321109457859E-2</v>
      </c>
      <c r="G13" s="361">
        <f t="shared" ref="G13" si="50">IF(F13&lt;0,-1,1)</f>
        <v>-1</v>
      </c>
      <c r="H13" s="360">
        <f t="shared" ref="H13" si="51">SUM(G11:G13)</f>
        <v>1</v>
      </c>
      <c r="I13" s="514" t="str">
        <f t="shared" ref="I13" si="52">IF(H13=-3,"悪化 ",IF(H13=3,"改善 "," ---"))</f>
        <v xml:space="preserve"> ---</v>
      </c>
      <c r="J13" s="2534">
        <f>結果表!P11</f>
        <v>101.75191358425805</v>
      </c>
      <c r="L13" s="529">
        <v>10</v>
      </c>
      <c r="M13" s="262">
        <f t="shared" si="21"/>
        <v>101.2832835706778</v>
      </c>
      <c r="N13" s="220">
        <f t="shared" si="22"/>
        <v>101.75191358425805</v>
      </c>
    </row>
    <row r="14" spans="1:14">
      <c r="A14" s="2574">
        <v>43405</v>
      </c>
      <c r="B14" s="2620">
        <f>結果表!H12</f>
        <v>101.10542122415491</v>
      </c>
      <c r="C14" s="699">
        <f t="shared" ref="C14" si="53">B14-B13</f>
        <v>-0.17786234652288613</v>
      </c>
      <c r="D14" s="52"/>
      <c r="E14" s="359">
        <f t="shared" ref="E14" si="54">AVERAGE(B12:B14)</f>
        <v>101.24879716010253</v>
      </c>
      <c r="F14" s="542">
        <f t="shared" ref="F14" si="55">E14-E13</f>
        <v>-0.10580619293710924</v>
      </c>
      <c r="G14" s="361">
        <f t="shared" ref="G14" si="56">IF(F14&lt;0,-1,1)</f>
        <v>-1</v>
      </c>
      <c r="H14" s="360">
        <f t="shared" ref="H14" si="57">SUM(G12:G14)</f>
        <v>-1</v>
      </c>
      <c r="I14" s="514" t="str">
        <f t="shared" ref="I14" si="58">IF(H14=-3,"悪化 ",IF(H14=3,"改善 "," ---"))</f>
        <v xml:space="preserve"> ---</v>
      </c>
      <c r="J14" s="2534">
        <f>結果表!P12</f>
        <v>101.71721958716259</v>
      </c>
      <c r="L14" s="528">
        <v>11</v>
      </c>
      <c r="M14" s="262">
        <f t="shared" si="21"/>
        <v>101.10542122415491</v>
      </c>
      <c r="N14" s="220">
        <f t="shared" si="22"/>
        <v>101.71721958716259</v>
      </c>
    </row>
    <row r="15" spans="1:14">
      <c r="A15" s="2574">
        <v>43435</v>
      </c>
      <c r="B15" s="2620">
        <f>結果表!H13</f>
        <v>100.83344193036034</v>
      </c>
      <c r="C15" s="699">
        <f t="shared" ref="C15:C16" si="59">B15-B14</f>
        <v>-0.27197929379457264</v>
      </c>
      <c r="D15" s="52"/>
      <c r="E15" s="359">
        <f t="shared" ref="E15:E16" si="60">AVERAGE(B13:B15)</f>
        <v>101.07404890839769</v>
      </c>
      <c r="F15" s="542">
        <f t="shared" ref="F15:F16" si="61">E15-E14</f>
        <v>-0.1747482517048411</v>
      </c>
      <c r="G15" s="361">
        <f t="shared" ref="G15:G16" si="62">IF(F15&lt;0,-1,1)</f>
        <v>-1</v>
      </c>
      <c r="H15" s="360">
        <f t="shared" ref="H15:H16" si="63">SUM(G13:G15)</f>
        <v>-3</v>
      </c>
      <c r="I15" s="514" t="str">
        <f t="shared" ref="I15:I16" si="64">IF(H15=-3,"悪化 ",IF(H15=3,"改善 "," ---"))</f>
        <v xml:space="preserve">悪化 </v>
      </c>
      <c r="J15" s="2535">
        <f>結果表!P13</f>
        <v>101.67247288279397</v>
      </c>
      <c r="L15" s="527">
        <v>12</v>
      </c>
      <c r="M15" s="262">
        <f t="shared" si="21"/>
        <v>100.83344193036034</v>
      </c>
      <c r="N15" s="220">
        <f t="shared" si="22"/>
        <v>101.67247288279397</v>
      </c>
    </row>
    <row r="16" spans="1:14">
      <c r="A16" s="2622">
        <v>43466</v>
      </c>
      <c r="B16" s="2619">
        <f>結果表!H14</f>
        <v>100.53238263957149</v>
      </c>
      <c r="C16" s="547">
        <f t="shared" si="59"/>
        <v>-0.3010592907888423</v>
      </c>
      <c r="D16" s="245">
        <f t="shared" ref="D16" si="65">ROUND((B16-B4)/B4*100,2)</f>
        <v>1.82</v>
      </c>
      <c r="E16" s="548">
        <f t="shared" si="60"/>
        <v>100.8237485980289</v>
      </c>
      <c r="F16" s="553">
        <f t="shared" si="61"/>
        <v>-0.25030031036878597</v>
      </c>
      <c r="G16" s="549">
        <f t="shared" si="62"/>
        <v>-1</v>
      </c>
      <c r="H16" s="554">
        <f t="shared" si="63"/>
        <v>-3</v>
      </c>
      <c r="I16" s="702" t="str">
        <f t="shared" si="64"/>
        <v xml:space="preserve">悪化 </v>
      </c>
      <c r="J16" s="2534">
        <f>結果表!P14</f>
        <v>101.61565327133766</v>
      </c>
      <c r="L16" s="530" t="s">
        <v>758</v>
      </c>
      <c r="M16" s="531">
        <f t="shared" si="21"/>
        <v>100.53238263957149</v>
      </c>
      <c r="N16" s="369">
        <f t="shared" si="22"/>
        <v>101.61565327133766</v>
      </c>
    </row>
    <row r="17" spans="1:14">
      <c r="A17" s="2576">
        <v>43497</v>
      </c>
      <c r="B17" s="2620">
        <f>結果表!H15</f>
        <v>100.24989667678066</v>
      </c>
      <c r="C17" s="52">
        <f t="shared" ref="C17" si="66">B17-B16</f>
        <v>-0.2824859627908296</v>
      </c>
      <c r="D17" s="243">
        <f t="shared" ref="D17" si="67">ROUND((B17-B5)/B5*100,2)</f>
        <v>0.78</v>
      </c>
      <c r="E17" s="542">
        <f t="shared" ref="E17" si="68">AVERAGE(B15:B17)</f>
        <v>100.53857374890417</v>
      </c>
      <c r="F17" s="359">
        <f t="shared" ref="F17" si="69">E17-E16</f>
        <v>-0.28517484912472923</v>
      </c>
      <c r="G17" s="360">
        <f t="shared" ref="G17" si="70">IF(F17&lt;0,-1,1)</f>
        <v>-1</v>
      </c>
      <c r="H17" s="361">
        <f t="shared" ref="H17" si="71">SUM(G15:G17)</f>
        <v>-3</v>
      </c>
      <c r="I17" s="513" t="str">
        <f t="shared" ref="I17" si="72">IF(H17=-3,"悪化 ",IF(H17=3,"改善 "," ---"))</f>
        <v xml:space="preserve">悪化 </v>
      </c>
      <c r="J17" s="2534">
        <f>結果表!P15</f>
        <v>101.54507482614054</v>
      </c>
      <c r="L17" s="527">
        <v>2</v>
      </c>
      <c r="M17" s="262">
        <f t="shared" ref="M17" si="73">B17</f>
        <v>100.24989667678066</v>
      </c>
      <c r="N17" s="220">
        <f t="shared" ref="N17" si="74">J17</f>
        <v>101.54507482614054</v>
      </c>
    </row>
    <row r="18" spans="1:14">
      <c r="A18" s="2576">
        <v>43525</v>
      </c>
      <c r="B18" s="2620">
        <f>結果表!H16</f>
        <v>100.00146662613773</v>
      </c>
      <c r="C18" s="52">
        <f t="shared" ref="C18" si="75">B18-B17</f>
        <v>-0.24843005064293777</v>
      </c>
      <c r="D18" s="243">
        <f t="shared" ref="D18" si="76">ROUND((B18-B6)/B6*100,2)</f>
        <v>-0.17</v>
      </c>
      <c r="E18" s="542">
        <f t="shared" ref="E18" si="77">AVERAGE(B16:B18)</f>
        <v>100.26124864749663</v>
      </c>
      <c r="F18" s="359">
        <f t="shared" ref="F18" si="78">E18-E17</f>
        <v>-0.2773251014075413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534">
        <f>結果表!P16</f>
        <v>101.44616071180332</v>
      </c>
      <c r="L18" s="527">
        <v>3</v>
      </c>
      <c r="M18" s="262">
        <f t="shared" ref="M18" si="82">B18</f>
        <v>100.00146662613773</v>
      </c>
      <c r="N18" s="220">
        <f t="shared" ref="N18" si="83">J18</f>
        <v>101.44616071180332</v>
      </c>
    </row>
    <row r="19" spans="1:14">
      <c r="A19" s="2576">
        <v>43556</v>
      </c>
      <c r="B19" s="2620">
        <f>結果表!H17</f>
        <v>99.864537718656777</v>
      </c>
      <c r="C19" s="52">
        <f t="shared" ref="C19" si="84">B19-B18</f>
        <v>-0.1369289074809501</v>
      </c>
      <c r="D19" s="243">
        <f t="shared" ref="D19" si="85">ROUND((B19-B7)/B7*100,2)</f>
        <v>-0.86</v>
      </c>
      <c r="E19" s="542">
        <f t="shared" ref="E19" si="86">AVERAGE(B17:B19)</f>
        <v>100.03863367385839</v>
      </c>
      <c r="F19" s="359">
        <f t="shared" ref="F19" si="87">E19-E18</f>
        <v>-0.2226149736382439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534">
        <f>結果表!P17</f>
        <v>101.30676041362882</v>
      </c>
      <c r="L19" s="527">
        <v>4</v>
      </c>
      <c r="M19" s="262">
        <f t="shared" ref="M19" si="91">B19</f>
        <v>99.864537718656777</v>
      </c>
      <c r="N19" s="220">
        <f t="shared" ref="N19" si="92">J19</f>
        <v>101.30676041362882</v>
      </c>
    </row>
    <row r="20" spans="1:14">
      <c r="A20" s="2576">
        <v>43586</v>
      </c>
      <c r="B20" s="2620">
        <f>結果表!H18</f>
        <v>99.801798024532161</v>
      </c>
      <c r="C20" s="52">
        <f t="shared" ref="C20" si="93">B20-B19</f>
        <v>-6.2739694124616108E-2</v>
      </c>
      <c r="D20" s="243">
        <f t="shared" ref="D20" si="94">ROUND((B20-B8)/B8*100,2)</f>
        <v>-1.31</v>
      </c>
      <c r="E20" s="542">
        <f t="shared" ref="E20" si="95">AVERAGE(B18:B20)</f>
        <v>99.889267456442212</v>
      </c>
      <c r="F20" s="359">
        <f t="shared" ref="F20" si="96">E20-E19</f>
        <v>-0.14936621741617273</v>
      </c>
      <c r="G20" s="360">
        <f t="shared" ref="G20" si="97">IF(F20&lt;0,-1,1)</f>
        <v>-1</v>
      </c>
      <c r="H20" s="361">
        <f t="shared" ref="H20" si="98">SUM(G18:G20)</f>
        <v>-3</v>
      </c>
      <c r="I20" s="513" t="str">
        <f t="shared" ref="I20" si="99">IF(H20=-3,"悪化 ",IF(H20=3,"改善 "," ---"))</f>
        <v xml:space="preserve">悪化 </v>
      </c>
      <c r="J20" s="2534">
        <f>結果表!P18</f>
        <v>101.14281964909995</v>
      </c>
      <c r="L20" s="527">
        <v>5</v>
      </c>
      <c r="M20" s="262">
        <f t="shared" ref="M20" si="100">B20</f>
        <v>99.801798024532161</v>
      </c>
      <c r="N20" s="220">
        <f t="shared" ref="N20" si="101">J20</f>
        <v>101.14281964909995</v>
      </c>
    </row>
    <row r="21" spans="1:14">
      <c r="A21" s="2576">
        <v>43617</v>
      </c>
      <c r="B21" s="2620">
        <f>結果表!H19</f>
        <v>99.749486533297826</v>
      </c>
      <c r="C21" s="52">
        <f t="shared" ref="C21" si="102">B21-B20</f>
        <v>-5.231149123433454E-2</v>
      </c>
      <c r="D21" s="243">
        <f t="shared" ref="D21" si="103">ROUND((B21-B9)/B9*100,2)</f>
        <v>-1.56</v>
      </c>
      <c r="E21" s="542">
        <f t="shared" ref="E21" si="104">AVERAGE(B19:B21)</f>
        <v>99.805274092162264</v>
      </c>
      <c r="F21" s="359">
        <f t="shared" ref="F21" si="105">E21-E20</f>
        <v>-8.3993364279947968E-2</v>
      </c>
      <c r="G21" s="360">
        <f t="shared" ref="G21" si="106">IF(F21&lt;0,-1,1)</f>
        <v>-1</v>
      </c>
      <c r="H21" s="361">
        <f t="shared" ref="H21" si="107">SUM(G19:G21)</f>
        <v>-3</v>
      </c>
      <c r="I21" s="513" t="str">
        <f t="shared" ref="I21" si="108">IF(H21=-3,"悪化 ",IF(H21=3,"改善 "," ---"))</f>
        <v xml:space="preserve">悪化 </v>
      </c>
      <c r="J21" s="2534">
        <f>結果表!P19</f>
        <v>100.93268748617805</v>
      </c>
      <c r="L21" s="527">
        <v>6</v>
      </c>
      <c r="M21" s="262">
        <f t="shared" ref="M21" si="109">B21</f>
        <v>99.749486533297826</v>
      </c>
      <c r="N21" s="220">
        <f t="shared" ref="N21" si="110">J21</f>
        <v>100.93268748617805</v>
      </c>
    </row>
    <row r="22" spans="1:14">
      <c r="A22" s="2576">
        <v>43647</v>
      </c>
      <c r="B22" s="2620">
        <f>結果表!H20</f>
        <v>99.732041274114337</v>
      </c>
      <c r="C22" s="52">
        <f t="shared" ref="C22" si="111">B22-B21</f>
        <v>-1.744525918348927E-2</v>
      </c>
      <c r="D22" s="243">
        <f t="shared" ref="D22" si="112">ROUND((B22-B10)/B10*100,2)</f>
        <v>-1.66</v>
      </c>
      <c r="E22" s="542">
        <f t="shared" ref="E22" si="113">AVERAGE(B20:B22)</f>
        <v>99.761108610648122</v>
      </c>
      <c r="F22" s="359">
        <f t="shared" ref="F22" si="114">E22-E21</f>
        <v>-4.4165481514141902E-2</v>
      </c>
      <c r="G22" s="360">
        <f t="shared" ref="G22" si="115">IF(F22&lt;0,-1,1)</f>
        <v>-1</v>
      </c>
      <c r="H22" s="361">
        <f t="shared" ref="H22" si="116">SUM(G20:G22)</f>
        <v>-3</v>
      </c>
      <c r="I22" s="513" t="str">
        <f t="shared" ref="I22" si="117">IF(H22=-3,"悪化 ",IF(H22=3,"改善 "," ---"))</f>
        <v xml:space="preserve">悪化 </v>
      </c>
      <c r="J22" s="2534">
        <f>結果表!P20</f>
        <v>100.72981340545516</v>
      </c>
      <c r="L22" s="527">
        <v>7</v>
      </c>
      <c r="M22" s="262">
        <f t="shared" ref="M22" si="118">B22</f>
        <v>99.732041274114337</v>
      </c>
      <c r="N22" s="220">
        <f t="shared" ref="N22" si="119">J22</f>
        <v>100.72981340545516</v>
      </c>
    </row>
    <row r="23" spans="1:14">
      <c r="A23" s="2576">
        <v>43678</v>
      </c>
      <c r="B23" s="2620">
        <f>結果表!H21</f>
        <v>99.714966178284826</v>
      </c>
      <c r="C23" s="52">
        <f t="shared" ref="C23" si="120">B23-B22</f>
        <v>-1.7075095829511611E-2</v>
      </c>
      <c r="D23" s="243">
        <f t="shared" ref="D23" si="121">ROUND((B23-B11)/B11*100,2)</f>
        <v>-1.68</v>
      </c>
      <c r="E23" s="542">
        <f t="shared" ref="E23" si="122">AVERAGE(B21:B23)</f>
        <v>99.732164661898992</v>
      </c>
      <c r="F23" s="359">
        <f t="shared" ref="F23" si="123">E23-E22</f>
        <v>-2.8943948749130755E-2</v>
      </c>
      <c r="G23" s="360">
        <f t="shared" ref="G23" si="124">IF(F23&lt;0,-1,1)</f>
        <v>-1</v>
      </c>
      <c r="H23" s="361">
        <f t="shared" ref="H23" si="125">SUM(G21:G23)</f>
        <v>-3</v>
      </c>
      <c r="I23" s="513" t="str">
        <f t="shared" ref="I23" si="126">IF(H23=-3,"悪化 ",IF(H23=3,"改善 "," ---"))</f>
        <v xml:space="preserve">悪化 </v>
      </c>
      <c r="J23" s="2534">
        <f>結果表!P21</f>
        <v>100.53897422510906</v>
      </c>
      <c r="L23" s="529">
        <v>8</v>
      </c>
      <c r="M23" s="262">
        <f t="shared" ref="M23" si="127">B23</f>
        <v>99.714966178284826</v>
      </c>
      <c r="N23" s="220">
        <f t="shared" ref="N23" si="128">J23</f>
        <v>100.53897422510906</v>
      </c>
    </row>
    <row r="24" spans="1:14">
      <c r="A24" s="2576">
        <v>43709</v>
      </c>
      <c r="B24" s="2620">
        <f>結果表!H22</f>
        <v>99.691661098138852</v>
      </c>
      <c r="C24" s="52">
        <f t="shared" ref="C24" si="129">B24-B23</f>
        <v>-2.3305080145973989E-2</v>
      </c>
      <c r="D24" s="243">
        <f t="shared" ref="D24" si="130">ROUND((B24-B12)/B12*100,2)</f>
        <v>-1.64</v>
      </c>
      <c r="E24" s="542">
        <f t="shared" ref="E24" si="131">AVERAGE(B22:B24)</f>
        <v>99.712889516846005</v>
      </c>
      <c r="F24" s="359">
        <f t="shared" ref="F24" si="132">E24-E23</f>
        <v>-1.9275145052986886E-2</v>
      </c>
      <c r="G24" s="360">
        <f t="shared" ref="G24" si="133">IF(F24&lt;0,-1,1)</f>
        <v>-1</v>
      </c>
      <c r="H24" s="361">
        <f t="shared" ref="H24" si="134">SUM(G22:G24)</f>
        <v>-3</v>
      </c>
      <c r="I24" s="513" t="str">
        <f t="shared" ref="I24" si="135">IF(H24=-3,"悪化 ",IF(H24=3,"改善 "," ---"))</f>
        <v xml:space="preserve">悪化 </v>
      </c>
      <c r="J24" s="2534">
        <f>結果表!P22</f>
        <v>100.36101757368874</v>
      </c>
      <c r="L24" s="529">
        <v>9</v>
      </c>
      <c r="M24" s="262">
        <f t="shared" ref="M24" si="136">B24</f>
        <v>99.691661098138852</v>
      </c>
      <c r="N24" s="220">
        <f t="shared" ref="N24" si="137">J24</f>
        <v>100.36101757368874</v>
      </c>
    </row>
    <row r="25" spans="1:14">
      <c r="A25" s="2576">
        <v>43739</v>
      </c>
      <c r="B25" s="2620">
        <f>結果表!H23</f>
        <v>99.584608950773855</v>
      </c>
      <c r="C25" s="52">
        <f t="shared" ref="C25" si="138">B25-B24</f>
        <v>-0.10705214736499613</v>
      </c>
      <c r="D25" s="243">
        <f t="shared" ref="D25" si="139">ROUND((B25-B13)/B13*100,2)</f>
        <v>-1.68</v>
      </c>
      <c r="E25" s="542">
        <f t="shared" ref="E25" si="140">AVERAGE(B23:B25)</f>
        <v>99.663745409065839</v>
      </c>
      <c r="F25" s="359">
        <f t="shared" ref="F25" si="141">E25-E24</f>
        <v>-4.9144107780165314E-2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534">
        <f>結果表!P23</f>
        <v>100.16713548909193</v>
      </c>
      <c r="L25" s="529">
        <v>10</v>
      </c>
      <c r="M25" s="262">
        <f t="shared" ref="M25" si="145">B25</f>
        <v>99.584608950773855</v>
      </c>
      <c r="N25" s="220">
        <f t="shared" ref="N25" si="146">J25</f>
        <v>100.16713548909193</v>
      </c>
    </row>
    <row r="26" spans="1:14">
      <c r="A26" s="2576">
        <v>43770</v>
      </c>
      <c r="B26" s="2620">
        <f>結果表!H24</f>
        <v>99.424583683484002</v>
      </c>
      <c r="C26" s="52">
        <f t="shared" ref="C26" si="147">B26-B25</f>
        <v>-0.16002526728985345</v>
      </c>
      <c r="D26" s="243">
        <f t="shared" ref="D26" si="148">ROUND((B26-B14)/B14*100,2)</f>
        <v>-1.66</v>
      </c>
      <c r="E26" s="542">
        <f t="shared" ref="E26" si="149">AVERAGE(B24:B26)</f>
        <v>99.566951244132227</v>
      </c>
      <c r="F26" s="359">
        <f t="shared" ref="F26" si="150">E26-E25</f>
        <v>-9.6794164933612592E-2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534">
        <f>結果表!P24</f>
        <v>99.943568596911476</v>
      </c>
      <c r="L26" s="528">
        <v>11</v>
      </c>
      <c r="M26" s="262">
        <f t="shared" ref="M26" si="154">B26</f>
        <v>99.424583683484002</v>
      </c>
      <c r="N26" s="220">
        <f t="shared" ref="N26" si="155">J26</f>
        <v>99.943568596911476</v>
      </c>
    </row>
    <row r="27" spans="1:14">
      <c r="A27" s="2623">
        <v>43800</v>
      </c>
      <c r="B27" s="2621">
        <f>結果表!H25</f>
        <v>99.175384343049629</v>
      </c>
      <c r="C27" s="550">
        <f t="shared" ref="C27:C28" si="156">B27-B26</f>
        <v>-0.24919934043437308</v>
      </c>
      <c r="D27" s="246">
        <f t="shared" ref="D27:D28" si="157">ROUND((B27-B15)/B15*100,2)</f>
        <v>-1.64</v>
      </c>
      <c r="E27" s="551">
        <f t="shared" ref="E27:E28" si="158">AVERAGE(B25:B27)</f>
        <v>99.394858992435829</v>
      </c>
      <c r="F27" s="544">
        <f t="shared" ref="F27:F28" si="159">E27-E26</f>
        <v>-0.17209225169639808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534">
        <f>結果表!P25</f>
        <v>99.653921177842093</v>
      </c>
      <c r="L27" s="527">
        <v>12</v>
      </c>
      <c r="M27" s="262">
        <f t="shared" ref="M27" si="163">B27</f>
        <v>99.175384343049629</v>
      </c>
      <c r="N27" s="220">
        <f t="shared" ref="N27" si="164">J27</f>
        <v>99.653921177842093</v>
      </c>
    </row>
    <row r="28" spans="1:14">
      <c r="A28" s="2574">
        <v>43831</v>
      </c>
      <c r="B28" s="2620">
        <f>結果表!H26</f>
        <v>98.763806792063519</v>
      </c>
      <c r="C28" s="52">
        <f t="shared" si="156"/>
        <v>-0.41157755098610949</v>
      </c>
      <c r="D28" s="243">
        <f t="shared" si="157"/>
        <v>-1.76</v>
      </c>
      <c r="E28" s="542">
        <f t="shared" si="158"/>
        <v>99.121258272865717</v>
      </c>
      <c r="F28" s="359">
        <f t="shared" si="159"/>
        <v>-0.27360071957011201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533">
        <f>結果表!P26</f>
        <v>99.249242611377809</v>
      </c>
      <c r="L28" s="530" t="s">
        <v>802</v>
      </c>
      <c r="M28" s="531">
        <f t="shared" ref="M28" si="165">B28</f>
        <v>98.763806792063519</v>
      </c>
      <c r="N28" s="369">
        <f t="shared" ref="N28" si="166">J28</f>
        <v>99.249242611377809</v>
      </c>
    </row>
    <row r="29" spans="1:14">
      <c r="A29" s="2574">
        <v>43862</v>
      </c>
      <c r="B29" s="2620">
        <f>結果表!H27</f>
        <v>98.228863441879682</v>
      </c>
      <c r="C29" s="52">
        <f t="shared" ref="C29" si="167">B29-B28</f>
        <v>-0.53494335018383765</v>
      </c>
      <c r="D29" s="243">
        <f t="shared" ref="D29" si="168">ROUND((B29-B17)/B17*100,2)</f>
        <v>-2.02</v>
      </c>
      <c r="E29" s="542">
        <f t="shared" ref="E29" si="169">AVERAGE(B27:B29)</f>
        <v>98.722684858997624</v>
      </c>
      <c r="F29" s="359">
        <f t="shared" ref="F29" si="170">E29-E28</f>
        <v>-0.39857341386809253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534">
        <f>結果表!P27</f>
        <v>98.705869066095602</v>
      </c>
      <c r="L29" s="527">
        <v>2</v>
      </c>
      <c r="M29" s="262">
        <f t="shared" ref="M29" si="174">B29</f>
        <v>98.228863441879682</v>
      </c>
      <c r="N29" s="220">
        <f t="shared" ref="N29" si="175">J29</f>
        <v>98.705869066095602</v>
      </c>
    </row>
    <row r="30" spans="1:14">
      <c r="A30" s="2574">
        <v>43891</v>
      </c>
      <c r="B30" s="2620">
        <f>結果表!H28</f>
        <v>97.609173155092961</v>
      </c>
      <c r="C30" s="52">
        <f t="shared" ref="C30" si="176">B30-B29</f>
        <v>-0.61969028678672089</v>
      </c>
      <c r="D30" s="243">
        <f t="shared" ref="D30" si="177">ROUND((B30-B18)/B18*100,2)</f>
        <v>-2.39</v>
      </c>
      <c r="E30" s="542">
        <f t="shared" ref="E30" si="178">AVERAGE(B28:B30)</f>
        <v>98.200614463012059</v>
      </c>
      <c r="F30" s="359">
        <f t="shared" ref="F30" si="179">E30-E29</f>
        <v>-0.52207039598556548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534">
        <f>結果表!P28</f>
        <v>98.035796099874261</v>
      </c>
      <c r="L30" s="527">
        <v>3</v>
      </c>
      <c r="M30" s="262">
        <f t="shared" ref="M30" si="183">B30</f>
        <v>97.609173155092961</v>
      </c>
      <c r="N30" s="220">
        <f t="shared" ref="N30" si="184">J30</f>
        <v>98.035796099874261</v>
      </c>
    </row>
    <row r="31" spans="1:14">
      <c r="A31" s="2574">
        <v>43922</v>
      </c>
      <c r="B31" s="2620">
        <f>結果表!H29</f>
        <v>96.959170558141437</v>
      </c>
      <c r="C31" s="52">
        <f t="shared" ref="C31" si="185">B31-B30</f>
        <v>-0.65000259695152351</v>
      </c>
      <c r="D31" s="243">
        <f t="shared" ref="D31" si="186">ROUND((B31-B19)/B19*100,2)</f>
        <v>-2.91</v>
      </c>
      <c r="E31" s="542">
        <f t="shared" ref="E31" si="187">AVERAGE(B29:B31)</f>
        <v>97.599069051704689</v>
      </c>
      <c r="F31" s="359">
        <f t="shared" ref="F31" si="188">E31-E30</f>
        <v>-0.60154541130737016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534">
        <f>結果表!P29</f>
        <v>97.315300670726273</v>
      </c>
      <c r="L31" s="527">
        <v>4</v>
      </c>
      <c r="M31" s="262">
        <f t="shared" ref="M31" si="192">B31</f>
        <v>96.959170558141437</v>
      </c>
      <c r="N31" s="220">
        <f t="shared" ref="N31" si="193">J31</f>
        <v>97.315300670726273</v>
      </c>
    </row>
    <row r="32" spans="1:14">
      <c r="A32" s="2574">
        <v>43952</v>
      </c>
      <c r="B32" s="2620">
        <f>結果表!H30</f>
        <v>96.475694457487236</v>
      </c>
      <c r="C32" s="52">
        <f t="shared" ref="C32" si="194">B32-B31</f>
        <v>-0.48347610065420099</v>
      </c>
      <c r="D32" s="243">
        <f t="shared" ref="D32" si="195">ROUND((B32-B20)/B20*100,2)</f>
        <v>-3.33</v>
      </c>
      <c r="E32" s="542">
        <f t="shared" ref="E32" si="196">AVERAGE(B30:B32)</f>
        <v>97.014679390240545</v>
      </c>
      <c r="F32" s="359">
        <f t="shared" ref="F32" si="197">E32-E31</f>
        <v>-0.58438966146414373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534">
        <f>結果表!P30</f>
        <v>96.663430475983745</v>
      </c>
      <c r="L32" s="527">
        <v>5</v>
      </c>
      <c r="M32" s="262">
        <f t="shared" ref="M32" si="201">B32</f>
        <v>96.475694457487236</v>
      </c>
      <c r="N32" s="220">
        <f t="shared" ref="N32" si="202">J32</f>
        <v>96.663430475983745</v>
      </c>
    </row>
    <row r="33" spans="1:14">
      <c r="A33" s="2574">
        <v>43983</v>
      </c>
      <c r="B33" s="2620">
        <f>結果表!H31</f>
        <v>96.296587402459039</v>
      </c>
      <c r="C33" s="52">
        <f t="shared" ref="C33" si="203">B33-B32</f>
        <v>-0.17910705502819724</v>
      </c>
      <c r="D33" s="243">
        <f t="shared" ref="D33" si="204">ROUND((B33-B21)/B21*100,2)</f>
        <v>-3.46</v>
      </c>
      <c r="E33" s="542">
        <f t="shared" ref="E33" si="205">AVERAGE(B31:B33)</f>
        <v>96.577150806029238</v>
      </c>
      <c r="F33" s="359">
        <f t="shared" ref="F33" si="206">E33-E32</f>
        <v>-0.43752858421130725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534">
        <f>結果表!P31</f>
        <v>96.198475516353298</v>
      </c>
      <c r="L33" s="527">
        <v>6</v>
      </c>
      <c r="M33" s="262">
        <f t="shared" ref="M33" si="210">B33</f>
        <v>96.296587402459039</v>
      </c>
      <c r="N33" s="220">
        <f t="shared" ref="N33" si="211">J33</f>
        <v>96.198475516353298</v>
      </c>
    </row>
    <row r="34" spans="1:14">
      <c r="A34" s="2574">
        <v>44013</v>
      </c>
      <c r="B34" s="2620">
        <f>結果表!H32</f>
        <v>96.418110986502967</v>
      </c>
      <c r="C34" s="52">
        <f t="shared" ref="C34" si="212">B34-B33</f>
        <v>0.12152358404392771</v>
      </c>
      <c r="D34" s="243">
        <f t="shared" ref="D34" si="213">ROUND((B34-B22)/B22*100,2)</f>
        <v>-3.32</v>
      </c>
      <c r="E34" s="542">
        <f t="shared" ref="E34" si="214">AVERAGE(B32:B34)</f>
        <v>96.396797615483081</v>
      </c>
      <c r="F34" s="359">
        <f t="shared" ref="F34" si="215">E34-E33</f>
        <v>-0.18035319054615684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534">
        <f>結果表!P32</f>
        <v>95.973568009372258</v>
      </c>
      <c r="L34" s="527">
        <v>7</v>
      </c>
      <c r="M34" s="262">
        <f t="shared" ref="M34" si="219">B34</f>
        <v>96.418110986502967</v>
      </c>
      <c r="N34" s="220">
        <f t="shared" ref="N34" si="220">J34</f>
        <v>95.973568009372258</v>
      </c>
    </row>
    <row r="35" spans="1:14">
      <c r="A35" s="2574">
        <v>44044</v>
      </c>
      <c r="B35" s="2620">
        <f>結果表!H33</f>
        <v>96.799843222896527</v>
      </c>
      <c r="C35" s="52">
        <f t="shared" ref="C35" si="221">B35-B34</f>
        <v>0.38173223639356024</v>
      </c>
      <c r="D35" s="243">
        <f t="shared" ref="D35" si="222">ROUND((B35-B23)/B23*100,2)</f>
        <v>-2.92</v>
      </c>
      <c r="E35" s="542">
        <f t="shared" ref="E35" si="223">AVERAGE(B33:B35)</f>
        <v>96.504847203952849</v>
      </c>
      <c r="F35" s="359">
        <f t="shared" ref="F35" si="224">E35-E34</f>
        <v>0.10804958846976831</v>
      </c>
      <c r="G35" s="360">
        <f t="shared" ref="G35" si="225">IF(F35&lt;0,-1,1)</f>
        <v>1</v>
      </c>
      <c r="H35" s="361">
        <f t="shared" ref="H35" si="226">SUM(G33:G35)</f>
        <v>-1</v>
      </c>
      <c r="I35" s="513" t="str">
        <f t="shared" ref="I35" si="227">IF(H35=-3,"悪化 ",IF(H35=3,"改善 "," ---"))</f>
        <v xml:space="preserve"> ---</v>
      </c>
      <c r="J35" s="2534">
        <f>結果表!P33</f>
        <v>95.985780648299766</v>
      </c>
      <c r="L35" s="529">
        <v>8</v>
      </c>
      <c r="M35" s="262">
        <f t="shared" ref="M35" si="228">B35</f>
        <v>96.799843222896527</v>
      </c>
      <c r="N35" s="220">
        <f t="shared" ref="N35" si="229">J35</f>
        <v>95.985780648299766</v>
      </c>
    </row>
    <row r="36" spans="1:14">
      <c r="A36" s="2574">
        <v>44075</v>
      </c>
      <c r="B36" s="2620">
        <f>結果表!H34</f>
        <v>97.418819965349584</v>
      </c>
      <c r="C36" s="52">
        <f t="shared" ref="C36" si="230">B36-B35</f>
        <v>0.61897674245305723</v>
      </c>
      <c r="D36" s="243">
        <f t="shared" ref="D36" si="231">ROUND((B36-B24)/B24*100,2)</f>
        <v>-2.2799999999999998</v>
      </c>
      <c r="E36" s="542">
        <f t="shared" ref="E36" si="232">AVERAGE(B34:B36)</f>
        <v>96.878924724916359</v>
      </c>
      <c r="F36" s="359">
        <f t="shared" ref="F36" si="233">E36-E35</f>
        <v>0.37407752096351032</v>
      </c>
      <c r="G36" s="360">
        <f t="shared" ref="G36" si="234">IF(F36&lt;0,-1,1)</f>
        <v>1</v>
      </c>
      <c r="H36" s="361">
        <f t="shared" ref="H36" si="235">SUM(G34:G36)</f>
        <v>1</v>
      </c>
      <c r="I36" s="514" t="str">
        <f t="shared" ref="I36" si="236">IF(H36=-3,"悪化 ",IF(H36=3,"改善 "," ---"))</f>
        <v xml:space="preserve"> ---</v>
      </c>
      <c r="J36" s="2534">
        <f>結果表!P34</f>
        <v>96.193099718006351</v>
      </c>
      <c r="L36" s="529">
        <v>9</v>
      </c>
      <c r="M36" s="262">
        <f t="shared" ref="M36" si="237">B36</f>
        <v>97.418819965349584</v>
      </c>
      <c r="N36" s="220">
        <f t="shared" ref="N36" si="238">J36</f>
        <v>96.193099718006351</v>
      </c>
    </row>
    <row r="37" spans="1:14">
      <c r="A37" s="2574">
        <v>44105</v>
      </c>
      <c r="B37" s="2620">
        <f>結果表!H35</f>
        <v>98.1535369941613</v>
      </c>
      <c r="C37" s="52">
        <f t="shared" ref="C37" si="239">B37-B36</f>
        <v>0.73471702881171552</v>
      </c>
      <c r="D37" s="243">
        <f t="shared" ref="D37" si="240">ROUND((B37-B25)/B25*100,2)</f>
        <v>-1.44</v>
      </c>
      <c r="E37" s="542">
        <f t="shared" ref="E37" si="241">AVERAGE(B35:B37)</f>
        <v>97.45740006080247</v>
      </c>
      <c r="F37" s="359">
        <f t="shared" ref="F37" si="242">E37-E36</f>
        <v>0.578475335886111</v>
      </c>
      <c r="G37" s="361">
        <f t="shared" ref="G37" si="243">IF(F37&lt;0,-1,1)</f>
        <v>1</v>
      </c>
      <c r="H37" s="1003">
        <f t="shared" ref="H37" si="244">SUM(G35:G37)</f>
        <v>3</v>
      </c>
      <c r="I37" s="514" t="str">
        <f t="shared" ref="I37" si="245">IF(H37=-3,"悪化 ",IF(H37=3,"改善 "," ---"))</f>
        <v xml:space="preserve">改善 </v>
      </c>
      <c r="J37" s="2534">
        <f>結果表!P35</f>
        <v>96.531874812654834</v>
      </c>
      <c r="L37" s="529">
        <v>10</v>
      </c>
      <c r="M37" s="262">
        <f t="shared" ref="M37" si="246">B37</f>
        <v>98.1535369941613</v>
      </c>
      <c r="N37" s="220">
        <f t="shared" ref="N37" si="247">J37</f>
        <v>96.531874812654834</v>
      </c>
    </row>
    <row r="38" spans="1:14">
      <c r="A38" s="2574">
        <v>44136</v>
      </c>
      <c r="B38" s="2620">
        <f>結果表!H36</f>
        <v>98.921428656433136</v>
      </c>
      <c r="C38" s="699">
        <f t="shared" ref="C38" si="248">B38-B37</f>
        <v>0.76789166227183614</v>
      </c>
      <c r="D38" s="699">
        <f t="shared" ref="D38" si="249">ROUND((B38-B26)/B26*100,2)</f>
        <v>-0.51</v>
      </c>
      <c r="E38" s="359">
        <f t="shared" ref="E38" si="250">AVERAGE(B36:B38)</f>
        <v>98.164595205314683</v>
      </c>
      <c r="F38" s="359">
        <f t="shared" ref="F38" si="251">E38-E37</f>
        <v>0.70719514451221244</v>
      </c>
      <c r="G38" s="361">
        <f t="shared" ref="G38" si="252">IF(F38&lt;0,-1,1)</f>
        <v>1</v>
      </c>
      <c r="H38" s="1003">
        <f t="shared" ref="H38" si="253">SUM(G36:G38)</f>
        <v>3</v>
      </c>
      <c r="I38" s="514" t="str">
        <f t="shared" ref="I38" si="254">IF(H38=-3,"悪化 ",IF(H38=3,"改善 "," ---"))</f>
        <v xml:space="preserve">改善 </v>
      </c>
      <c r="J38" s="2534">
        <f>結果表!P36</f>
        <v>96.924516285911608</v>
      </c>
      <c r="L38" s="528">
        <v>11</v>
      </c>
      <c r="M38" s="262">
        <f t="shared" ref="M38" si="255">B38</f>
        <v>98.921428656433136</v>
      </c>
      <c r="N38" s="220">
        <f t="shared" ref="N38" si="256">J38</f>
        <v>96.924516285911608</v>
      </c>
    </row>
    <row r="39" spans="1:14">
      <c r="A39" s="2574">
        <v>44166</v>
      </c>
      <c r="B39" s="2620">
        <f>結果表!H37</f>
        <v>99.694440520695906</v>
      </c>
      <c r="C39" s="699">
        <f t="shared" ref="C39" si="257">B39-B38</f>
        <v>0.77301186426277013</v>
      </c>
      <c r="D39" s="243">
        <f t="shared" ref="D39" si="258">ROUND((B39-B27)/B27*100,2)</f>
        <v>0.52</v>
      </c>
      <c r="E39" s="359">
        <f t="shared" ref="E39" si="259">AVERAGE(B37:B39)</f>
        <v>98.923135390430119</v>
      </c>
      <c r="F39" s="359">
        <f t="shared" ref="F39" si="260">E39-E38</f>
        <v>0.75854018511543586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535">
        <f>結果表!P37</f>
        <v>97.350142436460246</v>
      </c>
      <c r="L39" s="532">
        <v>12</v>
      </c>
      <c r="M39" s="494">
        <f t="shared" ref="M39" si="264">B39</f>
        <v>99.694440520695906</v>
      </c>
      <c r="N39" s="225">
        <f t="shared" ref="N39" si="265">J39</f>
        <v>97.350142436460246</v>
      </c>
    </row>
    <row r="40" spans="1:14">
      <c r="A40" s="2622">
        <v>44197</v>
      </c>
      <c r="B40" s="2619">
        <f>結果表!H38</f>
        <v>100.40765876146857</v>
      </c>
      <c r="C40" s="735">
        <f t="shared" ref="C40" si="266">B40-B39</f>
        <v>0.71321824077266172</v>
      </c>
      <c r="D40" s="245">
        <f t="shared" ref="D40" si="267">ROUND((B40-B28)/B28*100,2)</f>
        <v>1.66</v>
      </c>
      <c r="E40" s="553">
        <f t="shared" ref="E40" si="268">AVERAGE(B38:B40)</f>
        <v>99.674509312865879</v>
      </c>
      <c r="F40" s="553">
        <f t="shared" ref="F40" si="269">E40-E39</f>
        <v>0.75137392243576073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534">
        <f>結果表!P38</f>
        <v>97.815647110918405</v>
      </c>
      <c r="L40" s="530" t="s">
        <v>814</v>
      </c>
      <c r="M40" s="262">
        <f t="shared" ref="M40" si="273">B40</f>
        <v>100.40765876146857</v>
      </c>
      <c r="N40" s="220">
        <f t="shared" ref="N40" si="274">J40</f>
        <v>97.815647110918405</v>
      </c>
    </row>
    <row r="41" spans="1:14">
      <c r="A41" s="2576">
        <v>44228</v>
      </c>
      <c r="B41" s="2620">
        <f>結果表!H39</f>
        <v>101.01435266546734</v>
      </c>
      <c r="C41" s="699">
        <f t="shared" ref="C41" si="275">B41-B40</f>
        <v>0.60669390399877443</v>
      </c>
      <c r="D41" s="243">
        <f t="shared" ref="D41" si="276">ROUND((B41-B29)/B29*100,2)</f>
        <v>2.84</v>
      </c>
      <c r="E41" s="359">
        <f t="shared" ref="E41" si="277">AVERAGE(B39:B41)</f>
        <v>100.37215064921061</v>
      </c>
      <c r="F41" s="359">
        <f t="shared" ref="F41" si="278">E41-E40</f>
        <v>0.69764133634473069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534">
        <f>結果表!P39</f>
        <v>98.321829433123682</v>
      </c>
      <c r="L41" s="527">
        <v>2</v>
      </c>
      <c r="M41" s="262">
        <f t="shared" ref="M41" si="282">B41</f>
        <v>101.01435266546734</v>
      </c>
      <c r="N41" s="220">
        <f t="shared" ref="N41" si="283">J41</f>
        <v>98.321829433123682</v>
      </c>
    </row>
    <row r="42" spans="1:14">
      <c r="A42" s="2576">
        <v>44256</v>
      </c>
      <c r="B42" s="2620">
        <f>結果表!H40</f>
        <v>101.48078259530024</v>
      </c>
      <c r="C42" s="699">
        <f t="shared" ref="C42" si="284">B42-B41</f>
        <v>0.46642992983289844</v>
      </c>
      <c r="D42" s="243">
        <f t="shared" ref="D42" si="285">ROUND((B42-B30)/B30*100,2)</f>
        <v>3.97</v>
      </c>
      <c r="E42" s="359">
        <f t="shared" ref="E42" si="286">AVERAGE(B40:B42)</f>
        <v>100.96759800741205</v>
      </c>
      <c r="F42" s="359">
        <f t="shared" ref="F42" si="287">E42-E41</f>
        <v>0.59544735820144012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534">
        <f>結果表!P40</f>
        <v>98.841915615033997</v>
      </c>
      <c r="L42" s="527">
        <v>3</v>
      </c>
      <c r="M42" s="262">
        <f t="shared" ref="M42" si="291">B42</f>
        <v>101.48078259530024</v>
      </c>
      <c r="N42" s="220">
        <f t="shared" ref="N42" si="292">J42</f>
        <v>98.841915615033997</v>
      </c>
    </row>
    <row r="43" spans="1:14">
      <c r="A43" s="2576">
        <v>44287</v>
      </c>
      <c r="B43" s="2620">
        <f>結果表!H41</f>
        <v>101.77405482854375</v>
      </c>
      <c r="C43" s="699">
        <f t="shared" ref="C43" si="293">B43-B42</f>
        <v>0.29327223324351337</v>
      </c>
      <c r="D43" s="243">
        <f t="shared" ref="D43" si="294">ROUND((B43-B31)/B31*100,2)</f>
        <v>4.97</v>
      </c>
      <c r="E43" s="359">
        <f t="shared" ref="E43" si="295">AVERAGE(B41:B43)</f>
        <v>101.42306336310378</v>
      </c>
      <c r="F43" s="359">
        <f t="shared" ref="F43" si="296">E43-E42</f>
        <v>0.45546535569172875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534">
        <f>結果表!P41</f>
        <v>99.348293661553257</v>
      </c>
      <c r="L43" s="527">
        <v>4</v>
      </c>
      <c r="M43" s="262">
        <f t="shared" ref="M43" si="300">B43</f>
        <v>101.77405482854375</v>
      </c>
      <c r="N43" s="220">
        <f t="shared" ref="N43" si="301">J43</f>
        <v>99.348293661553257</v>
      </c>
    </row>
    <row r="44" spans="1:14">
      <c r="A44" s="2576">
        <v>44317</v>
      </c>
      <c r="B44" s="2620">
        <f>結果表!H42</f>
        <v>101.90528109972419</v>
      </c>
      <c r="C44" s="699">
        <f t="shared" ref="C44" si="302">B44-B43</f>
        <v>0.13122627118043795</v>
      </c>
      <c r="D44" s="243">
        <f t="shared" ref="D44" si="303">ROUND((B44-B32)/B32*100,2)</f>
        <v>5.63</v>
      </c>
      <c r="E44" s="359">
        <f t="shared" ref="E44" si="304">AVERAGE(B42:B44)</f>
        <v>101.72003950785604</v>
      </c>
      <c r="F44" s="359">
        <f t="shared" ref="F44" si="305">E44-E43</f>
        <v>0.2969761447522643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534">
        <f>結果表!P42</f>
        <v>99.796808685565139</v>
      </c>
      <c r="L44" s="527">
        <v>5</v>
      </c>
      <c r="M44" s="262">
        <f t="shared" ref="M44" si="309">B44</f>
        <v>101.90528109972419</v>
      </c>
      <c r="N44" s="220">
        <f t="shared" ref="N44" si="310">J44</f>
        <v>99.796808685565139</v>
      </c>
    </row>
    <row r="45" spans="1:14">
      <c r="A45" s="2576">
        <v>44348</v>
      </c>
      <c r="B45" s="2620">
        <f>結果表!H43</f>
        <v>101.91640328884135</v>
      </c>
      <c r="C45" s="699">
        <f t="shared" ref="C45" si="311">B45-B44</f>
        <v>1.1122189117159564E-2</v>
      </c>
      <c r="D45" s="243">
        <f t="shared" ref="D45" si="312">ROUND((B45-B33)/B33*100,2)</f>
        <v>5.84</v>
      </c>
      <c r="E45" s="359">
        <f t="shared" ref="E45" si="313">AVERAGE(B43:B45)</f>
        <v>101.8652464057031</v>
      </c>
      <c r="F45" s="359">
        <f t="shared" ref="F45" si="314">E45-E44</f>
        <v>0.14520689784706065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534">
        <f>結果表!P43</f>
        <v>100.18130141814515</v>
      </c>
      <c r="L45" s="527">
        <v>6</v>
      </c>
      <c r="M45" s="262">
        <f t="shared" ref="M45" si="318">B45</f>
        <v>101.91640328884135</v>
      </c>
      <c r="N45" s="220">
        <f t="shared" ref="N45" si="319">J45</f>
        <v>100.18130141814515</v>
      </c>
    </row>
    <row r="46" spans="1:14">
      <c r="A46" s="2576">
        <v>44378</v>
      </c>
      <c r="B46" s="2620">
        <f>結果表!H44</f>
        <v>101.82332986308512</v>
      </c>
      <c r="C46" s="699">
        <f t="shared" ref="C46" si="320">B46-B45</f>
        <v>-9.3073425756230677E-2</v>
      </c>
      <c r="D46" s="243">
        <f t="shared" ref="D46" si="321">ROUND((B46-B34)/B34*100,2)</f>
        <v>5.61</v>
      </c>
      <c r="E46" s="359">
        <f t="shared" ref="E46" si="322">AVERAGE(B44:B46)</f>
        <v>101.88167141721688</v>
      </c>
      <c r="F46" s="359">
        <f t="shared" ref="F46" si="323">E46-E45</f>
        <v>1.6425011513774734E-2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534">
        <f>結果表!P44</f>
        <v>100.47607009267639</v>
      </c>
      <c r="L46" s="527">
        <v>7</v>
      </c>
      <c r="M46" s="262">
        <f t="shared" ref="M46" si="327">B46</f>
        <v>101.82332986308512</v>
      </c>
      <c r="N46" s="220">
        <f t="shared" ref="N46" si="328">J46</f>
        <v>100.47607009267639</v>
      </c>
    </row>
    <row r="47" spans="1:14">
      <c r="A47" s="2576">
        <v>44409</v>
      </c>
      <c r="B47" s="2620">
        <f>結果表!H45</f>
        <v>101.68186363250886</v>
      </c>
      <c r="C47" s="699">
        <f t="shared" ref="C47" si="329">B47-B46</f>
        <v>-0.14146623057625618</v>
      </c>
      <c r="D47" s="243">
        <f t="shared" ref="D47" si="330">ROUND((B47-B35)/B35*100,2)</f>
        <v>5.04</v>
      </c>
      <c r="E47" s="359">
        <f t="shared" ref="E47" si="331">AVERAGE(B45:B47)</f>
        <v>101.80719892814511</v>
      </c>
      <c r="F47" s="359">
        <f t="shared" ref="F47" si="332">E47-E46</f>
        <v>-7.447248907176629E-2</v>
      </c>
      <c r="G47" s="361">
        <f t="shared" ref="G47" si="333">IF(F47&lt;0,-1,1)</f>
        <v>-1</v>
      </c>
      <c r="H47" s="1003">
        <f t="shared" ref="H47" si="334">SUM(G45:G47)</f>
        <v>1</v>
      </c>
      <c r="I47" s="514" t="str">
        <f t="shared" ref="I47" si="335">IF(H47=-3,"悪化 ",IF(H47=3,"改善 "," ---"))</f>
        <v xml:space="preserve"> ---</v>
      </c>
      <c r="J47" s="2534">
        <f>結果表!P45</f>
        <v>100.64711903224632</v>
      </c>
      <c r="L47" s="529">
        <v>8</v>
      </c>
      <c r="M47" s="262">
        <f t="shared" ref="M47" si="336">B47</f>
        <v>101.68186363250886</v>
      </c>
      <c r="N47" s="220">
        <f t="shared" ref="N47" si="337">J47</f>
        <v>100.64711903224632</v>
      </c>
    </row>
    <row r="48" spans="1:14">
      <c r="A48" s="2576">
        <v>44440</v>
      </c>
      <c r="B48" s="2620">
        <f>結果表!H46</f>
        <v>101.55238384946216</v>
      </c>
      <c r="C48" s="699">
        <f t="shared" ref="C48" si="338">B48-B47</f>
        <v>-0.12947978304670471</v>
      </c>
      <c r="D48" s="243">
        <f t="shared" ref="D48" si="339">ROUND((B48-B36)/B36*100,2)</f>
        <v>4.24</v>
      </c>
      <c r="E48" s="359">
        <f t="shared" ref="E48" si="340">AVERAGE(B46:B48)</f>
        <v>101.68585911501872</v>
      </c>
      <c r="F48" s="359">
        <f t="shared" ref="F48" si="341">E48-E47</f>
        <v>-0.12133981312639719</v>
      </c>
      <c r="G48" s="361">
        <f t="shared" ref="G48" si="342">IF(F48&lt;0,-1,1)</f>
        <v>-1</v>
      </c>
      <c r="H48" s="1003">
        <f t="shared" ref="H48" si="343">SUM(G46:G48)</f>
        <v>-1</v>
      </c>
      <c r="I48" s="514" t="str">
        <f t="shared" ref="I48" si="344">IF(H48=-3,"悪化 ",IF(H48=3,"改善 "," ---"))</f>
        <v xml:space="preserve"> ---</v>
      </c>
      <c r="J48" s="2534">
        <f>結果表!P46</f>
        <v>100.75005579701812</v>
      </c>
      <c r="L48" s="529">
        <v>9</v>
      </c>
      <c r="M48" s="262">
        <f t="shared" ref="M48" si="345">B48</f>
        <v>101.55238384946216</v>
      </c>
      <c r="N48" s="220">
        <f t="shared" ref="N48" si="346">J48</f>
        <v>100.75005579701812</v>
      </c>
    </row>
    <row r="49" spans="1:14">
      <c r="A49" s="2576">
        <v>44470</v>
      </c>
      <c r="B49" s="2620">
        <f>結果表!H47</f>
        <v>101.48787477220768</v>
      </c>
      <c r="C49" s="699">
        <f t="shared" ref="C49" si="347">B49-B48</f>
        <v>-6.4509077254484737E-2</v>
      </c>
      <c r="D49" s="243">
        <f t="shared" ref="D49" si="348">ROUND((B49-B37)/B37*100,2)</f>
        <v>3.4</v>
      </c>
      <c r="E49" s="359">
        <f t="shared" ref="E49" si="349">AVERAGE(B47:B49)</f>
        <v>101.57404075139289</v>
      </c>
      <c r="F49" s="359">
        <f t="shared" ref="F49" si="350">E49-E48</f>
        <v>-0.11181836362582942</v>
      </c>
      <c r="G49" s="361">
        <f t="shared" ref="G49" si="351">IF(F49&lt;0,-1,1)</f>
        <v>-1</v>
      </c>
      <c r="H49" s="1003">
        <f t="shared" ref="H49" si="352">SUM(G47:G49)</f>
        <v>-3</v>
      </c>
      <c r="I49" s="514" t="str">
        <f t="shared" ref="I49" si="353">IF(H49=-3,"悪化 ",IF(H49=3,"改善 "," ---"))</f>
        <v xml:space="preserve">悪化 </v>
      </c>
      <c r="J49" s="2534">
        <f>結果表!P47</f>
        <v>100.82459343141589</v>
      </c>
      <c r="L49" s="529">
        <v>10</v>
      </c>
      <c r="M49" s="262">
        <f t="shared" ref="M49" si="354">B49</f>
        <v>101.48787477220768</v>
      </c>
      <c r="N49" s="220">
        <f t="shared" ref="N49" si="355">J49</f>
        <v>100.82459343141589</v>
      </c>
    </row>
    <row r="50" spans="1:14">
      <c r="A50" s="2576">
        <v>44501</v>
      </c>
      <c r="B50" s="2620">
        <f>結果表!H48</f>
        <v>101.49246518644871</v>
      </c>
      <c r="C50" s="699">
        <f t="shared" ref="C50" si="356">B50-B49</f>
        <v>4.5904142410364557E-3</v>
      </c>
      <c r="D50" s="243">
        <f t="shared" ref="D50" si="357">ROUND((B50-B38)/B38*100,2)</f>
        <v>2.6</v>
      </c>
      <c r="E50" s="359">
        <f t="shared" ref="E50" si="358">AVERAGE(B48:B50)</f>
        <v>101.51090793603952</v>
      </c>
      <c r="F50" s="359">
        <f t="shared" ref="F50" si="359">E50-E49</f>
        <v>-6.313281535337012E-2</v>
      </c>
      <c r="G50" s="361">
        <f t="shared" ref="G50" si="360">IF(F50&lt;0,-1,1)</f>
        <v>-1</v>
      </c>
      <c r="H50" s="1003">
        <f t="shared" ref="H50" si="361">SUM(G48:G50)</f>
        <v>-3</v>
      </c>
      <c r="I50" s="514" t="str">
        <f t="shared" ref="I50" si="362">IF(H50=-3,"悪化 ",IF(H50=3,"改善 "," ---"))</f>
        <v xml:space="preserve">悪化 </v>
      </c>
      <c r="J50" s="2534">
        <f>結果表!P48</f>
        <v>100.90086587468343</v>
      </c>
      <c r="L50" s="528">
        <v>11</v>
      </c>
      <c r="M50" s="262">
        <f t="shared" ref="M50" si="363">B50</f>
        <v>101.49246518644871</v>
      </c>
      <c r="N50" s="220">
        <f t="shared" ref="N50" si="364">J50</f>
        <v>100.90086587468343</v>
      </c>
    </row>
    <row r="51" spans="1:14">
      <c r="A51" s="2623">
        <v>44531</v>
      </c>
      <c r="B51" s="2621">
        <f>結果表!H49</f>
        <v>101.54217789731254</v>
      </c>
      <c r="C51" s="930">
        <f t="shared" ref="C51" si="365">B51-B50</f>
        <v>4.9712710863829557E-2</v>
      </c>
      <c r="D51" s="246">
        <f t="shared" ref="D51" si="366">ROUND((B51-B39)/B39*100,2)</f>
        <v>1.85</v>
      </c>
      <c r="E51" s="544">
        <f t="shared" ref="E51" si="367">AVERAGE(B49:B51)</f>
        <v>101.50750595198963</v>
      </c>
      <c r="F51" s="544">
        <f t="shared" ref="F51" si="368">E51-E50</f>
        <v>-3.401984049887119E-3</v>
      </c>
      <c r="G51" s="545">
        <f t="shared" ref="G51" si="369">IF(F51&lt;0,-1,1)</f>
        <v>-1</v>
      </c>
      <c r="H51" s="1013">
        <f t="shared" ref="H51" si="370">SUM(G49:G51)</f>
        <v>-3</v>
      </c>
      <c r="I51" s="440" t="str">
        <f t="shared" ref="I51" si="371">IF(H51=-3,"悪化 ",IF(H51=3,"改善 "," ---"))</f>
        <v xml:space="preserve">悪化 </v>
      </c>
      <c r="J51" s="2534">
        <f>結果表!P49</f>
        <v>101.00116712585405</v>
      </c>
      <c r="L51" s="532">
        <v>12</v>
      </c>
      <c r="M51" s="494">
        <f t="shared" ref="M51" si="372">B51</f>
        <v>101.54217789731254</v>
      </c>
      <c r="N51" s="225">
        <f t="shared" ref="N51" si="373">J51</f>
        <v>101.00116712585405</v>
      </c>
    </row>
    <row r="52" spans="1:14">
      <c r="A52" s="2574">
        <v>44562</v>
      </c>
      <c r="B52" s="2620">
        <f>結果表!H50</f>
        <v>101.62625992115292</v>
      </c>
      <c r="C52" s="699">
        <f t="shared" ref="C52" si="374">B52-B51</f>
        <v>8.4082023840380771E-2</v>
      </c>
      <c r="D52" s="52">
        <f t="shared" ref="D52" si="375">ROUND((B52-B40)/B40*100,2)</f>
        <v>1.21</v>
      </c>
      <c r="E52" s="359">
        <f t="shared" ref="E52" si="376">AVERAGE(B50:B52)</f>
        <v>101.55363433497139</v>
      </c>
      <c r="F52" s="542">
        <f t="shared" ref="F52" si="377">E52-E51</f>
        <v>4.6128382981763139E-2</v>
      </c>
      <c r="G52" s="361">
        <f t="shared" ref="G52" si="378">IF(F52&lt;0,-1,1)</f>
        <v>1</v>
      </c>
      <c r="H52" s="360">
        <f t="shared" ref="H52" si="379">SUM(G50:G52)</f>
        <v>-1</v>
      </c>
      <c r="I52" s="514" t="str">
        <f t="shared" ref="I52" si="380">IF(H52=-3,"悪化 ",IF(H52=3,"改善 "," ---"))</f>
        <v xml:space="preserve"> ---</v>
      </c>
      <c r="J52" s="2533">
        <f>結果表!P50</f>
        <v>101.12137362858235</v>
      </c>
      <c r="L52" s="530" t="s">
        <v>856</v>
      </c>
      <c r="M52" s="262">
        <f t="shared" ref="M52" si="381">B52</f>
        <v>101.62625992115292</v>
      </c>
      <c r="N52" s="220">
        <f t="shared" ref="N52" si="382">J52</f>
        <v>101.12137362858235</v>
      </c>
    </row>
    <row r="53" spans="1:14">
      <c r="A53" s="2574">
        <v>44593</v>
      </c>
      <c r="B53" s="2620">
        <f>結果表!H51</f>
        <v>101.67392372514833</v>
      </c>
      <c r="C53" s="699">
        <f t="shared" ref="C53" si="383">B53-B52</f>
        <v>4.7663803995405374E-2</v>
      </c>
      <c r="D53" s="52">
        <f t="shared" ref="D53" si="384">ROUND((B53-B41)/B41*100,2)</f>
        <v>0.65</v>
      </c>
      <c r="E53" s="359">
        <f t="shared" ref="E53" si="385">AVERAGE(B51:B53)</f>
        <v>101.61412051453793</v>
      </c>
      <c r="F53" s="542">
        <f t="shared" ref="F53" si="386">E53-E52</f>
        <v>6.0486179566538567E-2</v>
      </c>
      <c r="G53" s="361">
        <f t="shared" ref="G53" si="387">IF(F53&lt;0,-1,1)</f>
        <v>1</v>
      </c>
      <c r="H53" s="360">
        <f t="shared" ref="H53" si="388">SUM(G51:G53)</f>
        <v>1</v>
      </c>
      <c r="I53" s="514" t="str">
        <f t="shared" ref="I53" si="389">IF(H53=-3,"悪化 ",IF(H53=3,"改善 "," ---"))</f>
        <v xml:space="preserve"> ---</v>
      </c>
      <c r="J53" s="2534">
        <f>結果表!P51</f>
        <v>101.25198499064948</v>
      </c>
      <c r="L53" s="527">
        <v>2</v>
      </c>
      <c r="M53" s="262">
        <f t="shared" ref="M53" si="390">B53</f>
        <v>101.67392372514833</v>
      </c>
      <c r="N53" s="220">
        <f t="shared" ref="N53" si="391">J53</f>
        <v>101.25198499064948</v>
      </c>
    </row>
    <row r="54" spans="1:14">
      <c r="A54" s="2574">
        <v>44621</v>
      </c>
      <c r="B54" s="2620">
        <f>結果表!H52</f>
        <v>101.72161272084588</v>
      </c>
      <c r="C54" s="699">
        <f t="shared" ref="C54" si="392">B54-B53</f>
        <v>4.768899569755547E-2</v>
      </c>
      <c r="D54" s="52">
        <f t="shared" ref="D54" si="393">ROUND((B54-B42)/B42*100,2)</f>
        <v>0.24</v>
      </c>
      <c r="E54" s="359">
        <f t="shared" ref="E54" si="394">AVERAGE(B52:B54)</f>
        <v>101.67393212238238</v>
      </c>
      <c r="F54" s="542">
        <f t="shared" ref="F54" si="395">E54-E53</f>
        <v>5.9811607844451942E-2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534">
        <f>結果表!P52</f>
        <v>101.38155620605994</v>
      </c>
      <c r="L54" s="527">
        <v>3</v>
      </c>
      <c r="M54" s="262">
        <f t="shared" ref="M54" si="399">B54</f>
        <v>101.72161272084588</v>
      </c>
      <c r="N54" s="220">
        <f t="shared" ref="N54" si="400">J54</f>
        <v>101.38155620605994</v>
      </c>
    </row>
    <row r="55" spans="1:14">
      <c r="A55" s="2574">
        <v>44652</v>
      </c>
      <c r="B55" s="2620">
        <f>結果表!H53</f>
        <v>101.74635383853048</v>
      </c>
      <c r="C55" s="699">
        <f t="shared" ref="C55" si="401">B55-B54</f>
        <v>2.4741117684598635E-2</v>
      </c>
      <c r="D55" s="52">
        <f t="shared" ref="D55" si="402">ROUND((B55-B43)/B43*100,2)</f>
        <v>-0.03</v>
      </c>
      <c r="E55" s="359">
        <f t="shared" ref="E55" si="403">AVERAGE(B53:B55)</f>
        <v>101.71396342817489</v>
      </c>
      <c r="F55" s="542">
        <f t="shared" ref="F55" si="404">E55-E54</f>
        <v>4.0031305792510352E-2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534">
        <f>結果表!P53</f>
        <v>101.50082095224698</v>
      </c>
      <c r="L55" s="527">
        <v>4</v>
      </c>
      <c r="M55" s="262">
        <f t="shared" ref="M55" si="408">B55</f>
        <v>101.74635383853048</v>
      </c>
      <c r="N55" s="220">
        <f t="shared" ref="N55" si="409">J55</f>
        <v>101.50082095224698</v>
      </c>
    </row>
    <row r="56" spans="1:14">
      <c r="A56" s="2574">
        <v>44682</v>
      </c>
      <c r="B56" s="2620">
        <f>結果表!H54</f>
        <v>101.72160712860907</v>
      </c>
      <c r="C56" s="699">
        <f t="shared" ref="C56" si="410">B56-B55</f>
        <v>-2.4746709921416254E-2</v>
      </c>
      <c r="D56" s="52">
        <f t="shared" ref="D56" si="411">ROUND((B56-B44)/B44*100,2)</f>
        <v>-0.18</v>
      </c>
      <c r="E56" s="359">
        <f t="shared" ref="E56" si="412">AVERAGE(B54:B56)</f>
        <v>101.72985789599515</v>
      </c>
      <c r="F56" s="542">
        <f t="shared" ref="F56" si="413">E56-E55</f>
        <v>1.5894467820260161E-2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534">
        <f>結果表!P54</f>
        <v>101.58581895337733</v>
      </c>
      <c r="L56" s="527">
        <v>5</v>
      </c>
      <c r="M56" s="262">
        <f t="shared" ref="M56" si="417">B56</f>
        <v>101.72160712860907</v>
      </c>
      <c r="N56" s="220">
        <f t="shared" ref="N56" si="418">J56</f>
        <v>101.58581895337733</v>
      </c>
    </row>
    <row r="57" spans="1:14">
      <c r="A57" s="2574">
        <v>44713</v>
      </c>
      <c r="B57" s="2620">
        <f>結果表!H55</f>
        <v>101.61579812710069</v>
      </c>
      <c r="C57" s="699">
        <f t="shared" ref="C57:C58" si="419">B57-B56</f>
        <v>-0.10580900150837635</v>
      </c>
      <c r="D57" s="52">
        <f t="shared" ref="D57:D58" si="420">ROUND((B57-B45)/B45*100,2)</f>
        <v>-0.28999999999999998</v>
      </c>
      <c r="E57" s="359">
        <f t="shared" ref="E57:E58" si="421">AVERAGE(B55:B57)</f>
        <v>101.69458636474674</v>
      </c>
      <c r="F57" s="542">
        <f t="shared" ref="F57:F58" si="422">E57-E56</f>
        <v>-3.5271531248412202E-2</v>
      </c>
      <c r="G57" s="361">
        <f t="shared" ref="G57:G58" si="423">IF(F57&lt;0,-1,1)</f>
        <v>-1</v>
      </c>
      <c r="H57" s="360">
        <f t="shared" ref="H57:H58" si="424">SUM(G55:G57)</f>
        <v>1</v>
      </c>
      <c r="I57" s="514" t="str">
        <f t="shared" ref="I57:I58" si="425">IF(H57=-3,"悪化 ",IF(H57=3,"改善 "," ---"))</f>
        <v xml:space="preserve"> ---</v>
      </c>
      <c r="J57" s="2534">
        <f>結果表!P55</f>
        <v>101.61835615346351</v>
      </c>
      <c r="L57" s="527">
        <v>6</v>
      </c>
      <c r="M57" s="262">
        <f t="shared" ref="M57:M58" si="426">B57</f>
        <v>101.61579812710069</v>
      </c>
      <c r="N57" s="220">
        <f t="shared" ref="N57:N58" si="427">J57</f>
        <v>101.61835615346351</v>
      </c>
    </row>
    <row r="58" spans="1:14">
      <c r="A58" s="2574">
        <v>44743</v>
      </c>
      <c r="B58" s="2620">
        <f>結果表!H56</f>
        <v>101.41955597852865</v>
      </c>
      <c r="C58" s="699">
        <f t="shared" si="419"/>
        <v>-0.19624214857203981</v>
      </c>
      <c r="D58" s="52">
        <f t="shared" si="420"/>
        <v>-0.4</v>
      </c>
      <c r="E58" s="359">
        <f t="shared" si="421"/>
        <v>101.58565374474614</v>
      </c>
      <c r="F58" s="542">
        <f t="shared" si="422"/>
        <v>-0.10893262000060133</v>
      </c>
      <c r="G58" s="361">
        <f t="shared" si="423"/>
        <v>-1</v>
      </c>
      <c r="H58" s="360">
        <f t="shared" si="424"/>
        <v>-1</v>
      </c>
      <c r="I58" s="514" t="str">
        <f t="shared" si="425"/>
        <v xml:space="preserve"> ---</v>
      </c>
      <c r="J58" s="2534">
        <f>結果表!P56</f>
        <v>101.56807897539696</v>
      </c>
      <c r="L58" s="527">
        <v>7</v>
      </c>
      <c r="M58" s="262">
        <f t="shared" si="426"/>
        <v>101.41955597852865</v>
      </c>
      <c r="N58" s="220">
        <f t="shared" si="427"/>
        <v>101.56807897539696</v>
      </c>
    </row>
    <row r="59" spans="1:14">
      <c r="A59" s="2574">
        <v>44774</v>
      </c>
      <c r="B59" s="2620">
        <f>結果表!H57</f>
        <v>101.12789459259723</v>
      </c>
      <c r="C59" s="699">
        <f t="shared" ref="C59" si="428">B59-B58</f>
        <v>-0.29166138593141966</v>
      </c>
      <c r="D59" s="52">
        <f t="shared" ref="D59" si="429">ROUND((B59-B47)/B47*100,2)</f>
        <v>-0.54</v>
      </c>
      <c r="E59" s="359">
        <f t="shared" ref="E59" si="430">AVERAGE(B57:B59)</f>
        <v>101.38774956607551</v>
      </c>
      <c r="F59" s="542">
        <f t="shared" ref="F59" si="431">E59-E58</f>
        <v>-0.19790417867062615</v>
      </c>
      <c r="G59" s="361">
        <f t="shared" ref="G59" si="432">IF(F59&lt;0,-1,1)</f>
        <v>-1</v>
      </c>
      <c r="H59" s="360">
        <f t="shared" ref="H59" si="433">SUM(G57:G59)</f>
        <v>-3</v>
      </c>
      <c r="I59" s="514" t="str">
        <f t="shared" ref="I59" si="434">IF(H59=-3,"悪化 ",IF(H59=3,"改善 "," ---"))</f>
        <v xml:space="preserve">悪化 </v>
      </c>
      <c r="J59" s="2534">
        <f>結果表!P57</f>
        <v>101.42522207423454</v>
      </c>
      <c r="L59" s="529">
        <v>8</v>
      </c>
      <c r="M59" s="262">
        <f t="shared" ref="M59" si="435">B59</f>
        <v>101.12789459259723</v>
      </c>
      <c r="N59" s="220">
        <f t="shared" ref="N59" si="436">J59</f>
        <v>101.42522207423454</v>
      </c>
    </row>
    <row r="60" spans="1:14">
      <c r="A60" s="2574">
        <v>44805</v>
      </c>
      <c r="B60" s="2620">
        <f>結果表!H58</f>
        <v>100.73625242175028</v>
      </c>
      <c r="C60" s="699">
        <f t="shared" ref="C60" si="437">B60-B59</f>
        <v>-0.39164217084694997</v>
      </c>
      <c r="D60" s="52">
        <f t="shared" ref="D60" si="438">ROUND((B60-B48)/B48*100,2)</f>
        <v>-0.8</v>
      </c>
      <c r="E60" s="359">
        <f t="shared" ref="E60" si="439">AVERAGE(B58:B60)</f>
        <v>101.09456766429206</v>
      </c>
      <c r="F60" s="542">
        <f t="shared" ref="F60" si="440">E60-E59</f>
        <v>-0.2931819017834556</v>
      </c>
      <c r="G60" s="361">
        <f t="shared" ref="G60" si="441">IF(F60&lt;0,-1,1)</f>
        <v>-1</v>
      </c>
      <c r="H60" s="360">
        <f t="shared" ref="H60" si="442">SUM(G58:G60)</f>
        <v>-3</v>
      </c>
      <c r="I60" s="514" t="str">
        <f t="shared" ref="I60" si="443">IF(H60=-3,"悪化 ",IF(H60=3,"改善 "," ---"))</f>
        <v xml:space="preserve">悪化 </v>
      </c>
      <c r="J60" s="2534">
        <f>結果表!P58</f>
        <v>101.18429810501871</v>
      </c>
      <c r="L60" s="529">
        <v>9</v>
      </c>
      <c r="M60" s="262">
        <f t="shared" ref="M60" si="444">B60</f>
        <v>100.73625242175028</v>
      </c>
      <c r="N60" s="220">
        <f t="shared" ref="N60" si="445">J60</f>
        <v>101.18429810501871</v>
      </c>
    </row>
    <row r="61" spans="1:14">
      <c r="A61" s="2574">
        <v>44835</v>
      </c>
      <c r="B61" s="2620">
        <f>結果表!H59</f>
        <v>100.32545038517335</v>
      </c>
      <c r="C61" s="699">
        <f t="shared" ref="C61" si="446">B61-B60</f>
        <v>-0.41080203657692493</v>
      </c>
      <c r="D61" s="52">
        <f t="shared" ref="D61" si="447">ROUND((B61-B49)/B49*100,2)</f>
        <v>-1.1499999999999999</v>
      </c>
      <c r="E61" s="359">
        <f t="shared" ref="E61" si="448">AVERAGE(B59:B61)</f>
        <v>100.72986579984028</v>
      </c>
      <c r="F61" s="542">
        <f t="shared" ref="F61" si="449">E61-E60</f>
        <v>-0.36470186445177433</v>
      </c>
      <c r="G61" s="361">
        <f t="shared" ref="G61" si="450">IF(F61&lt;0,-1,1)</f>
        <v>-1</v>
      </c>
      <c r="H61" s="360">
        <f t="shared" ref="H61" si="451">SUM(G59:G61)</f>
        <v>-3</v>
      </c>
      <c r="I61" s="514" t="str">
        <f t="shared" ref="I61" si="452">IF(H61=-3,"悪化 ",IF(H61=3,"改善 "," ---"))</f>
        <v xml:space="preserve">悪化 </v>
      </c>
      <c r="J61" s="2534">
        <f>結果表!P59</f>
        <v>100.87826489169204</v>
      </c>
      <c r="L61" s="529">
        <v>10</v>
      </c>
      <c r="M61" s="262">
        <f t="shared" ref="M61" si="453">B61</f>
        <v>100.32545038517335</v>
      </c>
      <c r="N61" s="220">
        <f t="shared" ref="N61" si="454">J61</f>
        <v>100.87826489169204</v>
      </c>
    </row>
    <row r="62" spans="1:14">
      <c r="A62" s="2574">
        <v>44866</v>
      </c>
      <c r="B62" s="2620">
        <f>結果表!H60</f>
        <v>99.969142307469141</v>
      </c>
      <c r="C62" s="699">
        <f t="shared" ref="C62" si="455">B62-B61</f>
        <v>-0.35630807770421313</v>
      </c>
      <c r="D62" s="52">
        <f t="shared" ref="D62" si="456">ROUND((B62-B50)/B50*100,2)</f>
        <v>-1.5</v>
      </c>
      <c r="E62" s="359">
        <f t="shared" ref="E62" si="457">AVERAGE(B60:B62)</f>
        <v>100.34361503813092</v>
      </c>
      <c r="F62" s="542">
        <f t="shared" ref="F62" si="458">E62-E61</f>
        <v>-0.38625076170936268</v>
      </c>
      <c r="G62" s="361">
        <f t="shared" ref="G62" si="459">IF(F62&lt;0,-1,1)</f>
        <v>-1</v>
      </c>
      <c r="H62" s="360">
        <f t="shared" ref="H62" si="460">SUM(G60:G62)</f>
        <v>-3</v>
      </c>
      <c r="I62" s="514" t="str">
        <f t="shared" ref="I62" si="461">IF(H62=-3,"悪化 ",IF(H62=3,"改善 "," ---"))</f>
        <v xml:space="preserve">悪化 </v>
      </c>
      <c r="J62" s="2534">
        <f>結果表!P60</f>
        <v>100.53340417883965</v>
      </c>
      <c r="L62" s="528">
        <v>11</v>
      </c>
      <c r="M62" s="262">
        <f t="shared" ref="M62" si="462">B62</f>
        <v>99.969142307469141</v>
      </c>
      <c r="N62" s="220">
        <f t="shared" ref="N62" si="463">J62</f>
        <v>100.53340417883965</v>
      </c>
    </row>
    <row r="63" spans="1:14">
      <c r="A63" s="2574">
        <v>44896</v>
      </c>
      <c r="B63" s="2620">
        <f>結果表!H61</f>
        <v>99.668678255423742</v>
      </c>
      <c r="C63" s="699">
        <f t="shared" ref="C63:C64" si="464">B63-B62</f>
        <v>-0.30046405204539894</v>
      </c>
      <c r="D63" s="52">
        <f t="shared" ref="D63:D64" si="465">ROUND((B63-B51)/B51*100,2)</f>
        <v>-1.85</v>
      </c>
      <c r="E63" s="359">
        <f t="shared" ref="E63:E64" si="466">AVERAGE(B61:B63)</f>
        <v>99.987756982688737</v>
      </c>
      <c r="F63" s="542">
        <f t="shared" ref="F63:F64" si="467">E63-E62</f>
        <v>-0.35585805544218374</v>
      </c>
      <c r="G63" s="361">
        <f t="shared" ref="G63:G64" si="468">IF(F63&lt;0,-1,1)</f>
        <v>-1</v>
      </c>
      <c r="H63" s="360">
        <f t="shared" ref="H63:H64" si="469">SUM(G61:G63)</f>
        <v>-3</v>
      </c>
      <c r="I63" s="514" t="str">
        <f t="shared" ref="I63:I64" si="470">IF(H63=-3,"悪化 ",IF(H63=3,"改善 "," ---"))</f>
        <v xml:space="preserve">悪化 </v>
      </c>
      <c r="J63" s="2535">
        <f>結果表!P61</f>
        <v>100.18085583353009</v>
      </c>
      <c r="L63" s="532">
        <v>12</v>
      </c>
      <c r="M63" s="494">
        <f t="shared" ref="M63:M64" si="471">B63</f>
        <v>99.668678255423742</v>
      </c>
      <c r="N63" s="225">
        <f t="shared" ref="N63:N64" si="472">J63</f>
        <v>100.18085583353009</v>
      </c>
    </row>
    <row r="64" spans="1:14">
      <c r="A64" s="2622">
        <v>44927</v>
      </c>
      <c r="B64" s="2619">
        <f>結果表!H62</f>
        <v>99.443347497332425</v>
      </c>
      <c r="C64" s="735">
        <f t="shared" si="464"/>
        <v>-0.22533075809131731</v>
      </c>
      <c r="D64" s="547">
        <f t="shared" si="465"/>
        <v>-2.15</v>
      </c>
      <c r="E64" s="553">
        <f t="shared" si="466"/>
        <v>99.693722686741765</v>
      </c>
      <c r="F64" s="548">
        <f t="shared" si="467"/>
        <v>-0.29403429594697172</v>
      </c>
      <c r="G64" s="554">
        <f t="shared" si="468"/>
        <v>-1</v>
      </c>
      <c r="H64" s="549">
        <f t="shared" si="469"/>
        <v>-3</v>
      </c>
      <c r="I64" s="524" t="str">
        <f t="shared" si="470"/>
        <v xml:space="preserve">悪化 </v>
      </c>
      <c r="J64" s="2534">
        <f>結果表!P62</f>
        <v>99.854643431605311</v>
      </c>
      <c r="L64" s="530" t="s">
        <v>1210</v>
      </c>
      <c r="M64" s="531">
        <f t="shared" si="471"/>
        <v>99.443347497332425</v>
      </c>
      <c r="N64" s="369">
        <f t="shared" si="472"/>
        <v>99.854643431605311</v>
      </c>
    </row>
    <row r="65" spans="1:14">
      <c r="A65" s="2576">
        <v>44958</v>
      </c>
      <c r="B65" s="2620">
        <f>結果表!H63</f>
        <v>99.270207734987437</v>
      </c>
      <c r="C65" s="699">
        <f t="shared" ref="C65" si="473">B65-B64</f>
        <v>-0.17313976234498796</v>
      </c>
      <c r="D65" s="52">
        <f t="shared" ref="D65" si="474">ROUND((B65-B53)/B53*100,2)</f>
        <v>-2.36</v>
      </c>
      <c r="E65" s="359">
        <f t="shared" ref="E65" si="475">AVERAGE(B63:B65)</f>
        <v>99.460744495914525</v>
      </c>
      <c r="F65" s="542">
        <f t="shared" ref="F65" si="476">E65-E64</f>
        <v>-0.23297819082723947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534">
        <f>結果表!P63</f>
        <v>99.587918407836654</v>
      </c>
      <c r="L65" s="527">
        <v>2</v>
      </c>
      <c r="M65" s="262">
        <f t="shared" ref="M65" si="480">B65</f>
        <v>99.270207734987437</v>
      </c>
      <c r="N65" s="220">
        <f t="shared" ref="N65" si="481">J65</f>
        <v>99.587918407836654</v>
      </c>
    </row>
    <row r="66" spans="1:14">
      <c r="A66" s="2576">
        <v>44986</v>
      </c>
      <c r="B66" s="2620">
        <f>結果表!H64</f>
        <v>99.149584840704023</v>
      </c>
      <c r="C66" s="699">
        <f t="shared" ref="C66" si="482">B66-B65</f>
        <v>-0.12062289428341444</v>
      </c>
      <c r="D66" s="52">
        <f t="shared" ref="D66" si="483">ROUND((B66-B54)/B54*100,2)</f>
        <v>-2.5299999999999998</v>
      </c>
      <c r="E66" s="359">
        <f t="shared" ref="E66" si="484">AVERAGE(B64:B66)</f>
        <v>99.287713357674633</v>
      </c>
      <c r="F66" s="542">
        <f t="shared" ref="F66" si="485">E66-E65</f>
        <v>-0.17303113823989236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534">
        <f>結果表!P64</f>
        <v>99.421758240465522</v>
      </c>
      <c r="L66" s="527">
        <v>3</v>
      </c>
      <c r="M66" s="262">
        <f t="shared" ref="M66" si="489">B66</f>
        <v>99.149584840704023</v>
      </c>
      <c r="N66" s="220">
        <f t="shared" ref="N66" si="490">J66</f>
        <v>99.421758240465522</v>
      </c>
    </row>
    <row r="67" spans="1:14">
      <c r="A67" s="2576">
        <v>45017</v>
      </c>
      <c r="B67" s="2620">
        <f>結果表!H65</f>
        <v>99.100862727090686</v>
      </c>
      <c r="C67" s="699">
        <f t="shared" ref="C67" si="491">B67-B66</f>
        <v>-4.8722113613337115E-2</v>
      </c>
      <c r="D67" s="52">
        <f t="shared" ref="D67" si="492">ROUND((B67-B55)/B55*100,2)</f>
        <v>-2.6</v>
      </c>
      <c r="E67" s="359">
        <f t="shared" ref="E67" si="493">AVERAGE(B65:B67)</f>
        <v>99.173551767594063</v>
      </c>
      <c r="F67" s="542">
        <f t="shared" ref="F67" si="494">E67-E66</f>
        <v>-0.11416159008057036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534">
        <f>結果表!P65</f>
        <v>99.369102607034932</v>
      </c>
      <c r="L67" s="527">
        <v>4</v>
      </c>
      <c r="M67" s="262">
        <f t="shared" ref="M67" si="498">B67</f>
        <v>99.100862727090686</v>
      </c>
      <c r="N67" s="220">
        <f t="shared" ref="N67" si="499">J67</f>
        <v>99.369102607034932</v>
      </c>
    </row>
    <row r="68" spans="1:14">
      <c r="A68" s="2576">
        <v>45047</v>
      </c>
      <c r="B68" s="2620">
        <f>結果表!H66</f>
        <v>99.092249902632844</v>
      </c>
      <c r="C68" s="699">
        <f t="shared" ref="C68" si="500">B68-B67</f>
        <v>-8.6128244578418389E-3</v>
      </c>
      <c r="D68" s="52">
        <f t="shared" ref="D68" si="501">ROUND((B68-B56)/B56*100,2)</f>
        <v>-2.58</v>
      </c>
      <c r="E68" s="359">
        <f t="shared" ref="E68" si="502">AVERAGE(B66:B68)</f>
        <v>99.114232490142513</v>
      </c>
      <c r="F68" s="542">
        <f t="shared" ref="F68" si="503">E68-E67</f>
        <v>-5.9319277451550079E-2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534">
        <f>結果表!P66</f>
        <v>99.393425655603423</v>
      </c>
      <c r="L68" s="527">
        <v>5</v>
      </c>
      <c r="M68" s="262">
        <f t="shared" ref="M68" si="507">B68</f>
        <v>99.092249902632844</v>
      </c>
      <c r="N68" s="220">
        <f t="shared" ref="N68" si="508">J68</f>
        <v>99.393425655603423</v>
      </c>
    </row>
    <row r="69" spans="1:14">
      <c r="A69" s="2576">
        <v>45078</v>
      </c>
      <c r="B69" s="2620">
        <f>結果表!H67</f>
        <v>99.121033686311179</v>
      </c>
      <c r="C69" s="699">
        <f t="shared" ref="C69" si="509">B69-B68</f>
        <v>2.878378367833534E-2</v>
      </c>
      <c r="D69" s="52">
        <f t="shared" ref="D69" si="510">ROUND((B69-B57)/B57*100,2)</f>
        <v>-2.46</v>
      </c>
      <c r="E69" s="359">
        <f t="shared" ref="E69" si="511">AVERAGE(B67:B69)</f>
        <v>99.104715438678241</v>
      </c>
      <c r="F69" s="542">
        <f t="shared" ref="F69" si="512">E69-E68</f>
        <v>-9.5170514642717308E-3</v>
      </c>
      <c r="G69" s="361">
        <f t="shared" ref="G69" si="513">IF(F69&lt;0,-1,1)</f>
        <v>-1</v>
      </c>
      <c r="H69" s="360">
        <f t="shared" ref="H69" si="514">SUM(G67:G69)</f>
        <v>-3</v>
      </c>
      <c r="I69" s="514" t="str">
        <f t="shared" ref="I69" si="515">IF(H69=-3,"悪化 ",IF(H69=3,"改善 "," ---"))</f>
        <v xml:space="preserve">悪化 </v>
      </c>
      <c r="J69" s="2534">
        <f>結果表!P67</f>
        <v>99.456993286550428</v>
      </c>
      <c r="L69" s="527">
        <v>6</v>
      </c>
      <c r="M69" s="262">
        <f t="shared" ref="M69" si="516">B69</f>
        <v>99.121033686311179</v>
      </c>
      <c r="N69" s="220">
        <f t="shared" ref="N69" si="517">J69</f>
        <v>99.456993286550428</v>
      </c>
    </row>
    <row r="70" spans="1:14">
      <c r="A70" s="2576">
        <v>45108</v>
      </c>
      <c r="B70" s="2620">
        <f>結果表!H68</f>
        <v>99.181824803903211</v>
      </c>
      <c r="C70" s="699">
        <f t="shared" ref="C70" si="518">B70-B69</f>
        <v>6.0791117592032151E-2</v>
      </c>
      <c r="D70" s="52">
        <f t="shared" ref="D70" si="519">ROUND((B70-B58)/B58*100,2)</f>
        <v>-2.21</v>
      </c>
      <c r="E70" s="359">
        <f t="shared" ref="E70" si="520">AVERAGE(B68:B70)</f>
        <v>99.131702797615745</v>
      </c>
      <c r="F70" s="542">
        <f t="shared" ref="F70" si="521">E70-E69</f>
        <v>2.6987358937503814E-2</v>
      </c>
      <c r="G70" s="361">
        <f t="shared" ref="G70" si="522">IF(F70&lt;0,-1,1)</f>
        <v>1</v>
      </c>
      <c r="H70" s="360">
        <f t="shared" ref="H70" si="523">SUM(G68:G70)</f>
        <v>-1</v>
      </c>
      <c r="I70" s="514" t="str">
        <f t="shared" ref="I70" si="524">IF(H70=-3,"悪化 ",IF(H70=3,"改善 "," ---"))</f>
        <v xml:space="preserve"> ---</v>
      </c>
      <c r="J70" s="2534">
        <f>結果表!P68</f>
        <v>99.550083104854721</v>
      </c>
      <c r="L70" s="527">
        <v>7</v>
      </c>
      <c r="M70" s="262">
        <f t="shared" ref="M70" si="525">B70</f>
        <v>99.181824803903211</v>
      </c>
      <c r="N70" s="220">
        <f t="shared" ref="N70" si="526">J70</f>
        <v>99.550083104854721</v>
      </c>
    </row>
    <row r="71" spans="1:14">
      <c r="A71" s="2576">
        <v>45139</v>
      </c>
      <c r="B71" s="2620">
        <f>結果表!H69</f>
        <v>99.246511812355848</v>
      </c>
      <c r="C71" s="699">
        <f t="shared" ref="C71" si="527">B71-B70</f>
        <v>6.4687008452636974E-2</v>
      </c>
      <c r="D71" s="52">
        <f t="shared" ref="D71" si="528">ROUND((B71-B59)/B59*100,2)</f>
        <v>-1.86</v>
      </c>
      <c r="E71" s="359">
        <f t="shared" ref="E71" si="529">AVERAGE(B69:B71)</f>
        <v>99.18312343419008</v>
      </c>
      <c r="F71" s="542">
        <f t="shared" ref="F71" si="530">E71-E70</f>
        <v>5.1420636574334821E-2</v>
      </c>
      <c r="G71" s="361">
        <f t="shared" ref="G71" si="531">IF(F71&lt;0,-1,1)</f>
        <v>1</v>
      </c>
      <c r="H71" s="360">
        <f t="shared" ref="H71" si="532">SUM(G69:G71)</f>
        <v>1</v>
      </c>
      <c r="I71" s="514" t="str">
        <f t="shared" ref="I71" si="533">IF(H71=-3,"悪化 ",IF(H71=3,"改善 "," ---"))</f>
        <v xml:space="preserve"> ---</v>
      </c>
      <c r="J71" s="2534">
        <f>結果表!P69</f>
        <v>99.636694552024338</v>
      </c>
      <c r="L71" s="529">
        <v>8</v>
      </c>
      <c r="M71" s="262">
        <f t="shared" ref="M71" si="534">B71</f>
        <v>99.246511812355848</v>
      </c>
      <c r="N71" s="220">
        <f t="shared" ref="N71" si="535">J71</f>
        <v>99.636694552024338</v>
      </c>
    </row>
    <row r="72" spans="1:14">
      <c r="A72" s="2576">
        <v>45170</v>
      </c>
      <c r="B72" s="2620">
        <f>結果表!H70</f>
        <v>99.258229094972606</v>
      </c>
      <c r="C72" s="699">
        <f t="shared" ref="C72" si="536">B72-B71</f>
        <v>1.1717282616757529E-2</v>
      </c>
      <c r="D72" s="52">
        <f t="shared" ref="D72" si="537">ROUND((B72-B60)/B60*100,2)</f>
        <v>-1.47</v>
      </c>
      <c r="E72" s="359">
        <f t="shared" ref="E72" si="538">AVERAGE(B70:B72)</f>
        <v>99.228855237077212</v>
      </c>
      <c r="F72" s="542">
        <f t="shared" ref="F72" si="539">E72-E71</f>
        <v>4.5731802887132744E-2</v>
      </c>
      <c r="G72" s="361">
        <f t="shared" ref="G72" si="540">IF(F72&lt;0,-1,1)</f>
        <v>1</v>
      </c>
      <c r="H72" s="360">
        <f t="shared" ref="H72" si="541">SUM(G70:G72)</f>
        <v>3</v>
      </c>
      <c r="I72" s="514" t="str">
        <f t="shared" ref="I72" si="542">IF(H72=-3,"悪化 ",IF(H72=3,"改善 "," ---"))</f>
        <v xml:space="preserve">改善 </v>
      </c>
      <c r="J72" s="2534">
        <f>結果表!P70</f>
        <v>99.704695410661643</v>
      </c>
      <c r="L72" s="529">
        <v>9</v>
      </c>
      <c r="M72" s="262">
        <f t="shared" ref="M72" si="543">B72</f>
        <v>99.258229094972606</v>
      </c>
      <c r="N72" s="220">
        <f t="shared" ref="N72" si="544">J72</f>
        <v>99.704695410661643</v>
      </c>
    </row>
    <row r="73" spans="1:14">
      <c r="A73" s="2576">
        <v>45200</v>
      </c>
      <c r="B73" s="2620">
        <f>結果表!H71</f>
        <v>99.243935139633052</v>
      </c>
      <c r="C73" s="699">
        <f t="shared" ref="C73" si="545">B73-B72</f>
        <v>-1.4293955339553577E-2</v>
      </c>
      <c r="D73" s="52">
        <f t="shared" ref="D73" si="546">ROUND((B73-B61)/B61*100,2)</f>
        <v>-1.08</v>
      </c>
      <c r="E73" s="359">
        <f t="shared" ref="E73" si="547">AVERAGE(B71:B73)</f>
        <v>99.249558682320512</v>
      </c>
      <c r="F73" s="542">
        <f t="shared" ref="F73" si="548">E73-E72</f>
        <v>2.0703445243299257E-2</v>
      </c>
      <c r="G73" s="361">
        <f t="shared" ref="G73" si="549">IF(F73&lt;0,-1,1)</f>
        <v>1</v>
      </c>
      <c r="H73" s="360">
        <f t="shared" ref="H73" si="550">SUM(G71:G73)</f>
        <v>3</v>
      </c>
      <c r="I73" s="514" t="str">
        <f t="shared" ref="I73" si="551">IF(H73=-3,"悪化 ",IF(H73=3,"改善 "," ---"))</f>
        <v xml:space="preserve">改善 </v>
      </c>
      <c r="J73" s="2534">
        <f>結果表!P71</f>
        <v>99.748725173737796</v>
      </c>
      <c r="L73" s="529">
        <v>10</v>
      </c>
      <c r="M73" s="262">
        <f t="shared" ref="M73" si="552">B73</f>
        <v>99.243935139633052</v>
      </c>
      <c r="N73" s="220">
        <f t="shared" ref="N73" si="553">J73</f>
        <v>99.748725173737796</v>
      </c>
    </row>
    <row r="74" spans="1:14">
      <c r="A74" s="2576">
        <v>45231</v>
      </c>
      <c r="B74" s="2620">
        <f>結果表!H72</f>
        <v>99.194347495734561</v>
      </c>
      <c r="C74" s="699">
        <f t="shared" ref="C74" si="554">B74-B73</f>
        <v>-4.9587643898490796E-2</v>
      </c>
      <c r="D74" s="52">
        <f t="shared" ref="D74" si="555">ROUND((B74-B62)/B62*100,2)</f>
        <v>-0.78</v>
      </c>
      <c r="E74" s="359">
        <f t="shared" ref="E74" si="556">AVERAGE(B72:B74)</f>
        <v>99.232170576780064</v>
      </c>
      <c r="F74" s="542">
        <f t="shared" ref="F74" si="557">E74-E73</f>
        <v>-1.7388105540447896E-2</v>
      </c>
      <c r="G74" s="361">
        <f t="shared" ref="G74" si="558">IF(F74&lt;0,-1,1)</f>
        <v>-1</v>
      </c>
      <c r="H74" s="360">
        <f t="shared" ref="H74" si="559">SUM(G72:G74)</f>
        <v>1</v>
      </c>
      <c r="I74" s="514" t="str">
        <f t="shared" ref="I74" si="560">IF(H74=-3,"悪化 ",IF(H74=3,"改善 "," ---"))</f>
        <v xml:space="preserve"> ---</v>
      </c>
      <c r="J74" s="2534">
        <f>結果表!P72</f>
        <v>99.761017555569893</v>
      </c>
      <c r="L74" s="528">
        <v>11</v>
      </c>
      <c r="M74" s="262">
        <f t="shared" ref="M74" si="561">B74</f>
        <v>99.194347495734561</v>
      </c>
      <c r="N74" s="220">
        <f t="shared" ref="N74" si="562">J74</f>
        <v>99.761017555569893</v>
      </c>
    </row>
    <row r="75" spans="1:14">
      <c r="A75" s="2623">
        <v>45261</v>
      </c>
      <c r="B75" s="2621">
        <f>結果表!H73</f>
        <v>99.112429713229474</v>
      </c>
      <c r="C75" s="930">
        <f t="shared" ref="C75:C76" si="563">B75-B74</f>
        <v>-8.1917782505087189E-2</v>
      </c>
      <c r="D75" s="550">
        <f t="shared" ref="D75:D76" si="564">ROUND((B75-B63)/B63*100,2)</f>
        <v>-0.56000000000000005</v>
      </c>
      <c r="E75" s="544">
        <f t="shared" ref="E75:E76" si="565">AVERAGE(B73:B75)</f>
        <v>99.183570782865687</v>
      </c>
      <c r="F75" s="551">
        <f t="shared" ref="F75:F76" si="566">E75-E74</f>
        <v>-4.8599793914377187E-2</v>
      </c>
      <c r="G75" s="545">
        <f t="shared" ref="G75:G76" si="567">IF(F75&lt;0,-1,1)</f>
        <v>-1</v>
      </c>
      <c r="H75" s="552">
        <f t="shared" ref="H75:H76" si="568">SUM(G73:G75)</f>
        <v>-1</v>
      </c>
      <c r="I75" s="440" t="str">
        <f t="shared" ref="I75:I76" si="569">IF(H75=-3,"悪化 ",IF(H75=3,"改善 "," ---"))</f>
        <v xml:space="preserve"> ---</v>
      </c>
      <c r="J75" s="2534">
        <f>結果表!P73</f>
        <v>99.751646320182928</v>
      </c>
      <c r="L75" s="532">
        <v>12</v>
      </c>
      <c r="M75" s="494">
        <f t="shared" ref="M75:M76" si="570">B75</f>
        <v>99.112429713229474</v>
      </c>
      <c r="N75" s="225">
        <f t="shared" ref="N75:N76" si="571">J75</f>
        <v>99.751646320182928</v>
      </c>
    </row>
    <row r="76" spans="1:14">
      <c r="A76" s="2622">
        <v>45292</v>
      </c>
      <c r="B76" s="2620">
        <f>結果表!H74</f>
        <v>99.036511801021391</v>
      </c>
      <c r="C76" s="735">
        <f t="shared" si="563"/>
        <v>-7.5917912208083749E-2</v>
      </c>
      <c r="D76" s="547">
        <f t="shared" si="564"/>
        <v>-0.41</v>
      </c>
      <c r="E76" s="553">
        <f t="shared" si="565"/>
        <v>99.114429669995147</v>
      </c>
      <c r="F76" s="548">
        <f t="shared" si="566"/>
        <v>-6.91411128705397E-2</v>
      </c>
      <c r="G76" s="554">
        <f t="shared" si="567"/>
        <v>-1</v>
      </c>
      <c r="H76" s="549">
        <f t="shared" si="568"/>
        <v>-3</v>
      </c>
      <c r="I76" s="524" t="str">
        <f t="shared" si="569"/>
        <v xml:space="preserve">悪化 </v>
      </c>
      <c r="J76" s="2533">
        <f>結果表!P74</f>
        <v>99.75090770593404</v>
      </c>
      <c r="L76" s="530" t="s">
        <v>1254</v>
      </c>
      <c r="M76" s="262">
        <f t="shared" si="570"/>
        <v>99.036511801021391</v>
      </c>
      <c r="N76" s="220">
        <f t="shared" si="571"/>
        <v>99.75090770593404</v>
      </c>
    </row>
    <row r="77" spans="1:14">
      <c r="A77" s="2576">
        <v>45323</v>
      </c>
      <c r="B77" s="2620">
        <f>結果表!H75</f>
        <v>99.077137553785988</v>
      </c>
      <c r="C77" s="699">
        <f t="shared" ref="C77" si="572">B77-B76</f>
        <v>4.0625752764597678E-2</v>
      </c>
      <c r="D77" s="52">
        <f t="shared" ref="D77" si="573">ROUND((B77-B65)/B65*100,2)</f>
        <v>-0.19</v>
      </c>
      <c r="E77" s="359">
        <f t="shared" ref="E77" si="574">AVERAGE(B75:B77)</f>
        <v>99.075359689345603</v>
      </c>
      <c r="F77" s="542">
        <f t="shared" ref="F77" si="575">E77-E76</f>
        <v>-3.9069980649543368E-2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534">
        <f>結果表!P75</f>
        <v>99.792620413020231</v>
      </c>
      <c r="L77" s="527">
        <v>2</v>
      </c>
      <c r="M77" s="262">
        <f t="shared" ref="M77" si="579">B77</f>
        <v>99.077137553785988</v>
      </c>
      <c r="N77" s="220">
        <f t="shared" ref="N77" si="580">J77</f>
        <v>99.792620413020231</v>
      </c>
    </row>
    <row r="78" spans="1:14">
      <c r="A78" s="2576">
        <v>45352</v>
      </c>
      <c r="B78" s="2620">
        <f>結果表!H76</f>
        <v>99.227194928386908</v>
      </c>
      <c r="C78" s="699">
        <f t="shared" ref="C78" si="581">B78-B77</f>
        <v>0.1500573746009195</v>
      </c>
      <c r="D78" s="52">
        <f t="shared" ref="D78" si="582">ROUND((B78-B66)/B66*100,2)</f>
        <v>0.08</v>
      </c>
      <c r="E78" s="359">
        <f t="shared" ref="E78" si="583">AVERAGE(B76:B78)</f>
        <v>99.113614761064753</v>
      </c>
      <c r="F78" s="542">
        <f t="shared" ref="F78" si="584">E78-E77</f>
        <v>3.8255071719149214E-2</v>
      </c>
      <c r="G78" s="361">
        <f t="shared" ref="G78" si="585">IF(F78&lt;0,-1,1)</f>
        <v>1</v>
      </c>
      <c r="H78" s="360">
        <f t="shared" ref="H78" si="586">SUM(G76:G78)</f>
        <v>-1</v>
      </c>
      <c r="I78" s="514" t="str">
        <f t="shared" ref="I78" si="587">IF(H78=-3,"悪化 ",IF(H78=3,"改善 "," ---"))</f>
        <v xml:space="preserve"> ---</v>
      </c>
      <c r="J78" s="2534">
        <f>結果表!P76</f>
        <v>99.882157530494098</v>
      </c>
      <c r="L78" s="527">
        <v>3</v>
      </c>
      <c r="M78" s="262">
        <f t="shared" ref="M78" si="588">B78</f>
        <v>99.227194928386908</v>
      </c>
      <c r="N78" s="220">
        <f t="shared" ref="N78" si="589">J78</f>
        <v>99.882157530494098</v>
      </c>
    </row>
    <row r="79" spans="1:14">
      <c r="A79" s="2576">
        <v>45383</v>
      </c>
      <c r="B79" s="2620">
        <f>結果表!H77</f>
        <v>99.50713027190578</v>
      </c>
      <c r="C79" s="699">
        <f t="shared" ref="C79" si="590">B79-B78</f>
        <v>0.27993534351887206</v>
      </c>
      <c r="D79" s="52">
        <f t="shared" ref="D79" si="591">ROUND((B79-B67)/B67*100,2)</f>
        <v>0.41</v>
      </c>
      <c r="E79" s="359">
        <f t="shared" ref="E79" si="592">AVERAGE(B77:B79)</f>
        <v>99.270487584692887</v>
      </c>
      <c r="F79" s="542">
        <f t="shared" ref="F79" si="593">E79-E78</f>
        <v>0.15687282362813448</v>
      </c>
      <c r="G79" s="361">
        <f t="shared" ref="G79" si="594">IF(F79&lt;0,-1,1)</f>
        <v>1</v>
      </c>
      <c r="H79" s="360">
        <f t="shared" ref="H79" si="595">SUM(G77:G79)</f>
        <v>1</v>
      </c>
      <c r="I79" s="514" t="str">
        <f t="shared" ref="I79" si="596">IF(H79=-3,"悪化 ",IF(H79=3,"改善 "," ---"))</f>
        <v xml:space="preserve"> ---</v>
      </c>
      <c r="J79" s="2534">
        <f>結果表!P77</f>
        <v>100.00282346519809</v>
      </c>
      <c r="L79" s="527">
        <v>4</v>
      </c>
      <c r="M79" s="262">
        <f t="shared" ref="M79" si="597">B79</f>
        <v>99.50713027190578</v>
      </c>
      <c r="N79" s="220">
        <f t="shared" ref="N79" si="598">J79</f>
        <v>100.00282346519809</v>
      </c>
    </row>
    <row r="80" spans="1:14">
      <c r="A80" s="2576">
        <v>45413</v>
      </c>
      <c r="B80" s="2620">
        <f>結果表!H78</f>
        <v>99.825260226526225</v>
      </c>
      <c r="C80" s="699">
        <f t="shared" ref="C80" si="599">B80-B79</f>
        <v>0.31812995462044569</v>
      </c>
      <c r="D80" s="52">
        <f t="shared" ref="D80" si="600">ROUND((B80-B68)/B68*100,2)</f>
        <v>0.74</v>
      </c>
      <c r="E80" s="359">
        <f t="shared" ref="E80" si="601">AVERAGE(B78:B80)</f>
        <v>99.519861808939638</v>
      </c>
      <c r="F80" s="542">
        <f t="shared" ref="F80" si="602">E80-E79</f>
        <v>0.24937422424675049</v>
      </c>
      <c r="G80" s="361">
        <f t="shared" ref="G80" si="603">IF(F80&lt;0,-1,1)</f>
        <v>1</v>
      </c>
      <c r="H80" s="360">
        <f t="shared" ref="H80" si="604">SUM(G78:G80)</f>
        <v>3</v>
      </c>
      <c r="I80" s="514" t="str">
        <f t="shared" ref="I80" si="605">IF(H80=-3,"悪化 ",IF(H80=3,"改善 "," ---"))</f>
        <v xml:space="preserve">改善 </v>
      </c>
      <c r="J80" s="2534">
        <f>結果表!P78</f>
        <v>100.11989927312251</v>
      </c>
      <c r="L80" s="527">
        <v>5</v>
      </c>
      <c r="M80" s="262">
        <f t="shared" ref="M80" si="606">B80</f>
        <v>99.825260226526225</v>
      </c>
      <c r="N80" s="220">
        <f t="shared" ref="N80" si="607">J80</f>
        <v>100.11989927312251</v>
      </c>
    </row>
    <row r="81" spans="1:14">
      <c r="A81" s="2576">
        <v>45444</v>
      </c>
      <c r="B81" s="2620">
        <f>結果表!H79</f>
        <v>100.05161846850453</v>
      </c>
      <c r="C81" s="699">
        <f t="shared" ref="C81" si="608">B81-B80</f>
        <v>0.22635824197830345</v>
      </c>
      <c r="D81" s="52">
        <f t="shared" ref="D81" si="609">ROUND((B81-B69)/B69*100,2)</f>
        <v>0.94</v>
      </c>
      <c r="E81" s="359">
        <f t="shared" ref="E81" si="610">AVERAGE(B79:B81)</f>
        <v>99.794669655645521</v>
      </c>
      <c r="F81" s="542">
        <f t="shared" ref="F81" si="611">E81-E80</f>
        <v>0.27480784670588321</v>
      </c>
      <c r="G81" s="361">
        <f t="shared" ref="G81" si="612">IF(F81&lt;0,-1,1)</f>
        <v>1</v>
      </c>
      <c r="H81" s="360">
        <f t="shared" ref="H81" si="613">SUM(G79:G81)</f>
        <v>3</v>
      </c>
      <c r="I81" s="514" t="str">
        <f t="shared" ref="I81" si="614">IF(H81=-3,"悪化 ",IF(H81=3,"改善 "," ---"))</f>
        <v xml:space="preserve">改善 </v>
      </c>
      <c r="J81" s="2534">
        <f>結果表!P79</f>
        <v>100.20152042311753</v>
      </c>
      <c r="L81" s="527">
        <v>6</v>
      </c>
      <c r="M81" s="262">
        <f t="shared" ref="M81" si="615">B81</f>
        <v>100.05161846850453</v>
      </c>
      <c r="N81" s="220">
        <f t="shared" ref="N81" si="616">J81</f>
        <v>100.20152042311753</v>
      </c>
    </row>
    <row r="82" spans="1:14">
      <c r="A82" s="2576">
        <v>45474</v>
      </c>
      <c r="B82" s="2620">
        <f>結果表!H80</f>
        <v>100.22327777564263</v>
      </c>
      <c r="C82" s="699">
        <f t="shared" ref="C82" si="617">B82-B81</f>
        <v>0.17165930713809985</v>
      </c>
      <c r="D82" s="52">
        <f t="shared" ref="D82" si="618">ROUND((B82-B70)/B70*100,2)</f>
        <v>1.05</v>
      </c>
      <c r="E82" s="359">
        <f t="shared" ref="E82" si="619">AVERAGE(B80:B82)</f>
        <v>100.03338549022446</v>
      </c>
      <c r="F82" s="542">
        <f t="shared" ref="F82" si="620">E82-E81</f>
        <v>0.23871583457894019</v>
      </c>
      <c r="G82" s="361">
        <f t="shared" ref="G82" si="621">IF(F82&lt;0,-1,1)</f>
        <v>1</v>
      </c>
      <c r="H82" s="360">
        <f t="shared" ref="H82" si="622">SUM(G80:G82)</f>
        <v>3</v>
      </c>
      <c r="I82" s="514" t="str">
        <f t="shared" ref="I82" si="623">IF(H82=-3,"悪化 ",IF(H82=3,"改善 "," ---"))</f>
        <v xml:space="preserve">改善 </v>
      </c>
      <c r="J82" s="2534">
        <f>結果表!P80</f>
        <v>100.26328127977902</v>
      </c>
      <c r="L82" s="527">
        <v>7</v>
      </c>
      <c r="M82" s="262">
        <f t="shared" ref="M82" si="624">B82</f>
        <v>100.22327777564263</v>
      </c>
      <c r="N82" s="220">
        <f t="shared" ref="N82" si="625">J82</f>
        <v>100.26328127977902</v>
      </c>
    </row>
    <row r="83" spans="1:14">
      <c r="A83" s="2576">
        <v>45505</v>
      </c>
      <c r="B83" s="2620">
        <f>結果表!H81</f>
        <v>100.27004334896392</v>
      </c>
      <c r="C83" s="699">
        <f t="shared" ref="C83" si="626">B83-B82</f>
        <v>4.6765573321295051E-2</v>
      </c>
      <c r="D83" s="52">
        <f t="shared" ref="D83" si="627">ROUND((B83-B71)/B71*100,2)</f>
        <v>1.03</v>
      </c>
      <c r="E83" s="359">
        <f t="shared" ref="E83" si="628">AVERAGE(B81:B83)</f>
        <v>100.18164653103702</v>
      </c>
      <c r="F83" s="542">
        <f t="shared" ref="F83" si="629">E83-E82</f>
        <v>0.14826104081255664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534">
        <f>結果表!P81</f>
        <v>100.2967318725463</v>
      </c>
      <c r="L83" s="529">
        <v>8</v>
      </c>
      <c r="M83" s="262">
        <f t="shared" ref="M83" si="633">B83</f>
        <v>100.27004334896392</v>
      </c>
      <c r="N83" s="220">
        <f t="shared" ref="N83" si="634">J83</f>
        <v>100.2967318725463</v>
      </c>
    </row>
    <row r="84" spans="1:14">
      <c r="A84" s="2576">
        <v>45536</v>
      </c>
      <c r="B84" s="2620">
        <f>結果表!H82</f>
        <v>100.2649075159043</v>
      </c>
      <c r="C84" s="699">
        <f t="shared" ref="C84" si="635">B84-B83</f>
        <v>-5.1358330596258384E-3</v>
      </c>
      <c r="D84" s="52">
        <f t="shared" ref="D84" si="636">ROUND((B84-B72)/B72*100,2)</f>
        <v>1.01</v>
      </c>
      <c r="E84" s="359">
        <f t="shared" ref="E84" si="637">AVERAGE(B82:B84)</f>
        <v>100.25274288017029</v>
      </c>
      <c r="F84" s="542">
        <f t="shared" ref="F84" si="638">E84-E83</f>
        <v>7.1096349133270564E-2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534">
        <f>結果表!P82</f>
        <v>100.32417174880679</v>
      </c>
      <c r="L84" s="529">
        <v>9</v>
      </c>
      <c r="M84" s="262">
        <f t="shared" ref="M84" si="642">B84</f>
        <v>100.2649075159043</v>
      </c>
      <c r="N84" s="220">
        <f t="shared" ref="N84" si="643">J84</f>
        <v>100.32417174880679</v>
      </c>
    </row>
    <row r="85" spans="1:14">
      <c r="A85" s="2576">
        <v>45566</v>
      </c>
      <c r="B85" s="2620">
        <f>結果表!H83</f>
        <v>100.25140881260324</v>
      </c>
      <c r="C85" s="699">
        <f t="shared" ref="C85" si="644">B85-B84</f>
        <v>-1.3498703301053183E-2</v>
      </c>
      <c r="D85" s="52">
        <f t="shared" ref="D85" si="645">ROUND((B85-B73)/B73*100,2)</f>
        <v>1.02</v>
      </c>
      <c r="E85" s="359">
        <f t="shared" ref="E85" si="646">AVERAGE(B83:B85)</f>
        <v>100.26211989249049</v>
      </c>
      <c r="F85" s="542">
        <f t="shared" ref="F85" si="647">E85-E84</f>
        <v>9.3770123202006062E-3</v>
      </c>
      <c r="G85" s="361">
        <f t="shared" ref="G85" si="648">IF(F85&lt;0,-1,1)</f>
        <v>1</v>
      </c>
      <c r="H85" s="360">
        <f t="shared" ref="H85" si="649">SUM(G83:G85)</f>
        <v>3</v>
      </c>
      <c r="I85" s="514" t="str">
        <f t="shared" ref="I85" si="650">IF(H85=-3,"悪化 ",IF(H85=3,"改善 "," ---"))</f>
        <v xml:space="preserve">改善 </v>
      </c>
      <c r="J85" s="2534">
        <f>結果表!P83</f>
        <v>100.34078159662629</v>
      </c>
      <c r="L85" s="529">
        <v>10</v>
      </c>
      <c r="M85" s="262">
        <f t="shared" ref="M85" si="651">B85</f>
        <v>100.25140881260324</v>
      </c>
      <c r="N85" s="220">
        <f t="shared" ref="N85" si="652">J85</f>
        <v>100.34078159662629</v>
      </c>
    </row>
    <row r="86" spans="1:14">
      <c r="A86" s="2576">
        <v>45597</v>
      </c>
      <c r="B86" s="2620">
        <f>結果表!H84</f>
        <v>100.23629203694109</v>
      </c>
      <c r="C86" s="699">
        <f t="shared" ref="C86" si="653">B86-B85</f>
        <v>-1.5116775662150417E-2</v>
      </c>
      <c r="D86" s="52">
        <f t="shared" ref="D86" si="654">ROUND((B86-B74)/B74*100,2)</f>
        <v>1.05</v>
      </c>
      <c r="E86" s="359">
        <f t="shared" ref="E86" si="655">AVERAGE(B84:B86)</f>
        <v>100.25086945514954</v>
      </c>
      <c r="F86" s="542">
        <f t="shared" ref="F86" si="656">E86-E85</f>
        <v>-1.1250437340947883E-2</v>
      </c>
      <c r="G86" s="361">
        <f t="shared" ref="G86" si="657">IF(F86&lt;0,-1,1)</f>
        <v>-1</v>
      </c>
      <c r="H86" s="360">
        <f t="shared" ref="H86" si="658">SUM(G84:G86)</f>
        <v>1</v>
      </c>
      <c r="I86" s="514" t="str">
        <f t="shared" ref="I86" si="659">IF(H86=-3,"悪化 ",IF(H86=3,"改善 "," ---"))</f>
        <v xml:space="preserve"> ---</v>
      </c>
      <c r="J86" s="2534">
        <f>結果表!P84</f>
        <v>100.34559246637797</v>
      </c>
      <c r="L86" s="528">
        <v>11</v>
      </c>
      <c r="M86" s="262">
        <f t="shared" ref="M86" si="660">B86</f>
        <v>100.23629203694109</v>
      </c>
      <c r="N86" s="220">
        <f t="shared" ref="N86" si="661">J86</f>
        <v>100.34559246637797</v>
      </c>
    </row>
    <row r="87" spans="1:14">
      <c r="A87" s="2623">
        <v>45627</v>
      </c>
      <c r="B87" s="2620">
        <f>結果表!H85</f>
        <v>100.23202383007882</v>
      </c>
      <c r="C87" s="699">
        <f t="shared" ref="C87" si="662">B87-B86</f>
        <v>-4.2682068622781344E-3</v>
      </c>
      <c r="D87" s="52">
        <f t="shared" ref="D87" si="663">ROUND((B87-B75)/B75*100,2)</f>
        <v>1.1299999999999999</v>
      </c>
      <c r="E87" s="359">
        <f t="shared" ref="E87" si="664">AVERAGE(B85:B87)</f>
        <v>100.23990822654105</v>
      </c>
      <c r="F87" s="542">
        <f t="shared" ref="F87" si="665">E87-E86</f>
        <v>-1.0961228608493911E-2</v>
      </c>
      <c r="G87" s="361">
        <f t="shared" ref="G87" si="666">IF(F87&lt;0,-1,1)</f>
        <v>-1</v>
      </c>
      <c r="H87" s="360">
        <f t="shared" ref="H87" si="667">SUM(G85:G87)</f>
        <v>-1</v>
      </c>
      <c r="I87" s="514" t="str">
        <f t="shared" ref="I87" si="668">IF(H87=-3,"悪化 ",IF(H87=3,"改善 "," ---"))</f>
        <v xml:space="preserve"> ---</v>
      </c>
      <c r="J87" s="2534">
        <f>結果表!P85</f>
        <v>100.32779796831997</v>
      </c>
      <c r="L87" s="532">
        <v>12</v>
      </c>
      <c r="M87" s="494">
        <f t="shared" ref="M87" si="669">B87</f>
        <v>100.23202383007882</v>
      </c>
      <c r="N87" s="225">
        <f t="shared" ref="N87" si="670">J87</f>
        <v>100.32779796831997</v>
      </c>
    </row>
    <row r="88" spans="1:14">
      <c r="A88" s="2218">
        <v>45658</v>
      </c>
      <c r="B88" s="2641">
        <f>結果表!H86</f>
        <v>100.2267457321858</v>
      </c>
      <c r="C88" s="245">
        <f t="shared" ref="C88" si="671">B88-B87</f>
        <v>-5.2780978930115907E-3</v>
      </c>
      <c r="D88" s="547">
        <f t="shared" ref="D88" si="672">ROUND((B88-B76)/B76*100,2)</f>
        <v>1.2</v>
      </c>
      <c r="E88" s="553">
        <f t="shared" ref="E88" si="673">AVERAGE(B86:B88)</f>
        <v>100.23168719973523</v>
      </c>
      <c r="F88" s="548">
        <f t="shared" ref="F88" si="674">E88-E87</f>
        <v>-8.2210268058133806E-3</v>
      </c>
      <c r="G88" s="554">
        <f t="shared" ref="G88" si="675">IF(F88&lt;0,-1,1)</f>
        <v>-1</v>
      </c>
      <c r="H88" s="549">
        <f t="shared" ref="H88" si="676">SUM(G86:G88)</f>
        <v>-3</v>
      </c>
      <c r="I88" s="524" t="str">
        <f t="shared" ref="I88" si="677">IF(H88=-3,"悪化 ",IF(H88=3,"改善 "," ---"))</f>
        <v xml:space="preserve">悪化 </v>
      </c>
      <c r="J88" s="2619">
        <f>結果表!P86</f>
        <v>100.29604659512289</v>
      </c>
      <c r="L88" s="530" t="s">
        <v>1463</v>
      </c>
      <c r="M88" s="262">
        <f t="shared" ref="M88" si="678">B88</f>
        <v>100.2267457321858</v>
      </c>
      <c r="N88" s="220">
        <f t="shared" ref="N88" si="679">J88</f>
        <v>100.29604659512289</v>
      </c>
    </row>
    <row r="89" spans="1:14">
      <c r="A89" s="2219">
        <v>45689</v>
      </c>
      <c r="B89" s="2642">
        <f>結果表!H87</f>
        <v>100.22334056700197</v>
      </c>
      <c r="C89" s="243">
        <f t="shared" ref="C89" si="680">B89-B88</f>
        <v>-3.4051651838353791E-3</v>
      </c>
      <c r="D89" s="52">
        <f t="shared" ref="D89" si="681">ROUND((B89-B77)/B77*100,2)</f>
        <v>1.1599999999999999</v>
      </c>
      <c r="E89" s="359">
        <f t="shared" ref="E89" si="682">AVERAGE(B87:B89)</f>
        <v>100.22737004308885</v>
      </c>
      <c r="F89" s="542">
        <f t="shared" ref="F89" si="683">E89-E88</f>
        <v>-4.3171566463797717E-3</v>
      </c>
      <c r="G89" s="361">
        <f t="shared" ref="G89" si="684">IF(F89&lt;0,-1,1)</f>
        <v>-1</v>
      </c>
      <c r="H89" s="360">
        <f t="shared" ref="H89" si="685">SUM(G87:G89)</f>
        <v>-3</v>
      </c>
      <c r="I89" s="514" t="str">
        <f t="shared" ref="I89" si="686">IF(H89=-3,"悪化 ",IF(H89=3,"改善 "," ---"))</f>
        <v xml:space="preserve">悪化 </v>
      </c>
      <c r="J89" s="2620">
        <f>結果表!P87</f>
        <v>100.26724539299954</v>
      </c>
      <c r="L89" s="527">
        <v>2</v>
      </c>
      <c r="M89" s="262">
        <f t="shared" ref="M89" si="687">B89</f>
        <v>100.22334056700197</v>
      </c>
      <c r="N89" s="220">
        <f t="shared" ref="N89" si="688">J89</f>
        <v>100.26724539299954</v>
      </c>
    </row>
    <row r="90" spans="1:14">
      <c r="A90" s="2219">
        <v>45717</v>
      </c>
      <c r="B90" s="2642">
        <f>結果表!H88</f>
        <v>100.26322794755657</v>
      </c>
      <c r="C90" s="243">
        <f t="shared" ref="C90" si="689">B90-B89</f>
        <v>3.9887380554603169E-2</v>
      </c>
      <c r="D90" s="52">
        <f t="shared" ref="D90" si="690">ROUND((B90-B78)/B78*100,2)</f>
        <v>1.04</v>
      </c>
      <c r="E90" s="359">
        <f t="shared" ref="E90" si="691">AVERAGE(B88:B90)</f>
        <v>100.23777141558145</v>
      </c>
      <c r="F90" s="542">
        <f t="shared" ref="F90" si="692">E90-E89</f>
        <v>1.0401372492594874E-2</v>
      </c>
      <c r="G90" s="361">
        <f t="shared" ref="G90" si="693">IF(F90&lt;0,-1,1)</f>
        <v>1</v>
      </c>
      <c r="H90" s="360">
        <f t="shared" ref="H90" si="694">SUM(G88:G90)</f>
        <v>-1</v>
      </c>
      <c r="I90" s="514" t="str">
        <f t="shared" ref="I90" si="695">IF(H90=-3,"悪化 ",IF(H90=3,"改善 "," ---"))</f>
        <v xml:space="preserve"> ---</v>
      </c>
      <c r="J90" s="2620">
        <f>結果表!P88</f>
        <v>100.27210560661544</v>
      </c>
      <c r="L90" s="527">
        <v>3</v>
      </c>
      <c r="M90" s="262">
        <f t="shared" ref="M90" si="696">B90</f>
        <v>100.26322794755657</v>
      </c>
      <c r="N90" s="220">
        <f t="shared" ref="N90" si="697">J90</f>
        <v>100.27210560661544</v>
      </c>
    </row>
    <row r="91" spans="1:14">
      <c r="A91" s="2219">
        <v>45748</v>
      </c>
      <c r="B91" s="2642">
        <f>結果表!H89</f>
        <v>100.36934984664252</v>
      </c>
      <c r="C91" s="243">
        <f t="shared" ref="C91" si="698">B91-B90</f>
        <v>0.10612189908594871</v>
      </c>
      <c r="D91" s="52">
        <f t="shared" ref="D91" si="699">ROUND((B91-B79)/B79*100,2)</f>
        <v>0.87</v>
      </c>
      <c r="E91" s="359">
        <f t="shared" ref="E91" si="700">AVERAGE(B89:B91)</f>
        <v>100.28530612040036</v>
      </c>
      <c r="F91" s="542">
        <f t="shared" ref="F91" si="701">E91-E90</f>
        <v>4.7534704818914975E-2</v>
      </c>
      <c r="G91" s="361">
        <f t="shared" ref="G91" si="702">IF(F91&lt;0,-1,1)</f>
        <v>1</v>
      </c>
      <c r="H91" s="360">
        <f t="shared" ref="H91" si="703">SUM(G89:G91)</f>
        <v>1</v>
      </c>
      <c r="I91" s="514" t="str">
        <f t="shared" ref="I91" si="704">IF(H91=-3,"悪化 ",IF(H91=3,"改善 "," ---"))</f>
        <v xml:space="preserve"> ---</v>
      </c>
      <c r="J91" s="2620">
        <f>結果表!P89</f>
        <v>100.31414613563966</v>
      </c>
      <c r="L91" s="527">
        <v>4</v>
      </c>
      <c r="M91" s="262">
        <f t="shared" ref="M91" si="705">B91</f>
        <v>100.36934984664252</v>
      </c>
      <c r="N91" s="220">
        <f t="shared" ref="N91" si="706">J91</f>
        <v>100.31414613563966</v>
      </c>
    </row>
    <row r="92" spans="1:14">
      <c r="A92" s="2219">
        <v>45778</v>
      </c>
      <c r="B92" s="2642">
        <f>結果表!H90</f>
        <v>100.47541453326376</v>
      </c>
      <c r="C92" s="243">
        <f t="shared" ref="C92" si="707">B92-B91</f>
        <v>0.10606468662123802</v>
      </c>
      <c r="D92" s="52">
        <f t="shared" ref="D92" si="708">ROUND((B92-B80)/B80*100,2)</f>
        <v>0.65</v>
      </c>
      <c r="E92" s="359">
        <f t="shared" ref="E92" si="709">AVERAGE(B90:B92)</f>
        <v>100.36933077582096</v>
      </c>
      <c r="F92" s="542">
        <f t="shared" ref="F92" si="710">E92-E91</f>
        <v>8.4024655420591898E-2</v>
      </c>
      <c r="G92" s="361">
        <f t="shared" ref="G92" si="711">IF(F92&lt;0,-1,1)</f>
        <v>1</v>
      </c>
      <c r="H92" s="360">
        <f t="shared" ref="H92" si="712">SUM(G90:G92)</f>
        <v>3</v>
      </c>
      <c r="I92" s="514" t="str">
        <f t="shared" ref="I92" si="713">IF(H92=-3,"悪化 ",IF(H92=3,"改善 "," ---"))</f>
        <v xml:space="preserve">改善 </v>
      </c>
      <c r="J92" s="2620">
        <f>結果表!P90</f>
        <v>100.37720704650764</v>
      </c>
      <c r="L92" s="527">
        <v>5</v>
      </c>
      <c r="M92" s="262">
        <f t="shared" ref="M92" si="714">B92</f>
        <v>100.47541453326376</v>
      </c>
      <c r="N92" s="220">
        <f t="shared" ref="N92" si="715">J92</f>
        <v>100.37720704650764</v>
      </c>
    </row>
    <row r="93" spans="1:14">
      <c r="A93" s="2219">
        <v>45809</v>
      </c>
      <c r="B93" s="2642">
        <f>結果表!H91</f>
        <v>100.49550172623255</v>
      </c>
      <c r="C93" s="243">
        <f t="shared" ref="C93" si="716">B93-B92</f>
        <v>2.0087192968787804E-2</v>
      </c>
      <c r="D93" s="52">
        <f t="shared" ref="D93" si="717">ROUND((B93-B81)/B81*100,2)</f>
        <v>0.44</v>
      </c>
      <c r="E93" s="359">
        <f t="shared" ref="E93" si="718">AVERAGE(B91:B93)</f>
        <v>100.44675536871294</v>
      </c>
      <c r="F93" s="542">
        <f t="shared" ref="F93" si="719">E93-E92</f>
        <v>7.7424592891986777E-2</v>
      </c>
      <c r="G93" s="361">
        <f t="shared" ref="G93" si="720">IF(F93&lt;0,-1,1)</f>
        <v>1</v>
      </c>
      <c r="H93" s="360">
        <f t="shared" ref="H93" si="721">SUM(G91:G93)</f>
        <v>3</v>
      </c>
      <c r="I93" s="514" t="str">
        <f t="shared" ref="I93" si="722">IF(H93=-3,"悪化 ",IF(H93=3,"改善 "," ---"))</f>
        <v xml:space="preserve">改善 </v>
      </c>
      <c r="J93" s="2620">
        <f>結果表!P91</f>
        <v>100.42570893178058</v>
      </c>
      <c r="L93" s="527">
        <v>6</v>
      </c>
      <c r="M93" s="262">
        <f t="shared" ref="M93" si="723">B93</f>
        <v>100.49550172623255</v>
      </c>
      <c r="N93" s="220">
        <f t="shared" ref="N93" si="724">J93</f>
        <v>100.42570893178058</v>
      </c>
    </row>
    <row r="94" spans="1:14">
      <c r="A94" s="2219">
        <v>45839</v>
      </c>
      <c r="B94" s="2642">
        <f>結果表!H92</f>
        <v>100.39741483329563</v>
      </c>
      <c r="C94" s="243">
        <f t="shared" ref="C94" si="725">B94-B93</f>
        <v>-9.8086892936919412E-2</v>
      </c>
      <c r="D94" s="52">
        <f t="shared" ref="D94" si="726">ROUND((B94-B82)/B82*100,2)</f>
        <v>0.17</v>
      </c>
      <c r="E94" s="359">
        <f t="shared" ref="E94" si="727">AVERAGE(B92:B94)</f>
        <v>100.45611036426398</v>
      </c>
      <c r="F94" s="542">
        <f t="shared" ref="F94" si="728">E94-E93</f>
        <v>9.3549955510354721E-3</v>
      </c>
      <c r="G94" s="361">
        <f t="shared" ref="G94" si="729">IF(F94&lt;0,-1,1)</f>
        <v>1</v>
      </c>
      <c r="H94" s="360">
        <f t="shared" ref="H94" si="730">SUM(G92:G94)</f>
        <v>3</v>
      </c>
      <c r="I94" s="514" t="str">
        <f t="shared" ref="I94" si="731">IF(H94=-3,"悪化 ",IF(H94=3,"改善 "," ---"))</f>
        <v xml:space="preserve">改善 </v>
      </c>
      <c r="J94" s="2620">
        <f>結果表!P92</f>
        <v>100.4240115542847</v>
      </c>
      <c r="L94" s="527">
        <v>7</v>
      </c>
      <c r="M94" s="262">
        <f t="shared" ref="M94" si="732">B94</f>
        <v>100.39741483329563</v>
      </c>
      <c r="N94" s="220">
        <f t="shared" ref="N94" si="733">J94</f>
        <v>100.4240115542847</v>
      </c>
    </row>
    <row r="95" spans="1:14">
      <c r="A95" s="2219">
        <v>45870</v>
      </c>
      <c r="B95" s="2642">
        <f>結果表!H93</f>
        <v>100.16611093396038</v>
      </c>
      <c r="C95" s="243">
        <f t="shared" ref="C95" si="734">B95-B94</f>
        <v>-0.23130389933524498</v>
      </c>
      <c r="D95" s="52">
        <f t="shared" ref="D95" si="735">ROUND((B95-B83)/B83*100,2)</f>
        <v>-0.1</v>
      </c>
      <c r="E95" s="359">
        <f t="shared" ref="E95" si="736">AVERAGE(B93:B95)</f>
        <v>100.35300916449619</v>
      </c>
      <c r="F95" s="542">
        <f t="shared" ref="F95" si="737">E95-E94</f>
        <v>-0.1031011997677922</v>
      </c>
      <c r="G95" s="361">
        <f t="shared" ref="G95" si="738">IF(F95&lt;0,-1,1)</f>
        <v>-1</v>
      </c>
      <c r="H95" s="360">
        <f t="shared" ref="H95" si="739">SUM(G93:G95)</f>
        <v>1</v>
      </c>
      <c r="I95" s="514" t="str">
        <f t="shared" ref="I95" si="740">IF(H95=-3,"悪化 ",IF(H95=3,"改善 "," ---"))</f>
        <v xml:space="preserve"> ---</v>
      </c>
      <c r="J95" s="2620">
        <f>結果表!P93</f>
        <v>100.35587134566237</v>
      </c>
      <c r="L95" s="529">
        <v>8</v>
      </c>
      <c r="M95" s="262">
        <f t="shared" ref="M95" si="741">B95</f>
        <v>100.16611093396038</v>
      </c>
      <c r="N95" s="220">
        <f t="shared" ref="N95" si="742">J95</f>
        <v>100.35587134566237</v>
      </c>
    </row>
    <row r="96" spans="1:14">
      <c r="A96" s="2219">
        <v>45901</v>
      </c>
      <c r="B96" s="2642">
        <f>結果表!H94</f>
        <v>99.926423378770792</v>
      </c>
      <c r="C96" s="243">
        <f t="shared" ref="C96" si="743">B96-B95</f>
        <v>-0.23968755518959028</v>
      </c>
      <c r="D96" s="52">
        <f t="shared" ref="D96" si="744">ROUND((B96-B84)/B84*100,2)</f>
        <v>-0.34</v>
      </c>
      <c r="E96" s="359">
        <f t="shared" ref="E96" si="745">AVERAGE(B94:B96)</f>
        <v>100.16331638200893</v>
      </c>
      <c r="F96" s="542">
        <f t="shared" ref="F96" si="746">E96-E95</f>
        <v>-0.1896927824872563</v>
      </c>
      <c r="G96" s="361">
        <f t="shared" ref="G96" si="747">IF(F96&lt;0,-1,1)</f>
        <v>-1</v>
      </c>
      <c r="H96" s="360">
        <f t="shared" ref="H96" si="748">SUM(G94:G96)</f>
        <v>-1</v>
      </c>
      <c r="I96" s="514" t="str">
        <f t="shared" ref="I96" si="749">IF(H96=-3,"悪化 ",IF(H96=3,"改善 "," ---"))</f>
        <v xml:space="preserve"> ---</v>
      </c>
      <c r="J96" s="2620">
        <f>結果表!P94</f>
        <v>100.23786493375459</v>
      </c>
      <c r="L96" s="529">
        <v>9</v>
      </c>
      <c r="M96" s="262">
        <f t="shared" ref="M96" si="750">B96</f>
        <v>99.926423378770792</v>
      </c>
      <c r="N96" s="220">
        <f t="shared" ref="N96" si="751">J96</f>
        <v>100.23786493375459</v>
      </c>
    </row>
    <row r="97" spans="1:14">
      <c r="A97" s="2219">
        <v>45931</v>
      </c>
      <c r="B97" s="2642">
        <f>結果表!H95</f>
        <v>99.698566325415769</v>
      </c>
      <c r="C97" s="243">
        <f t="shared" ref="C97" si="752">B97-B96</f>
        <v>-0.22785705335502371</v>
      </c>
      <c r="D97" s="52">
        <f t="shared" ref="D97" si="753">ROUND((B97-B85)/B85*100,2)</f>
        <v>-0.55000000000000004</v>
      </c>
      <c r="E97" s="359">
        <f t="shared" ref="E97" si="754">AVERAGE(B95:B97)</f>
        <v>99.930366879382305</v>
      </c>
      <c r="F97" s="542">
        <f t="shared" ref="F97" si="755">E97-E96</f>
        <v>-0.23294950262662439</v>
      </c>
      <c r="G97" s="361">
        <f t="shared" ref="G97" si="756">IF(F97&lt;0,-1,1)</f>
        <v>-1</v>
      </c>
      <c r="H97" s="360">
        <f t="shared" ref="H97" si="757">SUM(G95:G97)</f>
        <v>-3</v>
      </c>
      <c r="I97" s="514" t="str">
        <f t="shared" ref="I97" si="758">IF(H97=-3,"悪化 ",IF(H97=3,"改善 "," ---"))</f>
        <v xml:space="preserve">悪化 </v>
      </c>
      <c r="J97" s="2620">
        <f>結果表!P95</f>
        <v>100.07347506802495</v>
      </c>
      <c r="L97" s="529">
        <v>10</v>
      </c>
      <c r="M97" s="262">
        <f t="shared" ref="M97" si="759">B97</f>
        <v>99.698566325415769</v>
      </c>
      <c r="N97" s="220">
        <f t="shared" ref="N97" si="760">J97</f>
        <v>100.07347506802495</v>
      </c>
    </row>
    <row r="98" spans="1:14">
      <c r="A98" s="2219">
        <v>45962</v>
      </c>
      <c r="B98" s="2642">
        <f>結果表!H96</f>
        <v>99.466017985564605</v>
      </c>
      <c r="C98" s="243">
        <f t="shared" ref="C98" si="761">B98-B97</f>
        <v>-0.23254833985116363</v>
      </c>
      <c r="D98" s="52">
        <f t="shared" ref="D98" si="762">ROUND((B98-B86)/B86*100,2)</f>
        <v>-0.77</v>
      </c>
      <c r="E98" s="359">
        <f t="shared" ref="E98" si="763">AVERAGE(B96:B98)</f>
        <v>99.697002563250393</v>
      </c>
      <c r="F98" s="542">
        <f t="shared" ref="F98" si="764">E98-E97</f>
        <v>-0.23336431613191166</v>
      </c>
      <c r="G98" s="361">
        <f t="shared" ref="G98" si="765">IF(F98&lt;0,-1,1)</f>
        <v>-1</v>
      </c>
      <c r="H98" s="360">
        <f t="shared" ref="H98" si="766">SUM(G96:G98)</f>
        <v>-3</v>
      </c>
      <c r="I98" s="514" t="str">
        <f t="shared" ref="I98" si="767">IF(H98=-3,"悪化 ",IF(H98=3,"改善 "," ---"))</f>
        <v xml:space="preserve">悪化 </v>
      </c>
      <c r="J98" s="2620">
        <f>結果表!P96</f>
        <v>99.895684584816536</v>
      </c>
      <c r="L98" s="528">
        <v>11</v>
      </c>
      <c r="M98" s="262">
        <f t="shared" ref="M98" si="768">B98</f>
        <v>99.466017985564605</v>
      </c>
      <c r="N98" s="220">
        <f t="shared" ref="N98" si="769">J98</f>
        <v>99.895684584816536</v>
      </c>
    </row>
    <row r="99" spans="1:14">
      <c r="A99" s="2536">
        <v>45992</v>
      </c>
      <c r="B99" s="2643"/>
      <c r="C99" s="246"/>
      <c r="D99" s="550"/>
      <c r="E99" s="544"/>
      <c r="F99" s="551"/>
      <c r="G99" s="545"/>
      <c r="H99" s="552"/>
      <c r="I99" s="440"/>
      <c r="J99" s="2621"/>
      <c r="L99" s="532">
        <v>12</v>
      </c>
      <c r="M99" s="494"/>
      <c r="N99" s="225"/>
    </row>
    <row r="100" spans="1:14">
      <c r="A100" s="310" t="s">
        <v>513</v>
      </c>
      <c r="B100" s="342"/>
      <c r="C100" s="52"/>
      <c r="D100" s="52"/>
      <c r="E100" s="542"/>
      <c r="F100" s="542"/>
      <c r="G100" s="360"/>
      <c r="H100" s="360"/>
      <c r="I100" s="362"/>
      <c r="J100" s="342"/>
      <c r="L100" s="527"/>
      <c r="M100" s="262"/>
      <c r="N100" s="220"/>
    </row>
    <row r="101" spans="1:14">
      <c r="B101" s="310"/>
      <c r="C101" s="310"/>
      <c r="D101" s="310"/>
      <c r="E101" s="310"/>
      <c r="F101" s="310"/>
      <c r="G101" s="310"/>
      <c r="H101" s="310"/>
      <c r="I101" s="310"/>
      <c r="J101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R10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P20" sqref="P20"/>
    </sheetView>
  </sheetViews>
  <sheetFormatPr defaultRowHeight="13"/>
  <cols>
    <col min="1" max="1" width="9.453125" style="2527" bestFit="1" customWidth="1"/>
    <col min="2" max="13" width="8.81640625" style="17"/>
    <col min="14" max="14" width="10" style="17" bestFit="1" customWidth="1"/>
    <col min="15" max="17" width="8.81640625" style="17"/>
    <col min="18" max="18" width="11.08984375" style="17" customWidth="1"/>
    <col min="19" max="229" width="8.81640625" style="17"/>
    <col min="230" max="230" width="14.453125" style="17" bestFit="1" customWidth="1"/>
    <col min="231" max="485" width="8.81640625" style="17"/>
    <col min="486" max="486" width="14.453125" style="17" bestFit="1" customWidth="1"/>
    <col min="487" max="741" width="8.81640625" style="17"/>
    <col min="742" max="742" width="14.453125" style="17" bestFit="1" customWidth="1"/>
    <col min="743" max="997" width="8.81640625" style="17"/>
    <col min="998" max="998" width="14.453125" style="17" bestFit="1" customWidth="1"/>
    <col min="999" max="1253" width="8.81640625" style="17"/>
    <col min="1254" max="1254" width="14.453125" style="17" bestFit="1" customWidth="1"/>
    <col min="1255" max="1509" width="8.81640625" style="17"/>
    <col min="1510" max="1510" width="14.453125" style="17" bestFit="1" customWidth="1"/>
    <col min="1511" max="1765" width="8.81640625" style="17"/>
    <col min="1766" max="1766" width="14.453125" style="17" bestFit="1" customWidth="1"/>
    <col min="1767" max="2021" width="8.81640625" style="17"/>
    <col min="2022" max="2022" width="14.453125" style="17" bestFit="1" customWidth="1"/>
    <col min="2023" max="2277" width="8.81640625" style="17"/>
    <col min="2278" max="2278" width="14.453125" style="17" bestFit="1" customWidth="1"/>
    <col min="2279" max="2533" width="8.81640625" style="17"/>
    <col min="2534" max="2534" width="14.453125" style="17" bestFit="1" customWidth="1"/>
    <col min="2535" max="2789" width="8.81640625" style="17"/>
    <col min="2790" max="2790" width="14.453125" style="17" bestFit="1" customWidth="1"/>
    <col min="2791" max="3045" width="8.81640625" style="17"/>
    <col min="3046" max="3046" width="14.453125" style="17" bestFit="1" customWidth="1"/>
    <col min="3047" max="3301" width="8.81640625" style="17"/>
    <col min="3302" max="3302" width="14.453125" style="17" bestFit="1" customWidth="1"/>
    <col min="3303" max="3557" width="8.81640625" style="17"/>
    <col min="3558" max="3558" width="14.453125" style="17" bestFit="1" customWidth="1"/>
    <col min="3559" max="3813" width="8.81640625" style="17"/>
    <col min="3814" max="3814" width="14.453125" style="17" bestFit="1" customWidth="1"/>
    <col min="3815" max="4069" width="8.81640625" style="17"/>
    <col min="4070" max="4070" width="14.453125" style="17" bestFit="1" customWidth="1"/>
    <col min="4071" max="4325" width="8.81640625" style="17"/>
    <col min="4326" max="4326" width="14.453125" style="17" bestFit="1" customWidth="1"/>
    <col min="4327" max="4581" width="8.81640625" style="17"/>
    <col min="4582" max="4582" width="14.453125" style="17" bestFit="1" customWidth="1"/>
    <col min="4583" max="4837" width="8.81640625" style="17"/>
    <col min="4838" max="4838" width="14.453125" style="17" bestFit="1" customWidth="1"/>
    <col min="4839" max="5093" width="8.81640625" style="17"/>
    <col min="5094" max="5094" width="14.453125" style="17" bestFit="1" customWidth="1"/>
    <col min="5095" max="5349" width="8.81640625" style="17"/>
    <col min="5350" max="5350" width="14.453125" style="17" bestFit="1" customWidth="1"/>
    <col min="5351" max="5605" width="8.81640625" style="17"/>
    <col min="5606" max="5606" width="14.453125" style="17" bestFit="1" customWidth="1"/>
    <col min="5607" max="5861" width="8.81640625" style="17"/>
    <col min="5862" max="5862" width="14.453125" style="17" bestFit="1" customWidth="1"/>
    <col min="5863" max="6117" width="8.81640625" style="17"/>
    <col min="6118" max="6118" width="14.453125" style="17" bestFit="1" customWidth="1"/>
    <col min="6119" max="6373" width="8.81640625" style="17"/>
    <col min="6374" max="6374" width="14.453125" style="17" bestFit="1" customWidth="1"/>
    <col min="6375" max="6629" width="8.81640625" style="17"/>
    <col min="6630" max="6630" width="14.453125" style="17" bestFit="1" customWidth="1"/>
    <col min="6631" max="6885" width="8.81640625" style="17"/>
    <col min="6886" max="6886" width="14.453125" style="17" bestFit="1" customWidth="1"/>
    <col min="6887" max="7141" width="8.81640625" style="17"/>
    <col min="7142" max="7142" width="14.453125" style="17" bestFit="1" customWidth="1"/>
    <col min="7143" max="7397" width="8.81640625" style="17"/>
    <col min="7398" max="7398" width="14.453125" style="17" bestFit="1" customWidth="1"/>
    <col min="7399" max="7653" width="8.81640625" style="17"/>
    <col min="7654" max="7654" width="14.453125" style="17" bestFit="1" customWidth="1"/>
    <col min="7655" max="7909" width="8.81640625" style="17"/>
    <col min="7910" max="7910" width="14.453125" style="17" bestFit="1" customWidth="1"/>
    <col min="7911" max="8165" width="8.81640625" style="17"/>
    <col min="8166" max="8166" width="14.453125" style="17" bestFit="1" customWidth="1"/>
    <col min="8167" max="8421" width="8.81640625" style="17"/>
    <col min="8422" max="8422" width="14.453125" style="17" bestFit="1" customWidth="1"/>
    <col min="8423" max="8677" width="8.81640625" style="17"/>
    <col min="8678" max="8678" width="14.453125" style="17" bestFit="1" customWidth="1"/>
    <col min="8679" max="8933" width="8.81640625" style="17"/>
    <col min="8934" max="8934" width="14.453125" style="17" bestFit="1" customWidth="1"/>
    <col min="8935" max="9189" width="8.81640625" style="17"/>
    <col min="9190" max="9190" width="14.453125" style="17" bestFit="1" customWidth="1"/>
    <col min="9191" max="9445" width="8.81640625" style="17"/>
    <col min="9446" max="9446" width="14.453125" style="17" bestFit="1" customWidth="1"/>
    <col min="9447" max="9701" width="8.81640625" style="17"/>
    <col min="9702" max="9702" width="14.453125" style="17" bestFit="1" customWidth="1"/>
    <col min="9703" max="9957" width="8.81640625" style="17"/>
    <col min="9958" max="9958" width="14.453125" style="17" bestFit="1" customWidth="1"/>
    <col min="9959" max="10213" width="8.81640625" style="17"/>
    <col min="10214" max="10214" width="14.453125" style="17" bestFit="1" customWidth="1"/>
    <col min="10215" max="10469" width="8.81640625" style="17"/>
    <col min="10470" max="10470" width="14.453125" style="17" bestFit="1" customWidth="1"/>
    <col min="10471" max="10725" width="8.81640625" style="17"/>
    <col min="10726" max="10726" width="14.453125" style="17" bestFit="1" customWidth="1"/>
    <col min="10727" max="10981" width="8.81640625" style="17"/>
    <col min="10982" max="10982" width="14.453125" style="17" bestFit="1" customWidth="1"/>
    <col min="10983" max="11237" width="8.81640625" style="17"/>
    <col min="11238" max="11238" width="14.453125" style="17" bestFit="1" customWidth="1"/>
    <col min="11239" max="11493" width="8.81640625" style="17"/>
    <col min="11494" max="11494" width="14.453125" style="17" bestFit="1" customWidth="1"/>
    <col min="11495" max="11749" width="8.81640625" style="17"/>
    <col min="11750" max="11750" width="14.453125" style="17" bestFit="1" customWidth="1"/>
    <col min="11751" max="12005" width="8.81640625" style="17"/>
    <col min="12006" max="12006" width="14.453125" style="17" bestFit="1" customWidth="1"/>
    <col min="12007" max="12261" width="8.81640625" style="17"/>
    <col min="12262" max="12262" width="14.453125" style="17" bestFit="1" customWidth="1"/>
    <col min="12263" max="12517" width="8.81640625" style="17"/>
    <col min="12518" max="12518" width="14.453125" style="17" bestFit="1" customWidth="1"/>
    <col min="12519" max="12773" width="8.81640625" style="17"/>
    <col min="12774" max="12774" width="14.453125" style="17" bestFit="1" customWidth="1"/>
    <col min="12775" max="13029" width="8.81640625" style="17"/>
    <col min="13030" max="13030" width="14.453125" style="17" bestFit="1" customWidth="1"/>
    <col min="13031" max="13285" width="8.81640625" style="17"/>
    <col min="13286" max="13286" width="14.453125" style="17" bestFit="1" customWidth="1"/>
    <col min="13287" max="13541" width="8.81640625" style="17"/>
    <col min="13542" max="13542" width="14.453125" style="17" bestFit="1" customWidth="1"/>
    <col min="13543" max="13797" width="8.81640625" style="17"/>
    <col min="13798" max="13798" width="14.453125" style="17" bestFit="1" customWidth="1"/>
    <col min="13799" max="14053" width="8.81640625" style="17"/>
    <col min="14054" max="14054" width="14.453125" style="17" bestFit="1" customWidth="1"/>
    <col min="14055" max="14309" width="8.81640625" style="17"/>
    <col min="14310" max="14310" width="14.453125" style="17" bestFit="1" customWidth="1"/>
    <col min="14311" max="14565" width="8.81640625" style="17"/>
    <col min="14566" max="14566" width="14.453125" style="17" bestFit="1" customWidth="1"/>
    <col min="14567" max="14821" width="8.81640625" style="17"/>
    <col min="14822" max="14822" width="14.453125" style="17" bestFit="1" customWidth="1"/>
    <col min="14823" max="15077" width="8.81640625" style="17"/>
    <col min="15078" max="15078" width="14.453125" style="17" bestFit="1" customWidth="1"/>
    <col min="15079" max="15333" width="8.81640625" style="17"/>
    <col min="15334" max="15334" width="14.453125" style="17" bestFit="1" customWidth="1"/>
    <col min="15335" max="15589" width="8.81640625" style="17"/>
    <col min="15590" max="15590" width="14.453125" style="17" bestFit="1" customWidth="1"/>
    <col min="15591" max="15845" width="8.81640625" style="17"/>
    <col min="15846" max="15846" width="14.453125" style="17" bestFit="1" customWidth="1"/>
    <col min="15847" max="16101" width="8.81640625" style="17"/>
    <col min="16102" max="16102" width="14.453125" style="17" bestFit="1" customWidth="1"/>
    <col min="16103" max="16357" width="8.81640625" style="17"/>
    <col min="16358" max="16384" width="8.81640625" style="17" customWidth="1"/>
  </cols>
  <sheetData>
    <row r="1" spans="1:18">
      <c r="A1" s="2527" t="s">
        <v>1467</v>
      </c>
      <c r="B1" s="2557" t="s">
        <v>551</v>
      </c>
      <c r="C1" s="2557" t="s">
        <v>552</v>
      </c>
      <c r="D1" s="2557" t="s">
        <v>553</v>
      </c>
      <c r="E1" s="2557" t="s">
        <v>554</v>
      </c>
      <c r="F1" s="2557" t="s">
        <v>555</v>
      </c>
      <c r="G1" s="2557" t="s">
        <v>556</v>
      </c>
      <c r="H1" s="2557" t="s">
        <v>714</v>
      </c>
      <c r="I1" s="2557" t="s">
        <v>766</v>
      </c>
      <c r="J1" s="2557" t="s">
        <v>1455</v>
      </c>
      <c r="K1" s="2557" t="s">
        <v>1456</v>
      </c>
      <c r="L1" s="2557" t="s">
        <v>1457</v>
      </c>
      <c r="M1" s="2557" t="s">
        <v>1458</v>
      </c>
      <c r="N1" s="2557" t="s">
        <v>1459</v>
      </c>
      <c r="O1" s="2557" t="s">
        <v>1460</v>
      </c>
      <c r="P1" s="2557" t="s">
        <v>1461</v>
      </c>
      <c r="Q1" s="2557" t="s">
        <v>1454</v>
      </c>
    </row>
    <row r="2" spans="1:18">
      <c r="A2" s="2528">
        <v>43101</v>
      </c>
      <c r="B2" s="2558">
        <v>99.075596024409634</v>
      </c>
      <c r="C2" s="2558">
        <v>99.184524660625641</v>
      </c>
      <c r="D2" s="2558">
        <v>99.906886055940873</v>
      </c>
      <c r="E2" s="2558">
        <v>99.562221278462872</v>
      </c>
      <c r="F2" s="2558">
        <v>98.900135055136474</v>
      </c>
      <c r="G2" s="2558">
        <v>98.856994750175133</v>
      </c>
      <c r="H2" s="2558">
        <v>98.730591624084184</v>
      </c>
      <c r="I2" s="2558">
        <v>99.224826954492713</v>
      </c>
      <c r="J2" s="2558">
        <v>98.622807403551334</v>
      </c>
      <c r="K2" s="2558">
        <v>99.50768501754861</v>
      </c>
      <c r="L2" s="2558">
        <v>100.35718471960787</v>
      </c>
      <c r="M2" s="2558">
        <v>99.505216011967235</v>
      </c>
      <c r="N2" s="2558">
        <v>98.757108274938929</v>
      </c>
      <c r="O2" s="2558">
        <v>98.040584164845541</v>
      </c>
      <c r="P2" s="2558">
        <v>99.343986249556096</v>
      </c>
      <c r="Q2" s="2558">
        <v>99.095579069234645</v>
      </c>
      <c r="R2" s="2553"/>
    </row>
    <row r="3" spans="1:18">
      <c r="A3" s="2528">
        <v>43132</v>
      </c>
      <c r="B3" s="2558">
        <v>99.574961250378024</v>
      </c>
      <c r="C3" s="2558">
        <v>99.756974355320708</v>
      </c>
      <c r="D3" s="2558">
        <v>100.35556076829201</v>
      </c>
      <c r="E3" s="2558">
        <v>99.960862923023313</v>
      </c>
      <c r="F3" s="2558">
        <v>99.271052373937252</v>
      </c>
      <c r="G3" s="2558">
        <v>99.262500770962902</v>
      </c>
      <c r="H3" s="2558">
        <v>99.474236935262041</v>
      </c>
      <c r="I3" s="2558">
        <v>99.717378111097446</v>
      </c>
      <c r="J3" s="2558">
        <v>98.911047464380161</v>
      </c>
      <c r="K3" s="2558">
        <v>99.962979194515</v>
      </c>
      <c r="L3" s="2558">
        <v>100.62569067004912</v>
      </c>
      <c r="M3" s="2558">
        <v>99.770452234704223</v>
      </c>
      <c r="N3" s="2558">
        <v>99.186497036664832</v>
      </c>
      <c r="O3" s="2558">
        <v>98.31130132540612</v>
      </c>
      <c r="P3" s="2558">
        <v>99.748859137988177</v>
      </c>
      <c r="Q3" s="2558">
        <v>99.42441396944578</v>
      </c>
      <c r="R3" s="2553"/>
    </row>
    <row r="4" spans="1:18">
      <c r="A4" s="2528">
        <v>43160</v>
      </c>
      <c r="B4" s="2558">
        <v>100.00667076710744</v>
      </c>
      <c r="C4" s="2558">
        <v>100.28517493612392</v>
      </c>
      <c r="D4" s="2558">
        <v>100.78263619135957</v>
      </c>
      <c r="E4" s="2558">
        <v>100.32063635952849</v>
      </c>
      <c r="F4" s="2558">
        <v>99.624409506289297</v>
      </c>
      <c r="G4" s="2558">
        <v>99.630403347322144</v>
      </c>
      <c r="H4" s="2558">
        <v>100.17115055972046</v>
      </c>
      <c r="I4" s="2558">
        <v>100.15939025149855</v>
      </c>
      <c r="J4" s="2558">
        <v>99.186848723141665</v>
      </c>
      <c r="K4" s="2558">
        <v>100.3845538030877</v>
      </c>
      <c r="L4" s="2558">
        <v>100.88638467084292</v>
      </c>
      <c r="M4" s="2558">
        <v>99.99883447798571</v>
      </c>
      <c r="N4" s="2558">
        <v>99.612364361866042</v>
      </c>
      <c r="O4" s="2558">
        <v>98.580130372086558</v>
      </c>
      <c r="P4" s="2558">
        <v>100.18000340910304</v>
      </c>
      <c r="Q4" s="2558">
        <v>99.735476587739555</v>
      </c>
      <c r="R4" s="2553"/>
    </row>
    <row r="5" spans="1:18">
      <c r="A5" s="2528">
        <v>43191</v>
      </c>
      <c r="B5" s="2558">
        <v>100.32287335430368</v>
      </c>
      <c r="C5" s="2558">
        <v>100.74271316065519</v>
      </c>
      <c r="D5" s="2558">
        <v>101.13023903939947</v>
      </c>
      <c r="E5" s="2558">
        <v>100.6161738067491</v>
      </c>
      <c r="F5" s="2558">
        <v>99.942751008149017</v>
      </c>
      <c r="G5" s="2558">
        <v>99.954360235931446</v>
      </c>
      <c r="H5" s="2558">
        <v>100.7281768155889</v>
      </c>
      <c r="I5" s="2558">
        <v>100.51171827526231</v>
      </c>
      <c r="J5" s="2558">
        <v>99.416796742887385</v>
      </c>
      <c r="K5" s="2558">
        <v>100.70848890580442</v>
      </c>
      <c r="L5" s="2558">
        <v>101.10167075070717</v>
      </c>
      <c r="M5" s="2558">
        <v>100.12629887700859</v>
      </c>
      <c r="N5" s="2558">
        <v>100.00101648895624</v>
      </c>
      <c r="O5" s="2558">
        <v>98.890474294386379</v>
      </c>
      <c r="P5" s="2558">
        <v>100.61915533123238</v>
      </c>
      <c r="Q5" s="2558">
        <v>99.988905614033001</v>
      </c>
      <c r="R5" s="2553"/>
    </row>
    <row r="6" spans="1:18">
      <c r="A6" s="2528">
        <v>43221</v>
      </c>
      <c r="B6" s="2558">
        <v>100.51566239213751</v>
      </c>
      <c r="C6" s="2558">
        <v>101.11374989069776</v>
      </c>
      <c r="D6" s="2558">
        <v>101.36201171751195</v>
      </c>
      <c r="E6" s="2558">
        <v>100.87726875919141</v>
      </c>
      <c r="F6" s="2558">
        <v>100.22079074151384</v>
      </c>
      <c r="G6" s="2558">
        <v>100.22001650135493</v>
      </c>
      <c r="H6" s="2558">
        <v>101.12599599424288</v>
      </c>
      <c r="I6" s="2558">
        <v>100.76358925452963</v>
      </c>
      <c r="J6" s="2558">
        <v>99.599271131188232</v>
      </c>
      <c r="K6" s="2558">
        <v>100.90523655700459</v>
      </c>
      <c r="L6" s="2558">
        <v>101.25835923011296</v>
      </c>
      <c r="M6" s="2558">
        <v>100.21633537079694</v>
      </c>
      <c r="N6" s="2558">
        <v>100.33982204399756</v>
      </c>
      <c r="O6" s="2558">
        <v>99.261301164758763</v>
      </c>
      <c r="P6" s="2558">
        <v>101.02532566763486</v>
      </c>
      <c r="Q6" s="2558">
        <v>100.18031812117023</v>
      </c>
      <c r="R6" s="2553"/>
    </row>
    <row r="7" spans="1:18">
      <c r="A7" s="2528">
        <v>43252</v>
      </c>
      <c r="B7" s="2558">
        <v>100.57696482066869</v>
      </c>
      <c r="C7" s="2558">
        <v>101.33633940337899</v>
      </c>
      <c r="D7" s="2558">
        <v>101.4743255841492</v>
      </c>
      <c r="E7" s="2558">
        <v>101.06774438930005</v>
      </c>
      <c r="F7" s="2558">
        <v>100.3999798656841</v>
      </c>
      <c r="G7" s="2558">
        <v>100.38411894125464</v>
      </c>
      <c r="H7" s="2558">
        <v>101.3283227517319</v>
      </c>
      <c r="I7" s="2558">
        <v>100.88886511921899</v>
      </c>
      <c r="J7" s="2558">
        <v>99.7566723152311</v>
      </c>
      <c r="K7" s="2558">
        <v>101.05110922479523</v>
      </c>
      <c r="L7" s="2558">
        <v>101.34759938917068</v>
      </c>
      <c r="M7" s="2558">
        <v>100.31628413553409</v>
      </c>
      <c r="N7" s="2558">
        <v>100.62507959754365</v>
      </c>
      <c r="O7" s="2558">
        <v>99.678573821046243</v>
      </c>
      <c r="P7" s="2558">
        <v>101.36533500713431</v>
      </c>
      <c r="Q7" s="2558">
        <v>100.33980979904298</v>
      </c>
      <c r="R7" s="2553"/>
    </row>
    <row r="8" spans="1:18">
      <c r="A8" s="2528">
        <v>43282</v>
      </c>
      <c r="B8" s="2558">
        <v>100.63992150495174</v>
      </c>
      <c r="C8" s="2558">
        <v>101.46768587233393</v>
      </c>
      <c r="D8" s="2558">
        <v>101.53918269937952</v>
      </c>
      <c r="E8" s="2558">
        <v>101.25830170326458</v>
      </c>
      <c r="F8" s="2558">
        <v>100.57339301337799</v>
      </c>
      <c r="G8" s="2558">
        <v>100.52254447195104</v>
      </c>
      <c r="H8" s="2558">
        <v>101.41991953400614</v>
      </c>
      <c r="I8" s="2558">
        <v>100.98601931201517</v>
      </c>
      <c r="J8" s="2558">
        <v>99.947219877783155</v>
      </c>
      <c r="K8" s="2558">
        <v>101.16924115907027</v>
      </c>
      <c r="L8" s="2558">
        <v>101.381009951308</v>
      </c>
      <c r="M8" s="2558">
        <v>100.44460641539872</v>
      </c>
      <c r="N8" s="2558">
        <v>100.87762552296124</v>
      </c>
      <c r="O8" s="2558">
        <v>100.12641582722561</v>
      </c>
      <c r="P8" s="2558">
        <v>101.60099519728624</v>
      </c>
      <c r="Q8" s="2558">
        <v>100.50340408971421</v>
      </c>
      <c r="R8" s="2553"/>
    </row>
    <row r="9" spans="1:18">
      <c r="A9" s="2528">
        <v>43313</v>
      </c>
      <c r="B9" s="2558">
        <v>100.73342561803018</v>
      </c>
      <c r="C9" s="2558">
        <v>101.52868857396486</v>
      </c>
      <c r="D9" s="2558">
        <v>101.5548871659477</v>
      </c>
      <c r="E9" s="2558">
        <v>101.44889775003777</v>
      </c>
      <c r="F9" s="2558">
        <v>100.74084947229495</v>
      </c>
      <c r="G9" s="2558">
        <v>100.61425181588658</v>
      </c>
      <c r="H9" s="2558">
        <v>101.42283980296624</v>
      </c>
      <c r="I9" s="2558">
        <v>101.07243504557225</v>
      </c>
      <c r="J9" s="2558">
        <v>100.21207426935037</v>
      </c>
      <c r="K9" s="2558">
        <v>101.27834729137912</v>
      </c>
      <c r="L9" s="2558">
        <v>101.3715360594215</v>
      </c>
      <c r="M9" s="2558">
        <v>100.59060883190392</v>
      </c>
      <c r="N9" s="2558">
        <v>101.08687379381661</v>
      </c>
      <c r="O9" s="2558">
        <v>100.56853615487108</v>
      </c>
      <c r="P9" s="2558">
        <v>101.73462291943136</v>
      </c>
      <c r="Q9" s="2558">
        <v>100.69367485983007</v>
      </c>
      <c r="R9" s="2553"/>
    </row>
    <row r="10" spans="1:18">
      <c r="A10" s="2528">
        <v>43344</v>
      </c>
      <c r="B10" s="2558">
        <v>100.84676983528817</v>
      </c>
      <c r="C10" s="2558">
        <v>101.52836702578526</v>
      </c>
      <c r="D10" s="2558">
        <v>101.53256775597242</v>
      </c>
      <c r="E10" s="2558">
        <v>101.60619652529755</v>
      </c>
      <c r="F10" s="2558">
        <v>100.89536174057231</v>
      </c>
      <c r="G10" s="2558">
        <v>100.7052292529783</v>
      </c>
      <c r="H10" s="2558">
        <v>101.35768668547487</v>
      </c>
      <c r="I10" s="2558">
        <v>101.14591485499412</v>
      </c>
      <c r="J10" s="2558">
        <v>100.5547112277256</v>
      </c>
      <c r="K10" s="2558">
        <v>101.37183960667409</v>
      </c>
      <c r="L10" s="2558">
        <v>101.31267865119874</v>
      </c>
      <c r="M10" s="2558">
        <v>100.74487112325043</v>
      </c>
      <c r="N10" s="2558">
        <v>101.26827542027381</v>
      </c>
      <c r="O10" s="2558">
        <v>100.96513902198079</v>
      </c>
      <c r="P10" s="2558">
        <v>101.76936894301308</v>
      </c>
      <c r="Q10" s="2558">
        <v>100.90806015902884</v>
      </c>
      <c r="R10" s="2553"/>
    </row>
    <row r="11" spans="1:18">
      <c r="A11" s="2528">
        <v>43374</v>
      </c>
      <c r="B11" s="2558">
        <v>101.01414397719293</v>
      </c>
      <c r="C11" s="2558">
        <v>101.52660845296646</v>
      </c>
      <c r="D11" s="2558">
        <v>101.54020126487239</v>
      </c>
      <c r="E11" s="2558">
        <v>101.72757536295228</v>
      </c>
      <c r="F11" s="2558">
        <v>101.1008294266172</v>
      </c>
      <c r="G11" s="2558">
        <v>100.86155995639155</v>
      </c>
      <c r="H11" s="2558">
        <v>101.2832835706778</v>
      </c>
      <c r="I11" s="2558">
        <v>101.25105830734842</v>
      </c>
      <c r="J11" s="2558">
        <v>100.96169118882449</v>
      </c>
      <c r="K11" s="2558">
        <v>101.41313643770017</v>
      </c>
      <c r="L11" s="2558">
        <v>101.22022086434642</v>
      </c>
      <c r="M11" s="2558">
        <v>100.89342213964905</v>
      </c>
      <c r="N11" s="2558">
        <v>101.45972073745577</v>
      </c>
      <c r="O11" s="2558">
        <v>101.30446006623914</v>
      </c>
      <c r="P11" s="2558">
        <v>101.75191358425805</v>
      </c>
      <c r="Q11" s="2558">
        <v>101.13374087951206</v>
      </c>
      <c r="R11" s="2553"/>
    </row>
    <row r="12" spans="1:18">
      <c r="A12" s="2528">
        <v>43405</v>
      </c>
      <c r="B12" s="2558">
        <v>101.03449025277897</v>
      </c>
      <c r="C12" s="2558">
        <v>101.40453221940062</v>
      </c>
      <c r="D12" s="2558">
        <v>101.46918911102968</v>
      </c>
      <c r="E12" s="2558">
        <v>101.70153087738115</v>
      </c>
      <c r="F12" s="2558">
        <v>101.22505154906248</v>
      </c>
      <c r="G12" s="2558">
        <v>100.91775028051545</v>
      </c>
      <c r="H12" s="2558">
        <v>101.10542122415491</v>
      </c>
      <c r="I12" s="2558">
        <v>101.22922309576208</v>
      </c>
      <c r="J12" s="2558">
        <v>101.32240055347455</v>
      </c>
      <c r="K12" s="2558">
        <v>101.36960714658193</v>
      </c>
      <c r="L12" s="2558">
        <v>101.10839122396585</v>
      </c>
      <c r="M12" s="2558">
        <v>101.02529422999629</v>
      </c>
      <c r="N12" s="2558">
        <v>101.62854042112616</v>
      </c>
      <c r="O12" s="2558">
        <v>101.55294079529693</v>
      </c>
      <c r="P12" s="2558">
        <v>101.71721958716259</v>
      </c>
      <c r="Q12" s="2558">
        <v>101.30871019523794</v>
      </c>
      <c r="R12" s="2553"/>
    </row>
    <row r="13" spans="1:18">
      <c r="A13" s="2528">
        <v>43435</v>
      </c>
      <c r="B13" s="2558">
        <v>100.86205993888086</v>
      </c>
      <c r="C13" s="2558">
        <v>101.15265935803964</v>
      </c>
      <c r="D13" s="2558">
        <v>101.30764485166685</v>
      </c>
      <c r="E13" s="2558">
        <v>101.53067330856537</v>
      </c>
      <c r="F13" s="2558">
        <v>101.23123880776613</v>
      </c>
      <c r="G13" s="2558">
        <v>100.86436656839341</v>
      </c>
      <c r="H13" s="2558">
        <v>100.83344193036034</v>
      </c>
      <c r="I13" s="2558">
        <v>101.05313662972105</v>
      </c>
      <c r="J13" s="2558">
        <v>101.55658107216766</v>
      </c>
      <c r="K13" s="2558">
        <v>101.28983402631586</v>
      </c>
      <c r="L13" s="2558">
        <v>101.00386677210093</v>
      </c>
      <c r="M13" s="2558">
        <v>101.15800849359307</v>
      </c>
      <c r="N13" s="2558">
        <v>101.77042648184404</v>
      </c>
      <c r="O13" s="2558">
        <v>101.69884268232195</v>
      </c>
      <c r="P13" s="2558">
        <v>101.67247288279397</v>
      </c>
      <c r="Q13" s="2558">
        <v>101.41037350697201</v>
      </c>
      <c r="R13" s="2553"/>
    </row>
    <row r="14" spans="1:18">
      <c r="A14" s="2528">
        <v>43466</v>
      </c>
      <c r="B14" s="2558">
        <v>100.63182485892798</v>
      </c>
      <c r="C14" s="2558">
        <v>100.84275020412852</v>
      </c>
      <c r="D14" s="2558">
        <v>101.14529481516271</v>
      </c>
      <c r="E14" s="2558">
        <v>101.27780767823842</v>
      </c>
      <c r="F14" s="2558">
        <v>101.14789439558213</v>
      </c>
      <c r="G14" s="2558">
        <v>100.83617043094836</v>
      </c>
      <c r="H14" s="2558">
        <v>100.53238263957149</v>
      </c>
      <c r="I14" s="2558">
        <v>100.82702875358325</v>
      </c>
      <c r="J14" s="2558">
        <v>101.70084579553188</v>
      </c>
      <c r="K14" s="2558">
        <v>101.22613252062288</v>
      </c>
      <c r="L14" s="2558">
        <v>100.93995066101107</v>
      </c>
      <c r="M14" s="2558">
        <v>101.28590459216719</v>
      </c>
      <c r="N14" s="2558">
        <v>101.90016791511171</v>
      </c>
      <c r="O14" s="2558">
        <v>101.79905740208035</v>
      </c>
      <c r="P14" s="2558">
        <v>101.61565327133766</v>
      </c>
      <c r="Q14" s="2558">
        <v>101.47543607407746</v>
      </c>
      <c r="R14" s="2553"/>
    </row>
    <row r="15" spans="1:18">
      <c r="A15" s="2528">
        <v>43497</v>
      </c>
      <c r="B15" s="2558">
        <v>100.42567311403266</v>
      </c>
      <c r="C15" s="2558">
        <v>100.53187437738809</v>
      </c>
      <c r="D15" s="2558">
        <v>101.01726893776875</v>
      </c>
      <c r="E15" s="2558">
        <v>100.98240295103072</v>
      </c>
      <c r="F15" s="2558">
        <v>101.03569940149752</v>
      </c>
      <c r="G15" s="2558">
        <v>100.83476268459788</v>
      </c>
      <c r="H15" s="2558">
        <v>100.24989667678066</v>
      </c>
      <c r="I15" s="2558">
        <v>100.61323039165545</v>
      </c>
      <c r="J15" s="2558">
        <v>101.80064149840956</v>
      </c>
      <c r="K15" s="2558">
        <v>101.22863372056419</v>
      </c>
      <c r="L15" s="2558">
        <v>100.93952195039309</v>
      </c>
      <c r="M15" s="2558">
        <v>101.37655745203323</v>
      </c>
      <c r="N15" s="2558">
        <v>102.01526847402923</v>
      </c>
      <c r="O15" s="2558">
        <v>101.90947099968984</v>
      </c>
      <c r="P15" s="2558">
        <v>101.54507482614054</v>
      </c>
      <c r="Q15" s="2558">
        <v>101.54013963954773</v>
      </c>
    </row>
    <row r="16" spans="1:18">
      <c r="A16" s="2528">
        <v>43525</v>
      </c>
      <c r="B16" s="2558">
        <v>100.28307610188455</v>
      </c>
      <c r="C16" s="2558">
        <v>100.22388825727523</v>
      </c>
      <c r="D16" s="2558">
        <v>100.92548616331676</v>
      </c>
      <c r="E16" s="2558">
        <v>100.6996361382036</v>
      </c>
      <c r="F16" s="2558">
        <v>100.9189874339299</v>
      </c>
      <c r="G16" s="2558">
        <v>100.82310666518889</v>
      </c>
      <c r="H16" s="2558">
        <v>100.00146662613773</v>
      </c>
      <c r="I16" s="2558">
        <v>100.4350358947449</v>
      </c>
      <c r="J16" s="2558">
        <v>101.89716428568948</v>
      </c>
      <c r="K16" s="2558">
        <v>101.29095109797615</v>
      </c>
      <c r="L16" s="2558">
        <v>100.99573932146718</v>
      </c>
      <c r="M16" s="2558">
        <v>101.43890562812074</v>
      </c>
      <c r="N16" s="2558">
        <v>102.10058669904222</v>
      </c>
      <c r="O16" s="2558">
        <v>102.03431606596995</v>
      </c>
      <c r="P16" s="2558">
        <v>101.44616071180332</v>
      </c>
      <c r="Q16" s="2558">
        <v>101.62177506595431</v>
      </c>
    </row>
    <row r="17" spans="1:17">
      <c r="A17" s="2528">
        <v>43556</v>
      </c>
      <c r="B17" s="2558">
        <v>100.33412413774361</v>
      </c>
      <c r="C17" s="2558">
        <v>100.00590071749416</v>
      </c>
      <c r="D17" s="2558">
        <v>100.93335709653265</v>
      </c>
      <c r="E17" s="2558">
        <v>100.5159983121783</v>
      </c>
      <c r="F17" s="2558">
        <v>100.887891512206</v>
      </c>
      <c r="G17" s="2558">
        <v>100.85982051874636</v>
      </c>
      <c r="H17" s="2558">
        <v>99.864537718656777</v>
      </c>
      <c r="I17" s="2558">
        <v>100.39565447403629</v>
      </c>
      <c r="J17" s="2558">
        <v>102.01862643451567</v>
      </c>
      <c r="K17" s="2558">
        <v>101.43283230550836</v>
      </c>
      <c r="L17" s="2558">
        <v>101.09765617655847</v>
      </c>
      <c r="M17" s="2558">
        <v>101.4753117903487</v>
      </c>
      <c r="N17" s="2558">
        <v>102.18195607998845</v>
      </c>
      <c r="O17" s="2558">
        <v>102.12910336837787</v>
      </c>
      <c r="P17" s="2558">
        <v>101.30676041362882</v>
      </c>
      <c r="Q17" s="2558">
        <v>101.73622808077397</v>
      </c>
    </row>
    <row r="18" spans="1:17">
      <c r="A18" s="2528">
        <v>43586</v>
      </c>
      <c r="B18" s="2558">
        <v>100.56828675070145</v>
      </c>
      <c r="C18" s="2558">
        <v>99.813981725314392</v>
      </c>
      <c r="D18" s="2558">
        <v>100.94682149528542</v>
      </c>
      <c r="E18" s="2558">
        <v>100.38860927382957</v>
      </c>
      <c r="F18" s="2558">
        <v>100.84408069436738</v>
      </c>
      <c r="G18" s="2558">
        <v>100.90304941340491</v>
      </c>
      <c r="H18" s="2558">
        <v>99.801798024532161</v>
      </c>
      <c r="I18" s="2558">
        <v>100.45361265895846</v>
      </c>
      <c r="J18" s="2558">
        <v>102.17955894410264</v>
      </c>
      <c r="K18" s="2558">
        <v>101.61830842322387</v>
      </c>
      <c r="L18" s="2558">
        <v>101.21743896942669</v>
      </c>
      <c r="M18" s="2558">
        <v>101.52940238241226</v>
      </c>
      <c r="N18" s="2558">
        <v>102.2165268220254</v>
      </c>
      <c r="O18" s="2558">
        <v>102.19558849039018</v>
      </c>
      <c r="P18" s="2558">
        <v>101.14281964909995</v>
      </c>
      <c r="Q18" s="2558">
        <v>101.87976516298295</v>
      </c>
    </row>
    <row r="19" spans="1:17">
      <c r="A19" s="2528">
        <v>43617</v>
      </c>
      <c r="B19" s="2558">
        <v>100.88240562191241</v>
      </c>
      <c r="C19" s="2558">
        <v>99.649771007636488</v>
      </c>
      <c r="D19" s="2558">
        <v>100.95247900715776</v>
      </c>
      <c r="E19" s="2558">
        <v>100.31518697805596</v>
      </c>
      <c r="F19" s="2558">
        <v>100.7526239257012</v>
      </c>
      <c r="G19" s="2558">
        <v>100.93459431170164</v>
      </c>
      <c r="H19" s="2558">
        <v>99.749486533297826</v>
      </c>
      <c r="I19" s="2558">
        <v>100.55622213123915</v>
      </c>
      <c r="J19" s="2558">
        <v>102.32740221547149</v>
      </c>
      <c r="K19" s="2558">
        <v>101.7751563536721</v>
      </c>
      <c r="L19" s="2558">
        <v>101.31886323848852</v>
      </c>
      <c r="M19" s="2558">
        <v>101.62546365872211</v>
      </c>
      <c r="N19" s="2558">
        <v>102.16636072153683</v>
      </c>
      <c r="O19" s="2558">
        <v>102.23872210316109</v>
      </c>
      <c r="P19" s="2558">
        <v>100.93268748617805</v>
      </c>
      <c r="Q19" s="2558">
        <v>102.006270382279</v>
      </c>
    </row>
    <row r="20" spans="1:17">
      <c r="A20" s="2528">
        <v>43647</v>
      </c>
      <c r="B20" s="2558">
        <v>101.16797345692181</v>
      </c>
      <c r="C20" s="2558">
        <v>99.547163337319688</v>
      </c>
      <c r="D20" s="2558">
        <v>100.91428037799641</v>
      </c>
      <c r="E20" s="2558">
        <v>100.24964439933234</v>
      </c>
      <c r="F20" s="2558">
        <v>100.64333176654091</v>
      </c>
      <c r="G20" s="2558">
        <v>100.90652242673504</v>
      </c>
      <c r="H20" s="2558">
        <v>99.732041274114337</v>
      </c>
      <c r="I20" s="2558">
        <v>100.65127208407444</v>
      </c>
      <c r="J20" s="2558">
        <v>102.43660777895462</v>
      </c>
      <c r="K20" s="2558">
        <v>101.8390553899844</v>
      </c>
      <c r="L20" s="2558">
        <v>101.36418583912518</v>
      </c>
      <c r="M20" s="2558">
        <v>101.71235710052892</v>
      </c>
      <c r="N20" s="2558">
        <v>102.03555793535038</v>
      </c>
      <c r="O20" s="2558">
        <v>102.26887904295138</v>
      </c>
      <c r="P20" s="2558">
        <v>100.72981340545516</v>
      </c>
      <c r="Q20" s="2558">
        <v>102.08062806616644</v>
      </c>
    </row>
    <row r="21" spans="1:17">
      <c r="A21" s="2528">
        <v>43678</v>
      </c>
      <c r="B21" s="2558">
        <v>101.30328098919806</v>
      </c>
      <c r="C21" s="2558">
        <v>99.499892918928396</v>
      </c>
      <c r="D21" s="2558">
        <v>100.78977091539834</v>
      </c>
      <c r="E21" s="2558">
        <v>100.14857085248518</v>
      </c>
      <c r="F21" s="2558">
        <v>100.51139825452003</v>
      </c>
      <c r="G21" s="2558">
        <v>100.80053508018999</v>
      </c>
      <c r="H21" s="2558">
        <v>99.714966178284826</v>
      </c>
      <c r="I21" s="2558">
        <v>100.67005942832049</v>
      </c>
      <c r="J21" s="2558">
        <v>102.48953002758745</v>
      </c>
      <c r="K21" s="2558">
        <v>101.76007371284609</v>
      </c>
      <c r="L21" s="2558">
        <v>101.3285868111271</v>
      </c>
      <c r="M21" s="2558">
        <v>101.70519842563948</v>
      </c>
      <c r="N21" s="2558">
        <v>101.82970005824548</v>
      </c>
      <c r="O21" s="2558">
        <v>102.27467055790751</v>
      </c>
      <c r="P21" s="2558">
        <v>100.53897422510906</v>
      </c>
      <c r="Q21" s="2558">
        <v>102.07305158236295</v>
      </c>
    </row>
    <row r="22" spans="1:17">
      <c r="A22" s="2528">
        <v>43709</v>
      </c>
      <c r="B22" s="2558">
        <v>101.23472700328149</v>
      </c>
      <c r="C22" s="2558">
        <v>99.466296939342641</v>
      </c>
      <c r="D22" s="2558">
        <v>100.60909236440102</v>
      </c>
      <c r="E22" s="2558">
        <v>100.02789614688278</v>
      </c>
      <c r="F22" s="2558">
        <v>100.36197469103529</v>
      </c>
      <c r="G22" s="2558">
        <v>100.63063048005048</v>
      </c>
      <c r="H22" s="2558">
        <v>99.691661098138852</v>
      </c>
      <c r="I22" s="2558">
        <v>100.58332256162483</v>
      </c>
      <c r="J22" s="2558">
        <v>102.46849585415079</v>
      </c>
      <c r="K22" s="2558">
        <v>101.6053396645998</v>
      </c>
      <c r="L22" s="2558">
        <v>101.21487067658099</v>
      </c>
      <c r="M22" s="2558">
        <v>101.54661100716729</v>
      </c>
      <c r="N22" s="2558">
        <v>101.61954360655683</v>
      </c>
      <c r="O22" s="2558">
        <v>102.25745340401258</v>
      </c>
      <c r="P22" s="2558">
        <v>100.36101757368874</v>
      </c>
      <c r="Q22" s="2558">
        <v>101.99031346953008</v>
      </c>
    </row>
    <row r="23" spans="1:17">
      <c r="A23" s="2528">
        <v>43739</v>
      </c>
      <c r="B23" s="2558">
        <v>100.89070281395968</v>
      </c>
      <c r="C23" s="2558">
        <v>99.351255254393706</v>
      </c>
      <c r="D23" s="2558">
        <v>100.32233169093672</v>
      </c>
      <c r="E23" s="2558">
        <v>99.776988394122128</v>
      </c>
      <c r="F23" s="2558">
        <v>100.12533101644973</v>
      </c>
      <c r="G23" s="2558">
        <v>100.3662195547151</v>
      </c>
      <c r="H23" s="2558">
        <v>99.584608950773855</v>
      </c>
      <c r="I23" s="2558">
        <v>100.31576667695657</v>
      </c>
      <c r="J23" s="2558">
        <v>102.3734016463951</v>
      </c>
      <c r="K23" s="2558">
        <v>101.38737209062265</v>
      </c>
      <c r="L23" s="2558">
        <v>101.0168752063457</v>
      </c>
      <c r="M23" s="2558">
        <v>101.18670276546624</v>
      </c>
      <c r="N23" s="2558">
        <v>101.42353977404318</v>
      </c>
      <c r="O23" s="2558">
        <v>102.14625452071458</v>
      </c>
      <c r="P23" s="2558">
        <v>100.16713548909193</v>
      </c>
      <c r="Q23" s="2558">
        <v>101.82839757367641</v>
      </c>
    </row>
    <row r="24" spans="1:17">
      <c r="A24" s="2528">
        <v>43770</v>
      </c>
      <c r="B24" s="2558">
        <v>100.34989851276251</v>
      </c>
      <c r="C24" s="2558">
        <v>99.159683860566091</v>
      </c>
      <c r="D24" s="2558">
        <v>99.98104651196337</v>
      </c>
      <c r="E24" s="2558">
        <v>99.438344433109648</v>
      </c>
      <c r="F24" s="2558">
        <v>99.850080542073812</v>
      </c>
      <c r="G24" s="2558">
        <v>100.03361072453509</v>
      </c>
      <c r="H24" s="2558">
        <v>99.424583683484002</v>
      </c>
      <c r="I24" s="2558">
        <v>99.918857816561086</v>
      </c>
      <c r="J24" s="2558">
        <v>102.18857055352363</v>
      </c>
      <c r="K24" s="2558">
        <v>101.11632647598978</v>
      </c>
      <c r="L24" s="2558">
        <v>100.75566129063844</v>
      </c>
      <c r="M24" s="2558">
        <v>100.71679333137877</v>
      </c>
      <c r="N24" s="2558">
        <v>101.22621585257114</v>
      </c>
      <c r="O24" s="2558">
        <v>101.8913807283467</v>
      </c>
      <c r="P24" s="2558">
        <v>99.943568596911476</v>
      </c>
      <c r="Q24" s="2558">
        <v>101.58872551097704</v>
      </c>
    </row>
    <row r="25" spans="1:17">
      <c r="A25" s="2528">
        <v>43800</v>
      </c>
      <c r="B25" s="2558">
        <v>99.639247328665974</v>
      </c>
      <c r="C25" s="2558">
        <v>98.861558841503779</v>
      </c>
      <c r="D25" s="2558">
        <v>99.591649754672602</v>
      </c>
      <c r="E25" s="2558">
        <v>99.047655745954671</v>
      </c>
      <c r="F25" s="2558">
        <v>99.509142137753457</v>
      </c>
      <c r="G25" s="2558">
        <v>99.605941500263128</v>
      </c>
      <c r="H25" s="2558">
        <v>99.175384343049629</v>
      </c>
      <c r="I25" s="2558">
        <v>99.399281063467484</v>
      </c>
      <c r="J25" s="2558">
        <v>101.87055518523805</v>
      </c>
      <c r="K25" s="2558">
        <v>100.75946035610687</v>
      </c>
      <c r="L25" s="2558">
        <v>100.4373450878242</v>
      </c>
      <c r="M25" s="2558">
        <v>100.186385288965</v>
      </c>
      <c r="N25" s="2558">
        <v>100.97499212424198</v>
      </c>
      <c r="O25" s="2558">
        <v>101.48931941527356</v>
      </c>
      <c r="P25" s="2558">
        <v>99.653921177842093</v>
      </c>
      <c r="Q25" s="2558">
        <v>101.24496446253326</v>
      </c>
    </row>
    <row r="26" spans="1:17">
      <c r="A26" s="2528">
        <v>43831</v>
      </c>
      <c r="B26" s="2558">
        <v>98.728553439394659</v>
      </c>
      <c r="C26" s="2558">
        <v>98.417557274779199</v>
      </c>
      <c r="D26" s="2558">
        <v>99.086902417216933</v>
      </c>
      <c r="E26" s="2558">
        <v>98.577704348155649</v>
      </c>
      <c r="F26" s="2558">
        <v>99.063220587557311</v>
      </c>
      <c r="G26" s="2558">
        <v>99.051004413890183</v>
      </c>
      <c r="H26" s="2558">
        <v>98.763806792063519</v>
      </c>
      <c r="I26" s="2558">
        <v>98.719709594635873</v>
      </c>
      <c r="J26" s="2558">
        <v>101.30612428601403</v>
      </c>
      <c r="K26" s="2558">
        <v>100.23925948517437</v>
      </c>
      <c r="L26" s="2558">
        <v>100.02421337443742</v>
      </c>
      <c r="M26" s="2558">
        <v>99.577733368517514</v>
      </c>
      <c r="N26" s="2558">
        <v>100.6129939766796</v>
      </c>
      <c r="O26" s="2558">
        <v>100.96230569174602</v>
      </c>
      <c r="P26" s="2558">
        <v>99.249242611377809</v>
      </c>
      <c r="Q26" s="2558">
        <v>100.71770092489537</v>
      </c>
    </row>
    <row r="27" spans="1:17">
      <c r="A27" s="2528">
        <v>43862</v>
      </c>
      <c r="B27" s="2558">
        <v>97.684584911459993</v>
      </c>
      <c r="C27" s="2558">
        <v>97.866961878845487</v>
      </c>
      <c r="D27" s="2558">
        <v>98.405828379376288</v>
      </c>
      <c r="E27" s="2558">
        <v>98.014879520029737</v>
      </c>
      <c r="F27" s="2558">
        <v>98.523649374043444</v>
      </c>
      <c r="G27" s="2558">
        <v>98.38781078531342</v>
      </c>
      <c r="H27" s="2558">
        <v>98.228863441879682</v>
      </c>
      <c r="I27" s="2558">
        <v>97.913589511268626</v>
      </c>
      <c r="J27" s="2558">
        <v>100.50821190139102</v>
      </c>
      <c r="K27" s="2558">
        <v>99.524566419145245</v>
      </c>
      <c r="L27" s="2558">
        <v>99.493578019586622</v>
      </c>
      <c r="M27" s="2558">
        <v>98.891287593161266</v>
      </c>
      <c r="N27" s="2558">
        <v>100.09312773195656</v>
      </c>
      <c r="O27" s="2558">
        <v>100.35452818432437</v>
      </c>
      <c r="P27" s="2558">
        <v>98.705869066095602</v>
      </c>
      <c r="Q27" s="2558">
        <v>100.00279607265547</v>
      </c>
    </row>
    <row r="28" spans="1:17">
      <c r="A28" s="2528">
        <v>43891</v>
      </c>
      <c r="B28" s="2558">
        <v>96.566320755371322</v>
      </c>
      <c r="C28" s="2558">
        <v>97.25455639269417</v>
      </c>
      <c r="D28" s="2558">
        <v>97.49954959681159</v>
      </c>
      <c r="E28" s="2558">
        <v>97.35930426821389</v>
      </c>
      <c r="F28" s="2558">
        <v>97.884341340149888</v>
      </c>
      <c r="G28" s="2558">
        <v>97.66139102513614</v>
      </c>
      <c r="H28" s="2558">
        <v>97.609173155092961</v>
      </c>
      <c r="I28" s="2558">
        <v>97.014941131679663</v>
      </c>
      <c r="J28" s="2558">
        <v>99.477807992196276</v>
      </c>
      <c r="K28" s="2558">
        <v>98.648724146166273</v>
      </c>
      <c r="L28" s="2558">
        <v>98.85457813890433</v>
      </c>
      <c r="M28" s="2558">
        <v>98.11741533378499</v>
      </c>
      <c r="N28" s="2558">
        <v>99.441583001804958</v>
      </c>
      <c r="O28" s="2558">
        <v>99.687119056364935</v>
      </c>
      <c r="P28" s="2558">
        <v>98.035796099874261</v>
      </c>
      <c r="Q28" s="2558">
        <v>99.111152224672864</v>
      </c>
    </row>
    <row r="29" spans="1:17">
      <c r="A29" s="2528">
        <v>43922</v>
      </c>
      <c r="B29" s="2558">
        <v>95.518938484244075</v>
      </c>
      <c r="C29" s="2558">
        <v>96.661800515685016</v>
      </c>
      <c r="D29" s="2558">
        <v>96.524985220459797</v>
      </c>
      <c r="E29" s="2558">
        <v>96.715319083099388</v>
      </c>
      <c r="F29" s="2558">
        <v>97.220104183401688</v>
      </c>
      <c r="G29" s="2558">
        <v>96.968038221188095</v>
      </c>
      <c r="H29" s="2558">
        <v>96.959170558141437</v>
      </c>
      <c r="I29" s="2558">
        <v>96.147022205808909</v>
      </c>
      <c r="J29" s="2558">
        <v>98.326125666783838</v>
      </c>
      <c r="K29" s="2558">
        <v>97.66869613650816</v>
      </c>
      <c r="L29" s="2558">
        <v>98.157015507378077</v>
      </c>
      <c r="M29" s="2558">
        <v>97.355945861400926</v>
      </c>
      <c r="N29" s="2558">
        <v>98.730115102090863</v>
      </c>
      <c r="O29" s="2558">
        <v>99.016516239181598</v>
      </c>
      <c r="P29" s="2558">
        <v>97.315300670726273</v>
      </c>
      <c r="Q29" s="2558">
        <v>98.128296922245298</v>
      </c>
    </row>
    <row r="30" spans="1:17">
      <c r="A30" s="2528">
        <v>43952</v>
      </c>
      <c r="B30" s="2558">
        <v>94.856896239828288</v>
      </c>
      <c r="C30" s="2558">
        <v>96.289346950333965</v>
      </c>
      <c r="D30" s="2558">
        <v>95.735531727144561</v>
      </c>
      <c r="E30" s="2558">
        <v>96.28482680899522</v>
      </c>
      <c r="F30" s="2558">
        <v>96.734882720289875</v>
      </c>
      <c r="G30" s="2558">
        <v>96.47650018473658</v>
      </c>
      <c r="H30" s="2558">
        <v>96.475694457487236</v>
      </c>
      <c r="I30" s="2558">
        <v>95.569786898891181</v>
      </c>
      <c r="J30" s="2558">
        <v>97.273502796646341</v>
      </c>
      <c r="K30" s="2558">
        <v>96.856597841133109</v>
      </c>
      <c r="L30" s="2558">
        <v>97.486956519318042</v>
      </c>
      <c r="M30" s="2558">
        <v>96.704806515685235</v>
      </c>
      <c r="N30" s="2558">
        <v>98.029052997860148</v>
      </c>
      <c r="O30" s="2558">
        <v>98.453786818167288</v>
      </c>
      <c r="P30" s="2558">
        <v>96.663430475983745</v>
      </c>
      <c r="Q30" s="2558">
        <v>97.248848054133489</v>
      </c>
    </row>
    <row r="31" spans="1:17">
      <c r="A31" s="2528">
        <v>43983</v>
      </c>
      <c r="B31" s="2558">
        <v>94.78511290918037</v>
      </c>
      <c r="C31" s="2558">
        <v>96.260654666931828</v>
      </c>
      <c r="D31" s="2558">
        <v>95.340216410726867</v>
      </c>
      <c r="E31" s="2558">
        <v>96.180823639706077</v>
      </c>
      <c r="F31" s="2558">
        <v>96.535855828600063</v>
      </c>
      <c r="G31" s="2558">
        <v>96.277466781143588</v>
      </c>
      <c r="H31" s="2558">
        <v>96.296587402459039</v>
      </c>
      <c r="I31" s="2558">
        <v>95.453077670491467</v>
      </c>
      <c r="J31" s="2558">
        <v>96.509922325162179</v>
      </c>
      <c r="K31" s="2558">
        <v>96.361785838629189</v>
      </c>
      <c r="L31" s="2558">
        <v>96.948145114777773</v>
      </c>
      <c r="M31" s="2558">
        <v>96.265946789446446</v>
      </c>
      <c r="N31" s="2558">
        <v>97.428864980518213</v>
      </c>
      <c r="O31" s="2558">
        <v>98.027513722661027</v>
      </c>
      <c r="P31" s="2558">
        <v>96.198475516353298</v>
      </c>
      <c r="Q31" s="2558">
        <v>96.623871979241102</v>
      </c>
    </row>
    <row r="32" spans="1:17">
      <c r="A32" s="2528">
        <v>44013</v>
      </c>
      <c r="B32" s="2558">
        <v>95.199060462673032</v>
      </c>
      <c r="C32" s="2558">
        <v>96.527712622715626</v>
      </c>
      <c r="D32" s="2558">
        <v>95.377023110663927</v>
      </c>
      <c r="E32" s="2558">
        <v>96.369918436383443</v>
      </c>
      <c r="F32" s="2558">
        <v>96.586498441425249</v>
      </c>
      <c r="G32" s="2558">
        <v>96.315263602753689</v>
      </c>
      <c r="H32" s="2558">
        <v>96.418110986502967</v>
      </c>
      <c r="I32" s="2558">
        <v>95.734318520120027</v>
      </c>
      <c r="J32" s="2558">
        <v>96.118132439293547</v>
      </c>
      <c r="K32" s="2558">
        <v>96.217835158886501</v>
      </c>
      <c r="L32" s="2558">
        <v>96.595538529166305</v>
      </c>
      <c r="M32" s="2558">
        <v>96.134708293650959</v>
      </c>
      <c r="N32" s="2558">
        <v>96.986348724990719</v>
      </c>
      <c r="O32" s="2558">
        <v>97.666900015163606</v>
      </c>
      <c r="P32" s="2558">
        <v>95.973568009372258</v>
      </c>
      <c r="Q32" s="2558">
        <v>96.313732806380585</v>
      </c>
    </row>
    <row r="33" spans="1:17">
      <c r="A33" s="2528">
        <v>44044</v>
      </c>
      <c r="B33" s="2558">
        <v>95.932847969611018</v>
      </c>
      <c r="C33" s="2558">
        <v>97.014229072994624</v>
      </c>
      <c r="D33" s="2558">
        <v>95.770698749764748</v>
      </c>
      <c r="E33" s="2558">
        <v>96.768397707432925</v>
      </c>
      <c r="F33" s="2558">
        <v>96.825131324769401</v>
      </c>
      <c r="G33" s="2558">
        <v>96.563645658164148</v>
      </c>
      <c r="H33" s="2558">
        <v>96.799843222896527</v>
      </c>
      <c r="I33" s="2558">
        <v>96.297379703240097</v>
      </c>
      <c r="J33" s="2558">
        <v>96.063390472377279</v>
      </c>
      <c r="K33" s="2558">
        <v>96.359545299352675</v>
      </c>
      <c r="L33" s="2558">
        <v>96.454539950789339</v>
      </c>
      <c r="M33" s="2558">
        <v>96.295038775680652</v>
      </c>
      <c r="N33" s="2558">
        <v>96.711227989704923</v>
      </c>
      <c r="O33" s="2558">
        <v>97.34581199123086</v>
      </c>
      <c r="P33" s="2558">
        <v>95.985780648299766</v>
      </c>
      <c r="Q33" s="2558">
        <v>96.287948893066286</v>
      </c>
    </row>
    <row r="34" spans="1:17">
      <c r="A34" s="2528">
        <v>44075</v>
      </c>
      <c r="B34" s="2558">
        <v>96.922298217571125</v>
      </c>
      <c r="C34" s="2558">
        <v>97.648775469807518</v>
      </c>
      <c r="D34" s="2558">
        <v>96.421368169131881</v>
      </c>
      <c r="E34" s="2558">
        <v>97.35111137323932</v>
      </c>
      <c r="F34" s="2558">
        <v>97.19798499187948</v>
      </c>
      <c r="G34" s="2558">
        <v>97.006000129785861</v>
      </c>
      <c r="H34" s="2558">
        <v>97.418819965349584</v>
      </c>
      <c r="I34" s="2558">
        <v>97.07739062202009</v>
      </c>
      <c r="J34" s="2558">
        <v>96.272500467131863</v>
      </c>
      <c r="K34" s="2558">
        <v>96.670308916899216</v>
      </c>
      <c r="L34" s="2558">
        <v>96.495045235770959</v>
      </c>
      <c r="M34" s="2558">
        <v>96.7082153432128</v>
      </c>
      <c r="N34" s="2558">
        <v>96.581338893244322</v>
      </c>
      <c r="O34" s="2558">
        <v>97.105548529690211</v>
      </c>
      <c r="P34" s="2558">
        <v>96.193099718006351</v>
      </c>
      <c r="Q34" s="2558">
        <v>96.47870947932708</v>
      </c>
    </row>
    <row r="35" spans="1:17">
      <c r="A35" s="2528">
        <v>44105</v>
      </c>
      <c r="B35" s="2558">
        <v>97.97739802469728</v>
      </c>
      <c r="C35" s="2558">
        <v>98.271763071605349</v>
      </c>
      <c r="D35" s="2558">
        <v>97.157822212699202</v>
      </c>
      <c r="E35" s="2558">
        <v>98.01018957178637</v>
      </c>
      <c r="F35" s="2558">
        <v>97.663141471948549</v>
      </c>
      <c r="G35" s="2558">
        <v>97.534777786655155</v>
      </c>
      <c r="H35" s="2558">
        <v>98.1535369941613</v>
      </c>
      <c r="I35" s="2558">
        <v>97.910412181257882</v>
      </c>
      <c r="J35" s="2558">
        <v>96.627904358438357</v>
      </c>
      <c r="K35" s="2558">
        <v>97.099056352490265</v>
      </c>
      <c r="L35" s="2558">
        <v>96.67345897423111</v>
      </c>
      <c r="M35" s="2558">
        <v>97.206649997606377</v>
      </c>
      <c r="N35" s="2558">
        <v>96.57376249798854</v>
      </c>
      <c r="O35" s="2558">
        <v>97.011466401488192</v>
      </c>
      <c r="P35" s="2558">
        <v>96.531874812654834</v>
      </c>
      <c r="Q35" s="2558">
        <v>96.802445160804723</v>
      </c>
    </row>
    <row r="36" spans="1:17">
      <c r="A36" s="2528">
        <v>44136</v>
      </c>
      <c r="B36" s="2558">
        <v>99.002090588653999</v>
      </c>
      <c r="C36" s="2558">
        <v>98.846031396669034</v>
      </c>
      <c r="D36" s="2558">
        <v>97.902452705975065</v>
      </c>
      <c r="E36" s="2558">
        <v>98.644082616029024</v>
      </c>
      <c r="F36" s="2558">
        <v>98.174947050819014</v>
      </c>
      <c r="G36" s="2558">
        <v>98.120749700997976</v>
      </c>
      <c r="H36" s="2558">
        <v>98.921428656433136</v>
      </c>
      <c r="I36" s="2558">
        <v>98.721506937428316</v>
      </c>
      <c r="J36" s="2558">
        <v>97.025741641086327</v>
      </c>
      <c r="K36" s="2558">
        <v>97.56857204342576</v>
      </c>
      <c r="L36" s="2558">
        <v>96.936908483677158</v>
      </c>
      <c r="M36" s="2558">
        <v>97.605592117969763</v>
      </c>
      <c r="N36" s="2558">
        <v>96.681019931415122</v>
      </c>
      <c r="O36" s="2558">
        <v>97.129037205379859</v>
      </c>
      <c r="P36" s="2558">
        <v>96.924516285911608</v>
      </c>
      <c r="Q36" s="2558">
        <v>97.174173028956787</v>
      </c>
    </row>
    <row r="37" spans="1:17">
      <c r="A37" s="2528">
        <v>44166</v>
      </c>
      <c r="B37" s="2558">
        <v>99.987608248380582</v>
      </c>
      <c r="C37" s="2558">
        <v>99.375462923171654</v>
      </c>
      <c r="D37" s="2558">
        <v>98.6305528931656</v>
      </c>
      <c r="E37" s="2558">
        <v>99.230868487549017</v>
      </c>
      <c r="F37" s="2558">
        <v>98.69610153143104</v>
      </c>
      <c r="G37" s="2558">
        <v>98.743786767387206</v>
      </c>
      <c r="H37" s="2558">
        <v>99.694440520695906</v>
      </c>
      <c r="I37" s="2558">
        <v>99.500075734154223</v>
      </c>
      <c r="J37" s="2558">
        <v>97.472352412914773</v>
      </c>
      <c r="K37" s="2558">
        <v>98.027623895871102</v>
      </c>
      <c r="L37" s="2558">
        <v>97.248507479481177</v>
      </c>
      <c r="M37" s="2558">
        <v>97.938436713582362</v>
      </c>
      <c r="N37" s="2558">
        <v>96.896411434557422</v>
      </c>
      <c r="O37" s="2558">
        <v>97.408141380756959</v>
      </c>
      <c r="P37" s="2558">
        <v>97.350142436460246</v>
      </c>
      <c r="Q37" s="2558">
        <v>97.580032091607507</v>
      </c>
    </row>
    <row r="38" spans="1:17">
      <c r="A38" s="2528">
        <v>44197</v>
      </c>
      <c r="B38" s="2558">
        <v>100.87423029637236</v>
      </c>
      <c r="C38" s="2558">
        <v>99.820831997163438</v>
      </c>
      <c r="D38" s="2558">
        <v>99.259826477240154</v>
      </c>
      <c r="E38" s="2558">
        <v>99.754075436645351</v>
      </c>
      <c r="F38" s="2558">
        <v>99.208512312634724</v>
      </c>
      <c r="G38" s="2558">
        <v>99.319033381213444</v>
      </c>
      <c r="H38" s="2558">
        <v>100.40765876146857</v>
      </c>
      <c r="I38" s="2558">
        <v>100.19226458404316</v>
      </c>
      <c r="J38" s="2558">
        <v>97.931761748560945</v>
      </c>
      <c r="K38" s="2558">
        <v>98.428485570103945</v>
      </c>
      <c r="L38" s="2558">
        <v>97.579316659241698</v>
      </c>
      <c r="M38" s="2558">
        <v>98.258433773594689</v>
      </c>
      <c r="N38" s="2558">
        <v>97.20565497984812</v>
      </c>
      <c r="O38" s="2558">
        <v>97.752839447322273</v>
      </c>
      <c r="P38" s="2558">
        <v>97.815647110918405</v>
      </c>
      <c r="Q38" s="2558">
        <v>97.986999819683447</v>
      </c>
    </row>
    <row r="39" spans="1:17">
      <c r="A39" s="2528">
        <v>44228</v>
      </c>
      <c r="B39" s="2558">
        <v>101.51801354659689</v>
      </c>
      <c r="C39" s="2558">
        <v>100.19239468112308</v>
      </c>
      <c r="D39" s="2558">
        <v>99.77570611751193</v>
      </c>
      <c r="E39" s="2558">
        <v>100.16351433235639</v>
      </c>
      <c r="F39" s="2558">
        <v>99.648005566080471</v>
      </c>
      <c r="G39" s="2558">
        <v>99.809751627545481</v>
      </c>
      <c r="H39" s="2558">
        <v>101.01435266546734</v>
      </c>
      <c r="I39" s="2558">
        <v>100.72225672046335</v>
      </c>
      <c r="J39" s="2558">
        <v>98.320115589570861</v>
      </c>
      <c r="K39" s="2558">
        <v>98.744814322167699</v>
      </c>
      <c r="L39" s="2558">
        <v>97.902900676190498</v>
      </c>
      <c r="M39" s="2558">
        <v>98.566467008899224</v>
      </c>
      <c r="N39" s="2558">
        <v>97.577378296874002</v>
      </c>
      <c r="O39" s="2558">
        <v>98.082513669388561</v>
      </c>
      <c r="P39" s="2558">
        <v>98.321829433123682</v>
      </c>
      <c r="Q39" s="2558">
        <v>98.340810636262361</v>
      </c>
    </row>
    <row r="40" spans="1:17">
      <c r="A40" s="2528">
        <v>44256</v>
      </c>
      <c r="B40" s="2558">
        <v>101.91461220172997</v>
      </c>
      <c r="C40" s="2558">
        <v>100.51041260235903</v>
      </c>
      <c r="D40" s="2558">
        <v>100.20114642612756</v>
      </c>
      <c r="E40" s="2558">
        <v>100.46614207854142</v>
      </c>
      <c r="F40" s="2558">
        <v>99.988906019825805</v>
      </c>
      <c r="G40" s="2558">
        <v>100.23544800207645</v>
      </c>
      <c r="H40" s="2558">
        <v>101.48078259530024</v>
      </c>
      <c r="I40" s="2558">
        <v>101.09593002189058</v>
      </c>
      <c r="J40" s="2558">
        <v>98.645891105236686</v>
      </c>
      <c r="K40" s="2558">
        <v>98.976908764401486</v>
      </c>
      <c r="L40" s="2558">
        <v>98.204987687614889</v>
      </c>
      <c r="M40" s="2558">
        <v>98.866427748590183</v>
      </c>
      <c r="N40" s="2558">
        <v>97.998223388478124</v>
      </c>
      <c r="O40" s="2558">
        <v>98.356139346097621</v>
      </c>
      <c r="P40" s="2558">
        <v>98.841915615033997</v>
      </c>
      <c r="Q40" s="2558">
        <v>98.641531604536056</v>
      </c>
    </row>
    <row r="41" spans="1:17">
      <c r="A41" s="2528">
        <v>44287</v>
      </c>
      <c r="B41" s="2558">
        <v>102.04764962107838</v>
      </c>
      <c r="C41" s="2558">
        <v>100.7370498102671</v>
      </c>
      <c r="D41" s="2558">
        <v>100.52615508514509</v>
      </c>
      <c r="E41" s="2558">
        <v>100.66563460089537</v>
      </c>
      <c r="F41" s="2558">
        <v>100.19730258235467</v>
      </c>
      <c r="G41" s="2558">
        <v>100.56579924665728</v>
      </c>
      <c r="H41" s="2558">
        <v>101.77405482854375</v>
      </c>
      <c r="I41" s="2558">
        <v>101.29272901401472</v>
      </c>
      <c r="J41" s="2558">
        <v>98.92047910710474</v>
      </c>
      <c r="K41" s="2558">
        <v>99.113342841711358</v>
      </c>
      <c r="L41" s="2558">
        <v>98.478185106832015</v>
      </c>
      <c r="M41" s="2558">
        <v>99.176572015844201</v>
      </c>
      <c r="N41" s="2558">
        <v>98.404274387737075</v>
      </c>
      <c r="O41" s="2558">
        <v>98.574730363497679</v>
      </c>
      <c r="P41" s="2558">
        <v>99.348293661553257</v>
      </c>
      <c r="Q41" s="2558">
        <v>98.889447967371908</v>
      </c>
    </row>
    <row r="42" spans="1:17">
      <c r="A42" s="2528">
        <v>44317</v>
      </c>
      <c r="B42" s="2558">
        <v>101.94386346299063</v>
      </c>
      <c r="C42" s="2558">
        <v>100.8740625431908</v>
      </c>
      <c r="D42" s="2558">
        <v>100.7151656297105</v>
      </c>
      <c r="E42" s="2558">
        <v>100.72381559586546</v>
      </c>
      <c r="F42" s="2558">
        <v>100.29784418622476</v>
      </c>
      <c r="G42" s="2558">
        <v>100.81711869609889</v>
      </c>
      <c r="H42" s="2558">
        <v>101.90528109972419</v>
      </c>
      <c r="I42" s="2558">
        <v>101.32023095311234</v>
      </c>
      <c r="J42" s="2558">
        <v>99.140063781570021</v>
      </c>
      <c r="K42" s="2558">
        <v>99.156094350937167</v>
      </c>
      <c r="L42" s="2558">
        <v>98.687986499174585</v>
      </c>
      <c r="M42" s="2558">
        <v>99.474680646119481</v>
      </c>
      <c r="N42" s="2558">
        <v>98.717121747891099</v>
      </c>
      <c r="O42" s="2558">
        <v>98.772673829156503</v>
      </c>
      <c r="P42" s="2558">
        <v>99.796808685565139</v>
      </c>
      <c r="Q42" s="2558">
        <v>99.075246469157165</v>
      </c>
    </row>
    <row r="43" spans="1:17">
      <c r="A43" s="2528">
        <v>44348</v>
      </c>
      <c r="B43" s="2558">
        <v>101.65507049282354</v>
      </c>
      <c r="C43" s="2558">
        <v>100.92825755743664</v>
      </c>
      <c r="D43" s="2558">
        <v>100.73870563206368</v>
      </c>
      <c r="E43" s="2558">
        <v>100.63765779583127</v>
      </c>
      <c r="F43" s="2558">
        <v>100.33539265489134</v>
      </c>
      <c r="G43" s="2558">
        <v>100.98157568944502</v>
      </c>
      <c r="H43" s="2558">
        <v>101.91640328884135</v>
      </c>
      <c r="I43" s="2558">
        <v>101.20223631245133</v>
      </c>
      <c r="J43" s="2558">
        <v>99.301050313058681</v>
      </c>
      <c r="K43" s="2558">
        <v>99.115799830203585</v>
      </c>
      <c r="L43" s="2558">
        <v>98.820427566232965</v>
      </c>
      <c r="M43" s="2558">
        <v>99.746086155233769</v>
      </c>
      <c r="N43" s="2558">
        <v>98.930536296878628</v>
      </c>
      <c r="O43" s="2558">
        <v>98.934376053604737</v>
      </c>
      <c r="P43" s="2558">
        <v>100.18130141814515</v>
      </c>
      <c r="Q43" s="2558">
        <v>99.195869866398823</v>
      </c>
    </row>
    <row r="44" spans="1:17">
      <c r="A44" s="2528">
        <v>44378</v>
      </c>
      <c r="B44" s="2558">
        <v>101.26648354117862</v>
      </c>
      <c r="C44" s="2558">
        <v>100.89954483911866</v>
      </c>
      <c r="D44" s="2558">
        <v>100.60501076425042</v>
      </c>
      <c r="E44" s="2558">
        <v>100.43572971991416</v>
      </c>
      <c r="F44" s="2558">
        <v>100.35078854056653</v>
      </c>
      <c r="G44" s="2558">
        <v>101.0701388624576</v>
      </c>
      <c r="H44" s="2558">
        <v>101.82332986308512</v>
      </c>
      <c r="I44" s="2558">
        <v>100.98453199050236</v>
      </c>
      <c r="J44" s="2558">
        <v>99.405117917050987</v>
      </c>
      <c r="K44" s="2558">
        <v>99.010169357548946</v>
      </c>
      <c r="L44" s="2558">
        <v>98.874490701893777</v>
      </c>
      <c r="M44" s="2558">
        <v>99.934518736160683</v>
      </c>
      <c r="N44" s="2558">
        <v>99.032390434915527</v>
      </c>
      <c r="O44" s="2558">
        <v>98.9935103411715</v>
      </c>
      <c r="P44" s="2558">
        <v>100.47607009267639</v>
      </c>
      <c r="Q44" s="2558">
        <v>99.248384324670596</v>
      </c>
    </row>
    <row r="45" spans="1:17">
      <c r="A45" s="2528">
        <v>44409</v>
      </c>
      <c r="B45" s="2558">
        <v>100.92015420639012</v>
      </c>
      <c r="C45" s="2558">
        <v>100.83780310340184</v>
      </c>
      <c r="D45" s="2558">
        <v>100.39803068671331</v>
      </c>
      <c r="E45" s="2558">
        <v>100.20375737828</v>
      </c>
      <c r="F45" s="2558">
        <v>100.40053593562334</v>
      </c>
      <c r="G45" s="2558">
        <v>101.14430107897529</v>
      </c>
      <c r="H45" s="2558">
        <v>101.68186363250886</v>
      </c>
      <c r="I45" s="2558">
        <v>100.76840657886319</v>
      </c>
      <c r="J45" s="2558">
        <v>99.494014045298698</v>
      </c>
      <c r="K45" s="2558">
        <v>98.86543021969355</v>
      </c>
      <c r="L45" s="2558">
        <v>98.876561433113665</v>
      </c>
      <c r="M45" s="2558">
        <v>100.00578163833217</v>
      </c>
      <c r="N45" s="2558">
        <v>99.071956000972946</v>
      </c>
      <c r="O45" s="2558">
        <v>98.950346156836218</v>
      </c>
      <c r="P45" s="2558">
        <v>100.64711903224632</v>
      </c>
      <c r="Q45" s="2558">
        <v>99.261749831554539</v>
      </c>
    </row>
    <row r="46" spans="1:17">
      <c r="A46" s="2528">
        <v>44440</v>
      </c>
      <c r="B46" s="2558">
        <v>100.70038893804453</v>
      </c>
      <c r="C46" s="2558">
        <v>100.80864401856094</v>
      </c>
      <c r="D46" s="2558">
        <v>100.21353767886521</v>
      </c>
      <c r="E46" s="2558">
        <v>100.0717980133894</v>
      </c>
      <c r="F46" s="2558">
        <v>100.52677514059403</v>
      </c>
      <c r="G46" s="2558">
        <v>101.23611722210447</v>
      </c>
      <c r="H46" s="2558">
        <v>101.55238384946216</v>
      </c>
      <c r="I46" s="2558">
        <v>100.63431392380713</v>
      </c>
      <c r="J46" s="2558">
        <v>99.616440938622503</v>
      </c>
      <c r="K46" s="2558">
        <v>98.740838265597617</v>
      </c>
      <c r="L46" s="2558">
        <v>98.874597356669298</v>
      </c>
      <c r="M46" s="2558">
        <v>100.09001201922092</v>
      </c>
      <c r="N46" s="2558">
        <v>99.143102019100809</v>
      </c>
      <c r="O46" s="2558">
        <v>98.870049526722909</v>
      </c>
      <c r="P46" s="2558">
        <v>100.75005579701812</v>
      </c>
      <c r="Q46" s="2558">
        <v>99.295870179192008</v>
      </c>
    </row>
    <row r="47" spans="1:17">
      <c r="A47" s="2528">
        <v>44470</v>
      </c>
      <c r="B47" s="2558">
        <v>100.67110441397554</v>
      </c>
      <c r="C47" s="2558">
        <v>100.86464785346935</v>
      </c>
      <c r="D47" s="2558">
        <v>100.13728201265926</v>
      </c>
      <c r="E47" s="2558">
        <v>100.14389414439971</v>
      </c>
      <c r="F47" s="2558">
        <v>100.73804926827363</v>
      </c>
      <c r="G47" s="2558">
        <v>101.36800286634734</v>
      </c>
      <c r="H47" s="2558">
        <v>101.48787477220768</v>
      </c>
      <c r="I47" s="2558">
        <v>100.64484796459334</v>
      </c>
      <c r="J47" s="2558">
        <v>99.73904736752705</v>
      </c>
      <c r="K47" s="2558">
        <v>98.688807886170864</v>
      </c>
      <c r="L47" s="2558">
        <v>98.905509870885922</v>
      </c>
      <c r="M47" s="2558">
        <v>100.26302899441532</v>
      </c>
      <c r="N47" s="2558">
        <v>99.272908458159975</v>
      </c>
      <c r="O47" s="2558">
        <v>98.83488582324037</v>
      </c>
      <c r="P47" s="2558">
        <v>100.82459343141589</v>
      </c>
      <c r="Q47" s="2558">
        <v>99.362588785765951</v>
      </c>
    </row>
    <row r="48" spans="1:17">
      <c r="A48" s="2528">
        <v>44501</v>
      </c>
      <c r="B48" s="2558">
        <v>100.79200702445159</v>
      </c>
      <c r="C48" s="2558">
        <v>101.01878136689113</v>
      </c>
      <c r="D48" s="2558">
        <v>100.19241105005233</v>
      </c>
      <c r="E48" s="2558">
        <v>100.37641847153954</v>
      </c>
      <c r="F48" s="2558">
        <v>101.00500614471106</v>
      </c>
      <c r="G48" s="2558">
        <v>101.53207119256633</v>
      </c>
      <c r="H48" s="2558">
        <v>101.49246518644871</v>
      </c>
      <c r="I48" s="2558">
        <v>100.78202466540564</v>
      </c>
      <c r="J48" s="2558">
        <v>99.833876899130615</v>
      </c>
      <c r="K48" s="2558">
        <v>98.716702584248125</v>
      </c>
      <c r="L48" s="2558">
        <v>98.991320044238535</v>
      </c>
      <c r="M48" s="2558">
        <v>100.51135719377874</v>
      </c>
      <c r="N48" s="2558">
        <v>99.446075989077997</v>
      </c>
      <c r="O48" s="2558">
        <v>98.927461035896755</v>
      </c>
      <c r="P48" s="2558">
        <v>100.90086587468343</v>
      </c>
      <c r="Q48" s="2558">
        <v>99.455323585704761</v>
      </c>
    </row>
    <row r="49" spans="1:17">
      <c r="A49" s="2528">
        <v>44531</v>
      </c>
      <c r="B49" s="2558">
        <v>100.9311126767673</v>
      </c>
      <c r="C49" s="2558">
        <v>101.23898464578332</v>
      </c>
      <c r="D49" s="2558">
        <v>100.32272457449683</v>
      </c>
      <c r="E49" s="2558">
        <v>100.71873630183616</v>
      </c>
      <c r="F49" s="2558">
        <v>101.2868875316052</v>
      </c>
      <c r="G49" s="2558">
        <v>101.70450259618183</v>
      </c>
      <c r="H49" s="2558">
        <v>101.54217789731254</v>
      </c>
      <c r="I49" s="2558">
        <v>100.9620672535136</v>
      </c>
      <c r="J49" s="2558">
        <v>99.86330744883702</v>
      </c>
      <c r="K49" s="2558">
        <v>98.831326548410416</v>
      </c>
      <c r="L49" s="2558">
        <v>99.132573461057376</v>
      </c>
      <c r="M49" s="2558">
        <v>100.78689931412733</v>
      </c>
      <c r="N49" s="2558">
        <v>99.633305079884295</v>
      </c>
      <c r="O49" s="2558">
        <v>99.11755543256119</v>
      </c>
      <c r="P49" s="2558">
        <v>101.00116712585405</v>
      </c>
      <c r="Q49" s="2558">
        <v>99.551679819468674</v>
      </c>
    </row>
    <row r="50" spans="1:17">
      <c r="A50" s="2528">
        <v>44562</v>
      </c>
      <c r="B50" s="2558">
        <v>101.06466839436975</v>
      </c>
      <c r="C50" s="2558">
        <v>101.51737725649896</v>
      </c>
      <c r="D50" s="2558">
        <v>100.52751969378414</v>
      </c>
      <c r="E50" s="2558">
        <v>101.15464992210285</v>
      </c>
      <c r="F50" s="2558">
        <v>101.59463864847881</v>
      </c>
      <c r="G50" s="2558">
        <v>101.91445735200975</v>
      </c>
      <c r="H50" s="2558">
        <v>101.62625992115292</v>
      </c>
      <c r="I50" s="2558">
        <v>101.17243467853434</v>
      </c>
      <c r="J50" s="2558">
        <v>99.847092719892785</v>
      </c>
      <c r="K50" s="2558">
        <v>99.041829999475141</v>
      </c>
      <c r="L50" s="2558">
        <v>99.332457827829657</v>
      </c>
      <c r="M50" s="2558">
        <v>101.04585795615927</v>
      </c>
      <c r="N50" s="2558">
        <v>99.854113068780009</v>
      </c>
      <c r="O50" s="2558">
        <v>99.33853046909104</v>
      </c>
      <c r="P50" s="2558">
        <v>101.12137362858235</v>
      </c>
      <c r="Q50" s="2558">
        <v>99.658128028949363</v>
      </c>
    </row>
    <row r="51" spans="1:17">
      <c r="A51" s="2528">
        <v>44593</v>
      </c>
      <c r="B51" s="2558">
        <v>101.13521919056845</v>
      </c>
      <c r="C51" s="2558">
        <v>101.79467205552947</v>
      </c>
      <c r="D51" s="2558">
        <v>100.74621837239386</v>
      </c>
      <c r="E51" s="2558">
        <v>101.59001890313702</v>
      </c>
      <c r="F51" s="2558">
        <v>101.91058360470794</v>
      </c>
      <c r="G51" s="2558">
        <v>102.11712118582872</v>
      </c>
      <c r="H51" s="2558">
        <v>101.67392372514833</v>
      </c>
      <c r="I51" s="2558">
        <v>101.35450157907442</v>
      </c>
      <c r="J51" s="2558">
        <v>99.808965200037463</v>
      </c>
      <c r="K51" s="2558">
        <v>99.311872162261523</v>
      </c>
      <c r="L51" s="2558">
        <v>99.571441710651342</v>
      </c>
      <c r="M51" s="2558">
        <v>101.2654752845668</v>
      </c>
      <c r="N51" s="2558">
        <v>100.09227132798526</v>
      </c>
      <c r="O51" s="2558">
        <v>99.56542449967931</v>
      </c>
      <c r="P51" s="2558">
        <v>101.25198499064948</v>
      </c>
      <c r="Q51" s="2558">
        <v>99.77131050280444</v>
      </c>
    </row>
    <row r="52" spans="1:17">
      <c r="A52" s="2528">
        <v>44621</v>
      </c>
      <c r="B52" s="2558">
        <v>101.19549137737343</v>
      </c>
      <c r="C52" s="2558">
        <v>102.07017432289828</v>
      </c>
      <c r="D52" s="2558">
        <v>100.96122952931262</v>
      </c>
      <c r="E52" s="2558">
        <v>101.95024795985583</v>
      </c>
      <c r="F52" s="2558">
        <v>102.26255081807241</v>
      </c>
      <c r="G52" s="2558">
        <v>102.35731961537253</v>
      </c>
      <c r="H52" s="2558">
        <v>101.72161272084588</v>
      </c>
      <c r="I52" s="2558">
        <v>101.52860437575114</v>
      </c>
      <c r="J52" s="2558">
        <v>99.772467967898862</v>
      </c>
      <c r="K52" s="2558">
        <v>99.59498664238707</v>
      </c>
      <c r="L52" s="2558">
        <v>99.825872906836508</v>
      </c>
      <c r="M52" s="2558">
        <v>101.43710604025632</v>
      </c>
      <c r="N52" s="2558">
        <v>100.33186900250161</v>
      </c>
      <c r="O52" s="2558">
        <v>99.815730888342543</v>
      </c>
      <c r="P52" s="2558">
        <v>101.38155620605994</v>
      </c>
      <c r="Q52" s="2558">
        <v>99.887888641900659</v>
      </c>
    </row>
    <row r="53" spans="1:17">
      <c r="A53" s="2528">
        <v>44652</v>
      </c>
      <c r="B53" s="2558">
        <v>101.20638364443114</v>
      </c>
      <c r="C53" s="2558">
        <v>102.29144380229903</v>
      </c>
      <c r="D53" s="2558">
        <v>101.0931871873576</v>
      </c>
      <c r="E53" s="2558">
        <v>102.19268621328612</v>
      </c>
      <c r="F53" s="2558">
        <v>102.54665262984328</v>
      </c>
      <c r="G53" s="2558">
        <v>102.53519927491831</v>
      </c>
      <c r="H53" s="2558">
        <v>101.74635383853048</v>
      </c>
      <c r="I53" s="2558">
        <v>101.64142084492298</v>
      </c>
      <c r="J53" s="2558">
        <v>99.752969902626759</v>
      </c>
      <c r="K53" s="2558">
        <v>99.895337514510601</v>
      </c>
      <c r="L53" s="2558">
        <v>100.08323446530237</v>
      </c>
      <c r="M53" s="2558">
        <v>101.5683077371944</v>
      </c>
      <c r="N53" s="2558">
        <v>100.53715058024659</v>
      </c>
      <c r="O53" s="2558">
        <v>100.10247452268243</v>
      </c>
      <c r="P53" s="2558">
        <v>101.50082095224698</v>
      </c>
      <c r="Q53" s="2558">
        <v>100.0140702336527</v>
      </c>
    </row>
    <row r="54" spans="1:17">
      <c r="A54" s="2528">
        <v>44682</v>
      </c>
      <c r="B54" s="2558">
        <v>101.15690157932437</v>
      </c>
      <c r="C54" s="2558">
        <v>102.43781683043782</v>
      </c>
      <c r="D54" s="2558">
        <v>101.14091492443337</v>
      </c>
      <c r="E54" s="2558">
        <v>102.29845832481651</v>
      </c>
      <c r="F54" s="2558">
        <v>102.67871493896338</v>
      </c>
      <c r="G54" s="2558">
        <v>102.58077562469904</v>
      </c>
      <c r="H54" s="2558">
        <v>101.72160712860907</v>
      </c>
      <c r="I54" s="2558">
        <v>101.67434136460228</v>
      </c>
      <c r="J54" s="2558">
        <v>99.794852216161871</v>
      </c>
      <c r="K54" s="2558">
        <v>100.20598279256308</v>
      </c>
      <c r="L54" s="2558">
        <v>100.31144126474096</v>
      </c>
      <c r="M54" s="2558">
        <v>101.64836534184992</v>
      </c>
      <c r="N54" s="2558">
        <v>100.68279114757527</v>
      </c>
      <c r="O54" s="2558">
        <v>100.40088555368663</v>
      </c>
      <c r="P54" s="2558">
        <v>101.58581895337733</v>
      </c>
      <c r="Q54" s="2558">
        <v>100.16206946752635</v>
      </c>
    </row>
    <row r="55" spans="1:17">
      <c r="A55" s="2528">
        <v>44713</v>
      </c>
      <c r="B55" s="2558">
        <v>101.1048139290034</v>
      </c>
      <c r="C55" s="2558">
        <v>102.51412492906881</v>
      </c>
      <c r="D55" s="2558">
        <v>101.14954445782696</v>
      </c>
      <c r="E55" s="2558">
        <v>102.30262172087889</v>
      </c>
      <c r="F55" s="2558">
        <v>102.69354749306433</v>
      </c>
      <c r="G55" s="2558">
        <v>102.49994235036273</v>
      </c>
      <c r="H55" s="2558">
        <v>101.61579812710069</v>
      </c>
      <c r="I55" s="2558">
        <v>101.66598948554342</v>
      </c>
      <c r="J55" s="2558">
        <v>99.946345754586687</v>
      </c>
      <c r="K55" s="2558">
        <v>100.53491172515879</v>
      </c>
      <c r="L55" s="2558">
        <v>100.55298577438039</v>
      </c>
      <c r="M55" s="2558">
        <v>101.71648902632641</v>
      </c>
      <c r="N55" s="2558">
        <v>100.75319963394475</v>
      </c>
      <c r="O55" s="2558">
        <v>100.68168446363761</v>
      </c>
      <c r="P55" s="2558">
        <v>101.61835615346351</v>
      </c>
      <c r="Q55" s="2558">
        <v>100.36282664748113</v>
      </c>
    </row>
    <row r="56" spans="1:17">
      <c r="A56" s="2528">
        <v>44743</v>
      </c>
      <c r="B56" s="2558">
        <v>101.0501247709974</v>
      </c>
      <c r="C56" s="2558">
        <v>102.44207414346933</v>
      </c>
      <c r="D56" s="2558">
        <v>101.11307616589625</v>
      </c>
      <c r="E56" s="2558">
        <v>102.20874842072102</v>
      </c>
      <c r="F56" s="2558">
        <v>102.60665845789984</v>
      </c>
      <c r="G56" s="2558">
        <v>102.29491249316314</v>
      </c>
      <c r="H56" s="2558">
        <v>101.41955597852865</v>
      </c>
      <c r="I56" s="2558">
        <v>101.59827010189022</v>
      </c>
      <c r="J56" s="2558">
        <v>100.12061920293294</v>
      </c>
      <c r="K56" s="2558">
        <v>100.84581883561981</v>
      </c>
      <c r="L56" s="2558">
        <v>100.79041050791949</v>
      </c>
      <c r="M56" s="2558">
        <v>101.73987364215292</v>
      </c>
      <c r="N56" s="2558">
        <v>100.73389783013434</v>
      </c>
      <c r="O56" s="2558">
        <v>100.91508009375617</v>
      </c>
      <c r="P56" s="2558">
        <v>101.56807897539696</v>
      </c>
      <c r="Q56" s="2558">
        <v>100.56007218005185</v>
      </c>
    </row>
    <row r="57" spans="1:17">
      <c r="A57" s="2528">
        <v>44774</v>
      </c>
      <c r="B57" s="2558">
        <v>100.98300143929765</v>
      </c>
      <c r="C57" s="2558">
        <v>102.23176891392343</v>
      </c>
      <c r="D57" s="2558">
        <v>101.04683484722581</v>
      </c>
      <c r="E57" s="2558">
        <v>102.00164826960685</v>
      </c>
      <c r="F57" s="2558">
        <v>102.41116808472401</v>
      </c>
      <c r="G57" s="2558">
        <v>101.97616610717135</v>
      </c>
      <c r="H57" s="2558">
        <v>101.12789459259723</v>
      </c>
      <c r="I57" s="2558">
        <v>101.46990157785083</v>
      </c>
      <c r="J57" s="2558">
        <v>100.25800290603965</v>
      </c>
      <c r="K57" s="2558">
        <v>101.10567892641897</v>
      </c>
      <c r="L57" s="2558">
        <v>100.99760851797403</v>
      </c>
      <c r="M57" s="2558">
        <v>101.67750820893728</v>
      </c>
      <c r="N57" s="2558">
        <v>100.64040078239779</v>
      </c>
      <c r="O57" s="2558">
        <v>101.09411176737092</v>
      </c>
      <c r="P57" s="2558">
        <v>101.42522207423454</v>
      </c>
      <c r="Q57" s="2558">
        <v>100.71184898801624</v>
      </c>
    </row>
    <row r="58" spans="1:17">
      <c r="A58" s="2528">
        <v>44805</v>
      </c>
      <c r="B58" s="2558">
        <v>100.84603353088482</v>
      </c>
      <c r="C58" s="2558">
        <v>101.88056033250844</v>
      </c>
      <c r="D58" s="2558">
        <v>100.90464596344589</v>
      </c>
      <c r="E58" s="2558">
        <v>101.64610279019159</v>
      </c>
      <c r="F58" s="2558">
        <v>102.0907626238687</v>
      </c>
      <c r="G58" s="2558">
        <v>101.56987262649321</v>
      </c>
      <c r="H58" s="2558">
        <v>100.73625242175028</v>
      </c>
      <c r="I58" s="2558">
        <v>101.24510564097258</v>
      </c>
      <c r="J58" s="2558">
        <v>100.33935443001131</v>
      </c>
      <c r="K58" s="2558">
        <v>101.28195427327384</v>
      </c>
      <c r="L58" s="2558">
        <v>101.15096388792311</v>
      </c>
      <c r="M58" s="2558">
        <v>101.51353199736693</v>
      </c>
      <c r="N58" s="2558">
        <v>100.48397039723618</v>
      </c>
      <c r="O58" s="2558">
        <v>101.19667521058824</v>
      </c>
      <c r="P58" s="2558">
        <v>101.18429810501871</v>
      </c>
      <c r="Q58" s="2558">
        <v>100.79677340874878</v>
      </c>
    </row>
    <row r="59" spans="1:17">
      <c r="A59" s="2528">
        <v>44835</v>
      </c>
      <c r="B59" s="2558">
        <v>100.66928922848648</v>
      </c>
      <c r="C59" s="2558">
        <v>101.4509051130799</v>
      </c>
      <c r="D59" s="2558">
        <v>100.73081112450639</v>
      </c>
      <c r="E59" s="2558">
        <v>101.20413167186965</v>
      </c>
      <c r="F59" s="2558">
        <v>101.69944072396341</v>
      </c>
      <c r="G59" s="2558">
        <v>101.11064939632953</v>
      </c>
      <c r="H59" s="2558">
        <v>100.32545038517335</v>
      </c>
      <c r="I59" s="2558">
        <v>100.96701996798807</v>
      </c>
      <c r="J59" s="2558">
        <v>100.38604373105268</v>
      </c>
      <c r="K59" s="2558">
        <v>101.34348955041143</v>
      </c>
      <c r="L59" s="2558">
        <v>101.2428661146119</v>
      </c>
      <c r="M59" s="2558">
        <v>101.27821186519431</v>
      </c>
      <c r="N59" s="2558">
        <v>100.27406353476366</v>
      </c>
      <c r="O59" s="2558">
        <v>101.19778568045936</v>
      </c>
      <c r="P59" s="2558">
        <v>100.87826489169204</v>
      </c>
      <c r="Q59" s="2558">
        <v>100.81818140408018</v>
      </c>
    </row>
    <row r="60" spans="1:17" s="428" customFormat="1">
      <c r="A60" s="2528">
        <v>44866</v>
      </c>
      <c r="B60" s="2558">
        <v>100.50318644521074</v>
      </c>
      <c r="C60" s="2558">
        <v>101.01341671758304</v>
      </c>
      <c r="D60" s="2558">
        <v>100.51817596088048</v>
      </c>
      <c r="E60" s="2558">
        <v>100.72663618306953</v>
      </c>
      <c r="F60" s="2558">
        <v>101.31435818046775</v>
      </c>
      <c r="G60" s="2558">
        <v>100.65649581238534</v>
      </c>
      <c r="H60" s="2558">
        <v>99.969142307469141</v>
      </c>
      <c r="I60" s="2558">
        <v>100.68508446728643</v>
      </c>
      <c r="J60" s="2558">
        <v>100.38717191964398</v>
      </c>
      <c r="K60" s="2558">
        <v>101.29337123028866</v>
      </c>
      <c r="L60" s="2558">
        <v>101.27232837288253</v>
      </c>
      <c r="M60" s="2558">
        <v>101.06528173771699</v>
      </c>
      <c r="N60" s="2558">
        <v>100.05405972191262</v>
      </c>
      <c r="O60" s="2558">
        <v>101.08385873665546</v>
      </c>
      <c r="P60" s="2558">
        <v>100.53340417883965</v>
      </c>
      <c r="Q60" s="2558">
        <v>100.77978129842879</v>
      </c>
    </row>
    <row r="61" spans="1:17" s="428" customFormat="1">
      <c r="A61" s="2528">
        <v>44896</v>
      </c>
      <c r="B61" s="2558">
        <v>100.35488009153229</v>
      </c>
      <c r="C61" s="2558">
        <v>100.5927697590309</v>
      </c>
      <c r="D61" s="2558">
        <v>100.29881134807046</v>
      </c>
      <c r="E61" s="2558">
        <v>100.20546124537198</v>
      </c>
      <c r="F61" s="2558">
        <v>100.96448397731658</v>
      </c>
      <c r="G61" s="2558">
        <v>100.25234883240967</v>
      </c>
      <c r="H61" s="2558">
        <v>99.668678255423742</v>
      </c>
      <c r="I61" s="2558">
        <v>100.41532217529961</v>
      </c>
      <c r="J61" s="2558">
        <v>100.33825291915829</v>
      </c>
      <c r="K61" s="2558">
        <v>101.14084223301651</v>
      </c>
      <c r="L61" s="2558">
        <v>101.25760624039826</v>
      </c>
      <c r="M61" s="2558">
        <v>100.82772857009051</v>
      </c>
      <c r="N61" s="2558">
        <v>99.849796495993047</v>
      </c>
      <c r="O61" s="2558">
        <v>100.8579485606089</v>
      </c>
      <c r="P61" s="2558">
        <v>100.18085583353009</v>
      </c>
      <c r="Q61" s="2558">
        <v>100.68176593834573</v>
      </c>
    </row>
    <row r="62" spans="1:17">
      <c r="A62" s="2528">
        <v>44927</v>
      </c>
      <c r="B62" s="2558">
        <v>100.27683001918768</v>
      </c>
      <c r="C62" s="2558">
        <v>100.25536943840848</v>
      </c>
      <c r="D62" s="2558">
        <v>100.12830635571939</v>
      </c>
      <c r="E62" s="2558">
        <v>99.69775346172068</v>
      </c>
      <c r="F62" s="2558">
        <v>100.66491118650985</v>
      </c>
      <c r="G62" s="2558">
        <v>99.946826922176768</v>
      </c>
      <c r="H62" s="2558">
        <v>99.443347497332425</v>
      </c>
      <c r="I62" s="2558">
        <v>100.21235612225853</v>
      </c>
      <c r="J62" s="2558">
        <v>100.2685977849312</v>
      </c>
      <c r="K62" s="2558">
        <v>100.91828166867627</v>
      </c>
      <c r="L62" s="2558">
        <v>101.22057518639785</v>
      </c>
      <c r="M62" s="2558">
        <v>100.53484385784411</v>
      </c>
      <c r="N62" s="2558">
        <v>99.693265596821149</v>
      </c>
      <c r="O62" s="2558">
        <v>100.57310778705582</v>
      </c>
      <c r="P62" s="2558">
        <v>99.854643431605311</v>
      </c>
      <c r="Q62" s="2558">
        <v>100.54999434862589</v>
      </c>
    </row>
    <row r="63" spans="1:17">
      <c r="A63" s="2528">
        <v>44958</v>
      </c>
      <c r="B63" s="2558">
        <v>100.25885722684195</v>
      </c>
      <c r="C63" s="2558">
        <v>100.04029735178179</v>
      </c>
      <c r="D63" s="2558">
        <v>100.02358979683181</v>
      </c>
      <c r="E63" s="2558">
        <v>99.315441165852775</v>
      </c>
      <c r="F63" s="2558">
        <v>100.38385017106066</v>
      </c>
      <c r="G63" s="2558">
        <v>99.735731483501198</v>
      </c>
      <c r="H63" s="2558">
        <v>99.270207734987437</v>
      </c>
      <c r="I63" s="2558">
        <v>100.08936480237446</v>
      </c>
      <c r="J63" s="2558">
        <v>100.23534549174099</v>
      </c>
      <c r="K63" s="2558">
        <v>100.69728530159297</v>
      </c>
      <c r="L63" s="2558">
        <v>101.1891187926787</v>
      </c>
      <c r="M63" s="2558">
        <v>100.37493672270649</v>
      </c>
      <c r="N63" s="2558">
        <v>99.611466836768429</v>
      </c>
      <c r="O63" s="2558">
        <v>100.30455845302107</v>
      </c>
      <c r="P63" s="2558">
        <v>99.587918407836654</v>
      </c>
      <c r="Q63" s="2558">
        <v>100.45046956411187</v>
      </c>
    </row>
    <row r="64" spans="1:17">
      <c r="A64" s="2528">
        <v>44986</v>
      </c>
      <c r="B64" s="2558">
        <v>100.26886561695979</v>
      </c>
      <c r="C64" s="2558">
        <v>99.919678631056641</v>
      </c>
      <c r="D64" s="2558">
        <v>99.960811251699369</v>
      </c>
      <c r="E64" s="2558">
        <v>99.079935156979985</v>
      </c>
      <c r="F64" s="2558">
        <v>100.10767691563964</v>
      </c>
      <c r="G64" s="2558">
        <v>99.585749934149518</v>
      </c>
      <c r="H64" s="2558">
        <v>99.149584840704023</v>
      </c>
      <c r="I64" s="2558">
        <v>100.02102610387729</v>
      </c>
      <c r="J64" s="2558">
        <v>100.27305702570581</v>
      </c>
      <c r="K64" s="2558">
        <v>100.50926566087885</v>
      </c>
      <c r="L64" s="2558">
        <v>101.15311651482372</v>
      </c>
      <c r="M64" s="2558">
        <v>100.37754066614217</v>
      </c>
      <c r="N64" s="2558">
        <v>99.632520650522281</v>
      </c>
      <c r="O64" s="2558">
        <v>100.10782574406377</v>
      </c>
      <c r="P64" s="2558">
        <v>99.421758240465522</v>
      </c>
      <c r="Q64" s="2558">
        <v>100.41164062364295</v>
      </c>
    </row>
    <row r="65" spans="1:17">
      <c r="A65" s="2528">
        <v>45017</v>
      </c>
      <c r="B65" s="2558">
        <v>100.29384836157398</v>
      </c>
      <c r="C65" s="2558">
        <v>99.847218816793742</v>
      </c>
      <c r="D65" s="2558">
        <v>99.918186578001709</v>
      </c>
      <c r="E65" s="2558">
        <v>98.960705182616181</v>
      </c>
      <c r="F65" s="2558">
        <v>99.859328853315247</v>
      </c>
      <c r="G65" s="2558">
        <v>99.447413481745173</v>
      </c>
      <c r="H65" s="2558">
        <v>99.100862727090686</v>
      </c>
      <c r="I65" s="2558">
        <v>99.984039394450292</v>
      </c>
      <c r="J65" s="2558">
        <v>100.36092693778996</v>
      </c>
      <c r="K65" s="2558">
        <v>100.35897701768354</v>
      </c>
      <c r="L65" s="2558">
        <v>101.11287822143915</v>
      </c>
      <c r="M65" s="2558">
        <v>100.46599232236404</v>
      </c>
      <c r="N65" s="2558">
        <v>99.734648686890182</v>
      </c>
      <c r="O65" s="2558">
        <v>99.981795089163683</v>
      </c>
      <c r="P65" s="2558">
        <v>99.369102607034932</v>
      </c>
      <c r="Q65" s="2558">
        <v>100.41811877171959</v>
      </c>
    </row>
    <row r="66" spans="1:17">
      <c r="A66" s="2528">
        <v>45047</v>
      </c>
      <c r="B66" s="2558">
        <v>100.32900807721319</v>
      </c>
      <c r="C66" s="2558">
        <v>99.788030700609838</v>
      </c>
      <c r="D66" s="2558">
        <v>99.837288161552848</v>
      </c>
      <c r="E66" s="2558">
        <v>98.953827595370996</v>
      </c>
      <c r="F66" s="2558">
        <v>99.706560073426431</v>
      </c>
      <c r="G66" s="2558">
        <v>99.31866452668045</v>
      </c>
      <c r="H66" s="2558">
        <v>99.092249902632844</v>
      </c>
      <c r="I66" s="2558">
        <v>99.963180645271308</v>
      </c>
      <c r="J66" s="2558">
        <v>100.47998110688467</v>
      </c>
      <c r="K66" s="2558">
        <v>100.26417120619888</v>
      </c>
      <c r="L66" s="2558">
        <v>101.04993787747063</v>
      </c>
      <c r="M66" s="2558">
        <v>100.59121017386343</v>
      </c>
      <c r="N66" s="2558">
        <v>99.879072007997493</v>
      </c>
      <c r="O66" s="2558">
        <v>99.883443441705467</v>
      </c>
      <c r="P66" s="2558">
        <v>99.393425655603423</v>
      </c>
      <c r="Q66" s="2558">
        <v>100.45539959899618</v>
      </c>
    </row>
    <row r="67" spans="1:17">
      <c r="A67" s="2528">
        <v>45078</v>
      </c>
      <c r="B67" s="2558">
        <v>100.37424118507144</v>
      </c>
      <c r="C67" s="2558">
        <v>99.732361130529071</v>
      </c>
      <c r="D67" s="2558">
        <v>99.772210338872156</v>
      </c>
      <c r="E67" s="2558">
        <v>99.01140290546978</v>
      </c>
      <c r="F67" s="2558">
        <v>99.587374696459761</v>
      </c>
      <c r="G67" s="2558">
        <v>99.230445142603202</v>
      </c>
      <c r="H67" s="2558">
        <v>99.121033686311179</v>
      </c>
      <c r="I67" s="2558">
        <v>99.958067812155093</v>
      </c>
      <c r="J67" s="2558">
        <v>100.62679158898426</v>
      </c>
      <c r="K67" s="2558">
        <v>100.17889701968855</v>
      </c>
      <c r="L67" s="2558">
        <v>100.9630214055215</v>
      </c>
      <c r="M67" s="2558">
        <v>100.66823876518747</v>
      </c>
      <c r="N67" s="2558">
        <v>100.01714979274981</v>
      </c>
      <c r="O67" s="2558">
        <v>99.798175855597236</v>
      </c>
      <c r="P67" s="2558">
        <v>99.456993286550428</v>
      </c>
      <c r="Q67" s="2558">
        <v>100.50175443837267</v>
      </c>
    </row>
    <row r="68" spans="1:17">
      <c r="A68" s="2528">
        <v>45108</v>
      </c>
      <c r="B68" s="2558">
        <v>100.39902296494243</v>
      </c>
      <c r="C68" s="2558">
        <v>99.675459682881453</v>
      </c>
      <c r="D68" s="2558">
        <v>99.753225371417003</v>
      </c>
      <c r="E68" s="2558">
        <v>99.103338364872798</v>
      </c>
      <c r="F68" s="2558">
        <v>99.467622113932805</v>
      </c>
      <c r="G68" s="2558">
        <v>99.195537020481424</v>
      </c>
      <c r="H68" s="2558">
        <v>99.181824803903211</v>
      </c>
      <c r="I68" s="2558">
        <v>99.953815247134571</v>
      </c>
      <c r="J68" s="2558">
        <v>100.80202971819693</v>
      </c>
      <c r="K68" s="2558">
        <v>100.0268876213883</v>
      </c>
      <c r="L68" s="2558">
        <v>100.85126933221692</v>
      </c>
      <c r="M68" s="2558">
        <v>100.67507161341398</v>
      </c>
      <c r="N68" s="2558">
        <v>100.13501848479264</v>
      </c>
      <c r="O68" s="2558">
        <v>99.763063784622531</v>
      </c>
      <c r="P68" s="2558">
        <v>99.550083104854721</v>
      </c>
      <c r="Q68" s="2558">
        <v>100.53892191822588</v>
      </c>
    </row>
    <row r="69" spans="1:17">
      <c r="A69" s="2528">
        <v>45139</v>
      </c>
      <c r="B69" s="2558">
        <v>100.35924108822313</v>
      </c>
      <c r="C69" s="2558">
        <v>99.612223305861448</v>
      </c>
      <c r="D69" s="2558">
        <v>99.719407406583485</v>
      </c>
      <c r="E69" s="2558">
        <v>99.232543208910812</v>
      </c>
      <c r="F69" s="2558">
        <v>99.354144955547895</v>
      </c>
      <c r="G69" s="2558">
        <v>99.193102245798954</v>
      </c>
      <c r="H69" s="2558">
        <v>99.246511812355848</v>
      </c>
      <c r="I69" s="2558">
        <v>99.920185676008884</v>
      </c>
      <c r="J69" s="2558">
        <v>100.96567872436697</v>
      </c>
      <c r="K69" s="2558">
        <v>99.870141911310981</v>
      </c>
      <c r="L69" s="2558">
        <v>100.72516032515804</v>
      </c>
      <c r="M69" s="2558">
        <v>100.71615692521488</v>
      </c>
      <c r="N69" s="2558">
        <v>100.21816225486015</v>
      </c>
      <c r="O69" s="2558">
        <v>99.784039696724477</v>
      </c>
      <c r="P69" s="2558">
        <v>99.636694552024338</v>
      </c>
      <c r="Q69" s="2558">
        <v>100.57122348706264</v>
      </c>
    </row>
    <row r="70" spans="1:17">
      <c r="A70" s="2528">
        <v>45170</v>
      </c>
      <c r="B70" s="2558">
        <v>100.21979033264428</v>
      </c>
      <c r="C70" s="2558">
        <v>99.517522764573485</v>
      </c>
      <c r="D70" s="2558">
        <v>99.614692031892886</v>
      </c>
      <c r="E70" s="2558">
        <v>99.259252744986341</v>
      </c>
      <c r="F70" s="2558">
        <v>99.186962724435887</v>
      </c>
      <c r="G70" s="2558">
        <v>99.175983188467654</v>
      </c>
      <c r="H70" s="2558">
        <v>99.258229094972606</v>
      </c>
      <c r="I70" s="2558">
        <v>99.812337817464027</v>
      </c>
      <c r="J70" s="2558">
        <v>101.09617748271644</v>
      </c>
      <c r="K70" s="2558">
        <v>99.744404244547695</v>
      </c>
      <c r="L70" s="2558">
        <v>100.5825069322985</v>
      </c>
      <c r="M70" s="2558">
        <v>100.65866816443547</v>
      </c>
      <c r="N70" s="2558">
        <v>100.2542404707534</v>
      </c>
      <c r="O70" s="2558">
        <v>99.842543534573849</v>
      </c>
      <c r="P70" s="2558">
        <v>99.704695410661643</v>
      </c>
      <c r="Q70" s="2558">
        <v>100.58534459513801</v>
      </c>
    </row>
    <row r="71" spans="1:17">
      <c r="A71" s="2528">
        <v>45200</v>
      </c>
      <c r="B71" s="2558">
        <v>100.04281893962487</v>
      </c>
      <c r="C71" s="2558">
        <v>99.414595085473735</v>
      </c>
      <c r="D71" s="2558">
        <v>99.42008806071</v>
      </c>
      <c r="E71" s="2558">
        <v>99.191678395245091</v>
      </c>
      <c r="F71" s="2558">
        <v>99.028072179306534</v>
      </c>
      <c r="G71" s="2558">
        <v>99.170636798354124</v>
      </c>
      <c r="H71" s="2558">
        <v>99.243935139633052</v>
      </c>
      <c r="I71" s="2558">
        <v>99.667331129280271</v>
      </c>
      <c r="J71" s="2558">
        <v>101.14601927350441</v>
      </c>
      <c r="K71" s="2558">
        <v>99.669524033715149</v>
      </c>
      <c r="L71" s="2558">
        <v>100.42903454788734</v>
      </c>
      <c r="M71" s="2558">
        <v>100.50336157117208</v>
      </c>
      <c r="N71" s="2558">
        <v>100.24623845361488</v>
      </c>
      <c r="O71" s="2558">
        <v>99.901495101440318</v>
      </c>
      <c r="P71" s="2558">
        <v>99.748725173737796</v>
      </c>
      <c r="Q71" s="2558">
        <v>100.56269091321801</v>
      </c>
    </row>
    <row r="72" spans="1:17">
      <c r="A72" s="2528">
        <v>45231</v>
      </c>
      <c r="B72" s="2558">
        <v>99.871406085723564</v>
      </c>
      <c r="C72" s="2558">
        <v>99.303892575513188</v>
      </c>
      <c r="D72" s="2558">
        <v>99.120492600935123</v>
      </c>
      <c r="E72" s="2558">
        <v>99.037811360371435</v>
      </c>
      <c r="F72" s="2558">
        <v>98.879298013113626</v>
      </c>
      <c r="G72" s="2558">
        <v>99.165093731830936</v>
      </c>
      <c r="H72" s="2558">
        <v>99.194347495734561</v>
      </c>
      <c r="I72" s="2558">
        <v>99.503853157033433</v>
      </c>
      <c r="J72" s="2558">
        <v>101.14836336064954</v>
      </c>
      <c r="K72" s="2558">
        <v>99.653249702270983</v>
      </c>
      <c r="L72" s="2558">
        <v>100.2621785897408</v>
      </c>
      <c r="M72" s="2558">
        <v>100.29182898757861</v>
      </c>
      <c r="N72" s="2558">
        <v>100.18231316552476</v>
      </c>
      <c r="O72" s="2558">
        <v>99.918909705014926</v>
      </c>
      <c r="P72" s="2558">
        <v>99.761017555569893</v>
      </c>
      <c r="Q72" s="2558">
        <v>100.52105551447811</v>
      </c>
    </row>
    <row r="73" spans="1:17">
      <c r="A73" s="2528">
        <v>45261</v>
      </c>
      <c r="B73" s="2558">
        <v>99.717563638243689</v>
      </c>
      <c r="C73" s="2558">
        <v>99.201187253125127</v>
      </c>
      <c r="D73" s="2558">
        <v>98.780248856167859</v>
      </c>
      <c r="E73" s="2558">
        <v>98.831443722098967</v>
      </c>
      <c r="F73" s="2558">
        <v>98.732997957663699</v>
      </c>
      <c r="G73" s="2558">
        <v>99.166321481764143</v>
      </c>
      <c r="H73" s="2558">
        <v>99.112429713229474</v>
      </c>
      <c r="I73" s="2558">
        <v>99.341940741798325</v>
      </c>
      <c r="J73" s="2558">
        <v>101.13200314171453</v>
      </c>
      <c r="K73" s="2558">
        <v>99.684969605854278</v>
      </c>
      <c r="L73" s="2558">
        <v>100.0938397999241</v>
      </c>
      <c r="M73" s="2558">
        <v>99.969345394299268</v>
      </c>
      <c r="N73" s="2558">
        <v>100.05910982923088</v>
      </c>
      <c r="O73" s="2558">
        <v>99.908968275126995</v>
      </c>
      <c r="P73" s="2558">
        <v>99.751646320182928</v>
      </c>
      <c r="Q73" s="2558">
        <v>100.46952704014646</v>
      </c>
    </row>
    <row r="74" spans="1:17">
      <c r="A74" s="2528">
        <v>45292</v>
      </c>
      <c r="B74" s="2558">
        <v>99.589201890416732</v>
      </c>
      <c r="C74" s="2558">
        <v>99.123363037064337</v>
      </c>
      <c r="D74" s="2558">
        <v>98.501150976132777</v>
      </c>
      <c r="E74" s="2558">
        <v>98.656979202072449</v>
      </c>
      <c r="F74" s="2558">
        <v>98.60766788744337</v>
      </c>
      <c r="G74" s="2558">
        <v>99.159739593890748</v>
      </c>
      <c r="H74" s="2558">
        <v>99.036511801021391</v>
      </c>
      <c r="I74" s="2558">
        <v>99.20863851905338</v>
      </c>
      <c r="J74" s="2558">
        <v>101.07861421698915</v>
      </c>
      <c r="K74" s="2558">
        <v>99.730482217828566</v>
      </c>
      <c r="L74" s="2558">
        <v>99.957519280406174</v>
      </c>
      <c r="M74" s="2558">
        <v>99.542060696256925</v>
      </c>
      <c r="N74" s="2558">
        <v>99.878760326421741</v>
      </c>
      <c r="O74" s="2558">
        <v>99.917866225418322</v>
      </c>
      <c r="P74" s="2558">
        <v>99.75090770593404</v>
      </c>
      <c r="Q74" s="2558">
        <v>100.3983313470184</v>
      </c>
    </row>
    <row r="75" spans="1:17">
      <c r="A75" s="2528">
        <v>45323</v>
      </c>
      <c r="B75" s="2558">
        <v>99.602404881188207</v>
      </c>
      <c r="C75" s="2558">
        <v>99.137317942304946</v>
      </c>
      <c r="D75" s="2558">
        <v>98.462480504537041</v>
      </c>
      <c r="E75" s="2558">
        <v>98.715600576333657</v>
      </c>
      <c r="F75" s="2558">
        <v>98.572578314393354</v>
      </c>
      <c r="G75" s="2558">
        <v>99.224423881549583</v>
      </c>
      <c r="H75" s="2558">
        <v>99.077137553785988</v>
      </c>
      <c r="I75" s="2558">
        <v>99.218986214667552</v>
      </c>
      <c r="J75" s="2558">
        <v>100.98583593251114</v>
      </c>
      <c r="K75" s="2558">
        <v>99.801482724623312</v>
      </c>
      <c r="L75" s="2558">
        <v>99.899978430810478</v>
      </c>
      <c r="M75" s="2558">
        <v>99.120240609480774</v>
      </c>
      <c r="N75" s="2558">
        <v>99.715455326181754</v>
      </c>
      <c r="O75" s="2558">
        <v>99.95832328268105</v>
      </c>
      <c r="P75" s="2558">
        <v>99.792620413020231</v>
      </c>
      <c r="Q75" s="2558">
        <v>100.32712226286026</v>
      </c>
    </row>
    <row r="76" spans="1:17">
      <c r="A76" s="2528">
        <v>45352</v>
      </c>
      <c r="B76" s="2558">
        <v>99.749531765026418</v>
      </c>
      <c r="C76" s="2558">
        <v>99.247789042915898</v>
      </c>
      <c r="D76" s="2558">
        <v>98.683507524779472</v>
      </c>
      <c r="E76" s="2558">
        <v>99.088895101928941</v>
      </c>
      <c r="F76" s="2558">
        <v>98.63081805732179</v>
      </c>
      <c r="G76" s="2558">
        <v>99.367635045487191</v>
      </c>
      <c r="H76" s="2558">
        <v>99.227194928386908</v>
      </c>
      <c r="I76" s="2558">
        <v>99.379440667804346</v>
      </c>
      <c r="J76" s="2558">
        <v>100.8507678880305</v>
      </c>
      <c r="K76" s="2558">
        <v>99.86757004829235</v>
      </c>
      <c r="L76" s="2558">
        <v>99.906847629670722</v>
      </c>
      <c r="M76" s="2558">
        <v>98.857188241488657</v>
      </c>
      <c r="N76" s="2558">
        <v>99.612196989633148</v>
      </c>
      <c r="O76" s="2558">
        <v>100.0393962292013</v>
      </c>
      <c r="P76" s="2558">
        <v>99.882157530494098</v>
      </c>
      <c r="Q76" s="2558">
        <v>100.25925484230221</v>
      </c>
    </row>
    <row r="77" spans="1:17">
      <c r="A77" s="2528">
        <v>45383</v>
      </c>
      <c r="B77" s="2558">
        <v>100.00889227483276</v>
      </c>
      <c r="C77" s="2558">
        <v>99.433635883669666</v>
      </c>
      <c r="D77" s="2558">
        <v>99.120687059572958</v>
      </c>
      <c r="E77" s="2558">
        <v>99.631489339622107</v>
      </c>
      <c r="F77" s="2558">
        <v>98.821617036157477</v>
      </c>
      <c r="G77" s="2558">
        <v>99.605044269261569</v>
      </c>
      <c r="H77" s="2558">
        <v>99.50713027190578</v>
      </c>
      <c r="I77" s="2558">
        <v>99.660972749369179</v>
      </c>
      <c r="J77" s="2558">
        <v>100.68271013756556</v>
      </c>
      <c r="K77" s="2558">
        <v>99.927497446912724</v>
      </c>
      <c r="L77" s="2558">
        <v>99.945090812841315</v>
      </c>
      <c r="M77" s="2558">
        <v>98.774607577224003</v>
      </c>
      <c r="N77" s="2558">
        <v>99.591028028581846</v>
      </c>
      <c r="O77" s="2558">
        <v>100.15629636144881</v>
      </c>
      <c r="P77" s="2558">
        <v>100.00282346519809</v>
      </c>
      <c r="Q77" s="2558">
        <v>100.19701718295124</v>
      </c>
    </row>
    <row r="78" spans="1:17">
      <c r="A78" s="2528">
        <v>45413</v>
      </c>
      <c r="B78" s="2558">
        <v>100.31644417658408</v>
      </c>
      <c r="C78" s="2558">
        <v>99.599576856542853</v>
      </c>
      <c r="D78" s="2558">
        <v>99.612525368747697</v>
      </c>
      <c r="E78" s="2558">
        <v>100.17398205611771</v>
      </c>
      <c r="F78" s="2558">
        <v>99.096904432339556</v>
      </c>
      <c r="G78" s="2558">
        <v>99.868485877360968</v>
      </c>
      <c r="H78" s="2558">
        <v>99.825260226526225</v>
      </c>
      <c r="I78" s="2558">
        <v>99.972555100609398</v>
      </c>
      <c r="J78" s="2558">
        <v>100.50717047185027</v>
      </c>
      <c r="K78" s="2558">
        <v>100.04019135815375</v>
      </c>
      <c r="L78" s="2558">
        <v>99.988277367637878</v>
      </c>
      <c r="M78" s="2558">
        <v>98.824960683166239</v>
      </c>
      <c r="N78" s="2558">
        <v>99.649037462697692</v>
      </c>
      <c r="O78" s="2558">
        <v>100.25325316667791</v>
      </c>
      <c r="P78" s="2558">
        <v>100.11989927312251</v>
      </c>
      <c r="Q78" s="2558">
        <v>100.1567512500842</v>
      </c>
    </row>
    <row r="79" spans="1:17">
      <c r="A79" s="2528">
        <v>45444</v>
      </c>
      <c r="B79" s="2558">
        <v>100.56000556904456</v>
      </c>
      <c r="C79" s="2558">
        <v>99.639748667774853</v>
      </c>
      <c r="D79" s="2558">
        <v>100.01145316280598</v>
      </c>
      <c r="E79" s="2558">
        <v>100.59931402507121</v>
      </c>
      <c r="F79" s="2558">
        <v>99.3923362211696</v>
      </c>
      <c r="G79" s="2558">
        <v>100.07283303612499</v>
      </c>
      <c r="H79" s="2558">
        <v>100.05161846850453</v>
      </c>
      <c r="I79" s="2558">
        <v>100.20203281023116</v>
      </c>
      <c r="J79" s="2558">
        <v>100.32880831320951</v>
      </c>
      <c r="K79" s="2558">
        <v>100.18821530051852</v>
      </c>
      <c r="L79" s="2558">
        <v>100.02733021085113</v>
      </c>
      <c r="M79" s="2558">
        <v>98.992039468659115</v>
      </c>
      <c r="N79" s="2558">
        <v>99.775035735323357</v>
      </c>
      <c r="O79" s="2558">
        <v>100.31518072601828</v>
      </c>
      <c r="P79" s="2558">
        <v>100.20152042311753</v>
      </c>
      <c r="Q79" s="2558">
        <v>100.1330137067152</v>
      </c>
    </row>
    <row r="80" spans="1:17">
      <c r="A80" s="2528">
        <v>45474</v>
      </c>
      <c r="B80" s="2558">
        <v>100.73046303347448</v>
      </c>
      <c r="C80" s="2558">
        <v>99.598999276883518</v>
      </c>
      <c r="D80" s="2558">
        <v>100.34324404111454</v>
      </c>
      <c r="E80" s="2558">
        <v>100.9179987790374</v>
      </c>
      <c r="F80" s="2558">
        <v>99.736107126870621</v>
      </c>
      <c r="G80" s="2558">
        <v>100.23786453095113</v>
      </c>
      <c r="H80" s="2558">
        <v>100.22327777564263</v>
      </c>
      <c r="I80" s="2558">
        <v>100.3618643369043</v>
      </c>
      <c r="J80" s="2558">
        <v>100.13768590979466</v>
      </c>
      <c r="K80" s="2558">
        <v>100.34637355878155</v>
      </c>
      <c r="L80" s="2558">
        <v>100.06644972756099</v>
      </c>
      <c r="M80" s="2558">
        <v>99.257164350677755</v>
      </c>
      <c r="N80" s="2558">
        <v>99.974980479925435</v>
      </c>
      <c r="O80" s="2558">
        <v>100.35149162170546</v>
      </c>
      <c r="P80" s="2558">
        <v>100.26328127977902</v>
      </c>
      <c r="Q80" s="2558">
        <v>100.11503523519202</v>
      </c>
    </row>
    <row r="81" spans="1:17">
      <c r="A81" s="2528">
        <v>45505</v>
      </c>
      <c r="B81" s="2558">
        <v>100.69959424727509</v>
      </c>
      <c r="C81" s="2558">
        <v>99.436424381157693</v>
      </c>
      <c r="D81" s="2558">
        <v>100.52110340010334</v>
      </c>
      <c r="E81" s="2558">
        <v>101.03012667719291</v>
      </c>
      <c r="F81" s="2558">
        <v>99.970165994089598</v>
      </c>
      <c r="G81" s="2558">
        <v>100.29424862963066</v>
      </c>
      <c r="H81" s="2558">
        <v>100.27004334896392</v>
      </c>
      <c r="I81" s="2558">
        <v>100.35307022115562</v>
      </c>
      <c r="J81" s="2558">
        <v>99.921377968185737</v>
      </c>
      <c r="K81" s="2558">
        <v>100.45634205276251</v>
      </c>
      <c r="L81" s="2558">
        <v>100.10892340596725</v>
      </c>
      <c r="M81" s="2558">
        <v>99.553564067223547</v>
      </c>
      <c r="N81" s="2558">
        <v>100.22034589998039</v>
      </c>
      <c r="O81" s="2558">
        <v>100.38288206271847</v>
      </c>
      <c r="P81" s="2558">
        <v>100.2967318725463</v>
      </c>
      <c r="Q81" s="2558">
        <v>100.07837731526757</v>
      </c>
    </row>
    <row r="82" spans="1:17">
      <c r="A82" s="2528">
        <v>45536</v>
      </c>
      <c r="B82" s="2558">
        <v>100.60104692290662</v>
      </c>
      <c r="C82" s="2558">
        <v>99.301843979660106</v>
      </c>
      <c r="D82" s="2558">
        <v>100.6299450932985</v>
      </c>
      <c r="E82" s="2558">
        <v>100.99419700664379</v>
      </c>
      <c r="F82" s="2558">
        <v>100.1369812112042</v>
      </c>
      <c r="G82" s="2558">
        <v>100.32133354364287</v>
      </c>
      <c r="H82" s="2558">
        <v>100.2649075159043</v>
      </c>
      <c r="I82" s="2558">
        <v>100.29474763260725</v>
      </c>
      <c r="J82" s="2558">
        <v>99.754678820592773</v>
      </c>
      <c r="K82" s="2558">
        <v>100.5271744484899</v>
      </c>
      <c r="L82" s="2558">
        <v>100.17476389660747</v>
      </c>
      <c r="M82" s="2558">
        <v>99.831536294122301</v>
      </c>
      <c r="N82" s="2558">
        <v>100.4754831577845</v>
      </c>
      <c r="O82" s="2558">
        <v>100.41309651659543</v>
      </c>
      <c r="P82" s="2558">
        <v>100.32417174880679</v>
      </c>
      <c r="Q82" s="2558">
        <v>100.0579769600334</v>
      </c>
    </row>
    <row r="83" spans="1:17">
      <c r="A83" s="2528">
        <v>45566</v>
      </c>
      <c r="B83" s="2558">
        <v>100.42256533896922</v>
      </c>
      <c r="C83" s="2558">
        <v>99.266418585259544</v>
      </c>
      <c r="D83" s="2558">
        <v>100.68667747538875</v>
      </c>
      <c r="E83" s="2558">
        <v>100.87731112517642</v>
      </c>
      <c r="F83" s="2558">
        <v>100.26374955841065</v>
      </c>
      <c r="G83" s="2558">
        <v>100.33512147997175</v>
      </c>
      <c r="H83" s="2558">
        <v>100.25140881260324</v>
      </c>
      <c r="I83" s="2558">
        <v>100.20689515371305</v>
      </c>
      <c r="J83" s="2558">
        <v>99.629770656844585</v>
      </c>
      <c r="K83" s="2558">
        <v>100.55527391293364</v>
      </c>
      <c r="L83" s="2558">
        <v>100.23831620853676</v>
      </c>
      <c r="M83" s="2558">
        <v>100.08792816394796</v>
      </c>
      <c r="N83" s="2558">
        <v>100.67545704241894</v>
      </c>
      <c r="O83" s="2558">
        <v>100.43348640999177</v>
      </c>
      <c r="P83" s="2558">
        <v>100.34078159662629</v>
      </c>
      <c r="Q83" s="2558">
        <v>100.04247967461168</v>
      </c>
    </row>
    <row r="84" spans="1:17">
      <c r="A84" s="2528">
        <v>45597</v>
      </c>
      <c r="B84" s="2558">
        <v>100.20882475808527</v>
      </c>
      <c r="C84" s="2558">
        <v>99.365228784363183</v>
      </c>
      <c r="D84" s="2558">
        <v>100.67548388877182</v>
      </c>
      <c r="E84" s="2558">
        <v>100.65218072300289</v>
      </c>
      <c r="F84" s="2558">
        <v>100.32782794293387</v>
      </c>
      <c r="G84" s="2558">
        <v>100.30992521294122</v>
      </c>
      <c r="H84" s="2558">
        <v>100.23629203694109</v>
      </c>
      <c r="I84" s="2558">
        <v>100.11265951950324</v>
      </c>
      <c r="J84" s="2558">
        <v>99.5369612667171</v>
      </c>
      <c r="K84" s="2558">
        <v>100.54686195822967</v>
      </c>
      <c r="L84" s="2558">
        <v>100.27943842168537</v>
      </c>
      <c r="M84" s="2558">
        <v>100.1575444202727</v>
      </c>
      <c r="N84" s="2558">
        <v>100.78497897120656</v>
      </c>
      <c r="O84" s="2558">
        <v>100.45395586084864</v>
      </c>
      <c r="P84" s="2558">
        <v>100.34559246637797</v>
      </c>
      <c r="Q84" s="2558">
        <v>100.01284822929871</v>
      </c>
    </row>
    <row r="85" spans="1:17">
      <c r="A85" s="2528">
        <v>45627</v>
      </c>
      <c r="B85" s="2558">
        <v>99.997990710853358</v>
      </c>
      <c r="C85" s="2558">
        <v>99.608879277902375</v>
      </c>
      <c r="D85" s="2558">
        <v>100.63411251560971</v>
      </c>
      <c r="E85" s="2558">
        <v>100.39781114895889</v>
      </c>
      <c r="F85" s="2558">
        <v>100.33830015837783</v>
      </c>
      <c r="G85" s="2558">
        <v>100.24466744943962</v>
      </c>
      <c r="H85" s="2558">
        <v>100.23202383007882</v>
      </c>
      <c r="I85" s="2558">
        <v>100.04358476084731</v>
      </c>
      <c r="J85" s="2558">
        <v>99.492326419164669</v>
      </c>
      <c r="K85" s="2558">
        <v>100.5271977928064</v>
      </c>
      <c r="L85" s="2558">
        <v>100.30044813627623</v>
      </c>
      <c r="M85" s="2558">
        <v>100.09420923616642</v>
      </c>
      <c r="N85" s="2558">
        <v>100.83956244443509</v>
      </c>
      <c r="O85" s="2558">
        <v>100.48536594752559</v>
      </c>
      <c r="P85" s="2558">
        <v>100.32779796831997</v>
      </c>
      <c r="Q85" s="2558">
        <v>99.988997417943523</v>
      </c>
    </row>
    <row r="86" spans="1:17">
      <c r="A86" s="2528">
        <v>45658</v>
      </c>
      <c r="B86" s="2558">
        <v>99.766719419135839</v>
      </c>
      <c r="C86" s="2558">
        <v>99.86951698323243</v>
      </c>
      <c r="D86" s="2558">
        <v>100.58440324654339</v>
      </c>
      <c r="E86" s="2558">
        <v>100.14698883130445</v>
      </c>
      <c r="F86" s="2558">
        <v>100.28846603515268</v>
      </c>
      <c r="G86" s="2558">
        <v>100.12871543588331</v>
      </c>
      <c r="H86" s="2558">
        <v>100.2267457321858</v>
      </c>
      <c r="I86" s="2558">
        <v>99.962993043770894</v>
      </c>
      <c r="J86" s="2558">
        <v>99.491469587684506</v>
      </c>
      <c r="K86" s="2558">
        <v>100.50751053540364</v>
      </c>
      <c r="L86" s="2558">
        <v>100.31245127458327</v>
      </c>
      <c r="M86" s="2558">
        <v>99.96039683848565</v>
      </c>
      <c r="N86" s="2558">
        <v>100.86422844291204</v>
      </c>
      <c r="O86" s="2558">
        <v>100.52550403272559</v>
      </c>
      <c r="P86" s="2558">
        <v>100.29604659512289</v>
      </c>
      <c r="Q86" s="2558">
        <v>99.978544234151059</v>
      </c>
    </row>
    <row r="87" spans="1:17">
      <c r="A87" s="2528">
        <v>45689</v>
      </c>
      <c r="B87" s="2558">
        <v>99.557646910378196</v>
      </c>
      <c r="C87" s="2558">
        <v>100.07917168872531</v>
      </c>
      <c r="D87" s="2558">
        <v>100.53838181702332</v>
      </c>
      <c r="E87" s="2558">
        <v>99.947951631046649</v>
      </c>
      <c r="F87" s="2558">
        <v>100.19977762282006</v>
      </c>
      <c r="G87" s="2558">
        <v>100.00942524980255</v>
      </c>
      <c r="H87" s="2558">
        <v>100.22334056700197</v>
      </c>
      <c r="I87" s="2558">
        <v>99.883318801436559</v>
      </c>
      <c r="J87" s="2558">
        <v>99.553670924617776</v>
      </c>
      <c r="K87" s="2558">
        <v>100.48728238104758</v>
      </c>
      <c r="L87" s="2558">
        <v>100.33893438720064</v>
      </c>
      <c r="M87" s="2558">
        <v>99.826939350231498</v>
      </c>
      <c r="N87" s="2558">
        <v>100.88320162448171</v>
      </c>
      <c r="O87" s="2558">
        <v>100.54970252099042</v>
      </c>
      <c r="P87" s="2558">
        <v>100.26724539299954</v>
      </c>
      <c r="Q87" s="2558">
        <v>99.998666275049231</v>
      </c>
    </row>
    <row r="88" spans="1:17">
      <c r="A88" s="2528">
        <v>45717</v>
      </c>
      <c r="B88" s="2558">
        <v>99.398661670123545</v>
      </c>
      <c r="C88" s="2558">
        <v>100.23661744160117</v>
      </c>
      <c r="D88" s="2558">
        <v>100.55321330067052</v>
      </c>
      <c r="E88" s="2558">
        <v>99.835182830874288</v>
      </c>
      <c r="F88" s="2558">
        <v>100.14517491846058</v>
      </c>
      <c r="G88" s="2558">
        <v>99.945598396589972</v>
      </c>
      <c r="H88" s="2558">
        <v>100.26322794755657</v>
      </c>
      <c r="I88" s="2558">
        <v>99.833264084988429</v>
      </c>
      <c r="J88" s="2558">
        <v>99.668076885335225</v>
      </c>
      <c r="K88" s="2558">
        <v>100.50917807905883</v>
      </c>
      <c r="L88" s="2558">
        <v>100.37912392961981</v>
      </c>
      <c r="M88" s="2558">
        <v>99.660829914673272</v>
      </c>
      <c r="N88" s="2558">
        <v>100.93043041479518</v>
      </c>
      <c r="O88" s="2558">
        <v>100.5503597089711</v>
      </c>
      <c r="P88" s="2558">
        <v>100.27210560661544</v>
      </c>
      <c r="Q88" s="2558">
        <v>100.05289328336838</v>
      </c>
    </row>
    <row r="89" spans="1:17">
      <c r="A89" s="2528">
        <v>45748</v>
      </c>
      <c r="B89" s="2558">
        <v>99.337487242011079</v>
      </c>
      <c r="C89" s="2558">
        <v>100.3971516008322</v>
      </c>
      <c r="D89" s="2558">
        <v>100.70336211704871</v>
      </c>
      <c r="E89" s="2558">
        <v>99.901193981691463</v>
      </c>
      <c r="F89" s="2558">
        <v>100.19709693730547</v>
      </c>
      <c r="G89" s="2558">
        <v>99.962938492605147</v>
      </c>
      <c r="H89" s="2558">
        <v>100.36934984664252</v>
      </c>
      <c r="I89" s="2558">
        <v>99.86914196801574</v>
      </c>
      <c r="J89" s="2558">
        <v>99.789358373890963</v>
      </c>
      <c r="K89" s="2558">
        <v>100.62329693208029</v>
      </c>
      <c r="L89" s="2558">
        <v>100.43706367097481</v>
      </c>
      <c r="M89" s="2558">
        <v>99.599044471605126</v>
      </c>
      <c r="N89" s="2558">
        <v>100.9532557204127</v>
      </c>
      <c r="O89" s="2558">
        <v>100.52289704583441</v>
      </c>
      <c r="P89" s="2558">
        <v>100.31414613563966</v>
      </c>
      <c r="Q89" s="2558">
        <v>100.13962743852882</v>
      </c>
    </row>
    <row r="90" spans="1:17">
      <c r="A90" s="2528">
        <v>45778</v>
      </c>
      <c r="B90" s="2558">
        <v>99.369346712317409</v>
      </c>
      <c r="C90" s="2558">
        <v>100.52117164019553</v>
      </c>
      <c r="D90" s="2558">
        <v>100.9140008273754</v>
      </c>
      <c r="E90" s="2558">
        <v>100.05782727567617</v>
      </c>
      <c r="F90" s="2558">
        <v>100.28766140985169</v>
      </c>
      <c r="G90" s="2558">
        <v>100.0066692280177</v>
      </c>
      <c r="H90" s="2558">
        <v>100.47541453326376</v>
      </c>
      <c r="I90" s="2558">
        <v>99.957785201780936</v>
      </c>
      <c r="J90" s="2558">
        <v>99.92040484399854</v>
      </c>
      <c r="K90" s="2558">
        <v>100.77790538157672</v>
      </c>
      <c r="L90" s="2558">
        <v>100.49180902108418</v>
      </c>
      <c r="M90" s="2558">
        <v>99.622604465370102</v>
      </c>
      <c r="N90" s="2558">
        <v>100.8977954374344</v>
      </c>
      <c r="O90" s="2558">
        <v>100.4777990588999</v>
      </c>
      <c r="P90" s="2558">
        <v>100.37720704650764</v>
      </c>
      <c r="Q90" s="2558">
        <v>100.24207128339084</v>
      </c>
    </row>
    <row r="91" spans="1:17">
      <c r="A91" s="2528">
        <v>45809</v>
      </c>
      <c r="B91" s="2558">
        <v>99.3441887986409</v>
      </c>
      <c r="C91" s="2558">
        <v>100.52383192455964</v>
      </c>
      <c r="D91" s="2558">
        <v>101.03577233919468</v>
      </c>
      <c r="E91" s="2558">
        <v>100.17215567211508</v>
      </c>
      <c r="F91" s="2558">
        <v>100.30550464396453</v>
      </c>
      <c r="G91" s="2558">
        <v>99.959209897778962</v>
      </c>
      <c r="H91" s="2558">
        <v>100.49550172623255</v>
      </c>
      <c r="I91" s="2558">
        <v>99.969055775119116</v>
      </c>
      <c r="J91" s="2558">
        <v>100.01645390140936</v>
      </c>
      <c r="K91" s="2558">
        <v>100.85282342457414</v>
      </c>
      <c r="L91" s="2558">
        <v>100.51094953363776</v>
      </c>
      <c r="M91" s="2558">
        <v>99.662482430861672</v>
      </c>
      <c r="N91" s="2558">
        <v>100.79551341568927</v>
      </c>
      <c r="O91" s="2558">
        <v>100.41057189194953</v>
      </c>
      <c r="P91" s="2558">
        <v>100.42570893178058</v>
      </c>
      <c r="Q91" s="2558">
        <v>100.30279490153302</v>
      </c>
    </row>
    <row r="92" spans="1:17">
      <c r="A92" s="2528">
        <v>45839</v>
      </c>
      <c r="B92" s="2558">
        <v>99.202399596311309</v>
      </c>
      <c r="C92" s="2558">
        <v>100.41426695401354</v>
      </c>
      <c r="D92" s="2558">
        <v>101.03164596842325</v>
      </c>
      <c r="E92" s="2558">
        <v>100.16192644001687</v>
      </c>
      <c r="F92" s="2558">
        <v>100.24797086094659</v>
      </c>
      <c r="G92" s="2558">
        <v>99.840673816278212</v>
      </c>
      <c r="H92" s="2558">
        <v>100.39741483329563</v>
      </c>
      <c r="I92" s="2558">
        <v>99.866919022090812</v>
      </c>
      <c r="J92" s="2558">
        <v>100.02788833082045</v>
      </c>
      <c r="K92" s="2558">
        <v>100.76187835719895</v>
      </c>
      <c r="L92" s="2558">
        <v>100.4602335756756</v>
      </c>
      <c r="M92" s="2558">
        <v>99.636034372373246</v>
      </c>
      <c r="N92" s="2558">
        <v>100.65368247959043</v>
      </c>
      <c r="O92" s="2558">
        <v>100.31513084733275</v>
      </c>
      <c r="P92" s="2558">
        <v>100.4240115542847</v>
      </c>
      <c r="Q92" s="2558">
        <v>100.26766053264511</v>
      </c>
    </row>
    <row r="93" spans="1:17">
      <c r="A93" s="2528">
        <v>45870</v>
      </c>
      <c r="B93" s="2558">
        <v>99.020921331341995</v>
      </c>
      <c r="C93" s="2558">
        <v>100.19350231232056</v>
      </c>
      <c r="D93" s="2558">
        <v>100.8281064129965</v>
      </c>
      <c r="E93" s="2558">
        <v>100.08343323288756</v>
      </c>
      <c r="F93" s="2558">
        <v>100.07620055242887</v>
      </c>
      <c r="G93" s="2558">
        <v>99.613323055932597</v>
      </c>
      <c r="H93" s="2558">
        <v>100.16611093396038</v>
      </c>
      <c r="I93" s="2558">
        <v>99.679354292236525</v>
      </c>
      <c r="J93" s="2558">
        <v>100.00995924259563</v>
      </c>
      <c r="K93" s="2558">
        <v>100.53264555203189</v>
      </c>
      <c r="L93" s="2558">
        <v>100.32094782115132</v>
      </c>
      <c r="M93" s="2558">
        <v>99.709495260999986</v>
      </c>
      <c r="N93" s="2558">
        <v>100.50016248909651</v>
      </c>
      <c r="O93" s="2558">
        <v>100.17886145430145</v>
      </c>
      <c r="P93" s="2558">
        <v>100.35587134566237</v>
      </c>
      <c r="Q93" s="2558">
        <v>100.17988038798265</v>
      </c>
    </row>
    <row r="94" spans="1:17">
      <c r="A94" s="2528">
        <v>45901</v>
      </c>
      <c r="B94" s="2558">
        <v>99.020696123513645</v>
      </c>
      <c r="C94" s="2558">
        <v>99.986967971871067</v>
      </c>
      <c r="D94" s="2558">
        <v>100.55180460445111</v>
      </c>
      <c r="E94" s="2558">
        <v>100.08010639445483</v>
      </c>
      <c r="F94" s="2558">
        <v>99.860579858174574</v>
      </c>
      <c r="G94" s="2558">
        <v>99.426187973785304</v>
      </c>
      <c r="H94" s="2558">
        <v>99.926423378770792</v>
      </c>
      <c r="I94" s="2558">
        <v>99.577064538178576</v>
      </c>
      <c r="J94" s="2558">
        <v>100.04621505067871</v>
      </c>
      <c r="K94" s="2558">
        <v>100.28284085368094</v>
      </c>
      <c r="L94" s="2558">
        <v>100.13523255064041</v>
      </c>
      <c r="M94" s="2558">
        <v>100.00812709205127</v>
      </c>
      <c r="N94" s="2558">
        <v>100.3982637108752</v>
      </c>
      <c r="O94" s="2558">
        <v>100.00138743979419</v>
      </c>
      <c r="P94" s="2558">
        <v>100.23786493375459</v>
      </c>
      <c r="Q94" s="2558">
        <v>100.12408894754908</v>
      </c>
    </row>
    <row r="95" spans="1:17">
      <c r="A95" s="2528">
        <v>45931</v>
      </c>
      <c r="B95" s="2558">
        <v>99.147377470197426</v>
      </c>
      <c r="C95" s="2558">
        <v>99.770914429709791</v>
      </c>
      <c r="D95" s="2558">
        <v>100.21962550787262</v>
      </c>
      <c r="E95" s="2558">
        <v>100.12162973494637</v>
      </c>
      <c r="F95" s="2558">
        <v>99.596930268501552</v>
      </c>
      <c r="G95" s="2558">
        <v>99.312719095106814</v>
      </c>
      <c r="H95" s="2558">
        <v>99.698566325415769</v>
      </c>
      <c r="I95" s="2558">
        <v>99.530014414728527</v>
      </c>
      <c r="J95" s="2558">
        <v>100.11003190110151</v>
      </c>
      <c r="K95" s="2558">
        <v>100.05089730250599</v>
      </c>
      <c r="L95" s="2558">
        <v>99.867612797165208</v>
      </c>
      <c r="M95" s="2558">
        <v>100.47895526795163</v>
      </c>
      <c r="N95" s="2558">
        <v>100.29528714002507</v>
      </c>
      <c r="O95" s="2558">
        <v>99.786351855083652</v>
      </c>
      <c r="P95" s="2558">
        <v>100.07347506802495</v>
      </c>
      <c r="Q95" s="2558">
        <v>100.0860955770133</v>
      </c>
    </row>
    <row r="96" spans="1:17">
      <c r="A96" s="2527">
        <v>45962</v>
      </c>
      <c r="B96" s="2558">
        <v>99.354940900057954</v>
      </c>
      <c r="C96" s="2558">
        <v>99.554417818921834</v>
      </c>
      <c r="D96" s="2558">
        <v>99.85495139793089</v>
      </c>
      <c r="E96" s="2558">
        <v>100.18374924713953</v>
      </c>
      <c r="F96" s="2558">
        <v>99.363079868142606</v>
      </c>
      <c r="G96" s="2558">
        <v>99.337093976252888</v>
      </c>
      <c r="H96" s="2558">
        <v>99.466017985564605</v>
      </c>
      <c r="I96" s="2558">
        <v>99.526196421973637</v>
      </c>
      <c r="J96" s="2558">
        <v>100.18024723889984</v>
      </c>
      <c r="K96" s="2558">
        <v>99.843954944241972</v>
      </c>
      <c r="L96" s="2558">
        <v>99.531772219924122</v>
      </c>
      <c r="M96" s="2558">
        <v>101.07324644191759</v>
      </c>
      <c r="N96" s="2558">
        <v>100.18252691928456</v>
      </c>
      <c r="O96" s="2558">
        <v>99.554050767623039</v>
      </c>
      <c r="P96" s="2558">
        <v>99.895684584816536</v>
      </c>
      <c r="Q96" s="2558">
        <v>100.05624171120721</v>
      </c>
    </row>
    <row r="97" spans="2:17">
      <c r="B97" s="2558"/>
      <c r="C97" s="2558"/>
      <c r="D97" s="2558"/>
      <c r="E97" s="2558"/>
      <c r="F97" s="2558"/>
      <c r="G97" s="2558"/>
      <c r="H97" s="2558"/>
      <c r="I97" s="2558"/>
      <c r="J97" s="2558"/>
      <c r="K97" s="2558"/>
      <c r="L97" s="2558"/>
      <c r="M97" s="2558"/>
      <c r="N97" s="2558"/>
      <c r="O97" s="2558"/>
      <c r="P97" s="2558"/>
      <c r="Q97" s="2558"/>
    </row>
    <row r="98" spans="2:17">
      <c r="B98" s="2558"/>
      <c r="C98" s="2558"/>
      <c r="D98" s="2558"/>
      <c r="E98" s="2558"/>
      <c r="F98" s="2558"/>
      <c r="G98" s="2558"/>
      <c r="H98" s="2558"/>
      <c r="I98" s="2558"/>
      <c r="J98" s="2558"/>
      <c r="K98" s="2558"/>
      <c r="L98" s="2558"/>
      <c r="M98" s="2558"/>
      <c r="N98" s="2558"/>
      <c r="O98" s="2558"/>
      <c r="P98" s="2558"/>
      <c r="Q98" s="2558"/>
    </row>
    <row r="99" spans="2:17">
      <c r="B99" s="2558"/>
      <c r="C99" s="2558"/>
      <c r="D99" s="2558"/>
      <c r="E99" s="2558"/>
      <c r="F99" s="2558"/>
      <c r="G99" s="2558"/>
      <c r="H99" s="2558"/>
      <c r="I99" s="2558"/>
      <c r="J99" s="2558"/>
      <c r="K99" s="2558"/>
      <c r="L99" s="2558"/>
      <c r="M99" s="2558"/>
      <c r="N99" s="2558"/>
      <c r="O99" s="2558"/>
      <c r="P99" s="2558"/>
      <c r="Q99" s="2558"/>
    </row>
    <row r="100" spans="2:17">
      <c r="B100" s="2558"/>
      <c r="C100" s="2558"/>
      <c r="D100" s="2558"/>
      <c r="E100" s="2558"/>
      <c r="F100" s="2558"/>
      <c r="G100" s="2558"/>
      <c r="H100" s="2558"/>
      <c r="I100" s="2558"/>
      <c r="J100" s="2558"/>
      <c r="K100" s="2558"/>
      <c r="L100" s="2558"/>
      <c r="M100" s="2558"/>
      <c r="N100" s="2558"/>
      <c r="O100" s="2558"/>
      <c r="P100" s="2558"/>
      <c r="Q100" s="2558"/>
    </row>
    <row r="101" spans="2:17">
      <c r="B101" s="2558"/>
      <c r="C101" s="2558"/>
      <c r="D101" s="2558"/>
      <c r="E101" s="2558"/>
      <c r="F101" s="2558"/>
      <c r="G101" s="2558"/>
      <c r="H101" s="2558"/>
      <c r="I101" s="2558"/>
      <c r="J101" s="2558"/>
      <c r="K101" s="2558"/>
      <c r="L101" s="2558"/>
      <c r="M101" s="2558"/>
      <c r="N101" s="2558"/>
      <c r="O101" s="2558"/>
      <c r="P101" s="2558"/>
      <c r="Q101" s="2558"/>
    </row>
    <row r="102" spans="2:17">
      <c r="B102" s="2558"/>
      <c r="C102" s="2558"/>
      <c r="D102" s="2558"/>
      <c r="E102" s="2558"/>
      <c r="F102" s="2558"/>
      <c r="G102" s="2558"/>
      <c r="H102" s="2558"/>
      <c r="I102" s="2558"/>
      <c r="J102" s="2558"/>
      <c r="K102" s="2558"/>
      <c r="L102" s="2558"/>
      <c r="M102" s="2558"/>
      <c r="N102" s="2558"/>
      <c r="O102" s="2558"/>
      <c r="P102" s="2558"/>
      <c r="Q102" s="2558"/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825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899" t="s">
        <v>563</v>
      </c>
      <c r="H12" s="2899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825</v>
      </c>
      <c r="C14" s="668">
        <v>43952</v>
      </c>
      <c r="D14" s="668"/>
      <c r="E14" s="669"/>
      <c r="G14" s="561" t="s">
        <v>826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827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503" t="s">
        <v>826</v>
      </c>
      <c r="H16" s="2504">
        <v>43678</v>
      </c>
      <c r="I16" s="2505">
        <f t="shared" si="4"/>
        <v>43374</v>
      </c>
      <c r="J16" s="2506">
        <v>43313</v>
      </c>
      <c r="K16" s="2505">
        <v>43374</v>
      </c>
      <c r="L16" s="2506">
        <v>43435</v>
      </c>
      <c r="M16" s="2505">
        <v>43617</v>
      </c>
      <c r="N16" s="2506">
        <v>43282</v>
      </c>
      <c r="O16" s="728">
        <f t="shared" si="9"/>
        <v>43040</v>
      </c>
      <c r="P16" s="2507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503" t="s">
        <v>827</v>
      </c>
      <c r="H17" s="2504">
        <v>43952</v>
      </c>
      <c r="I17" s="2505">
        <f t="shared" si="4"/>
        <v>43952</v>
      </c>
      <c r="J17" s="2506">
        <v>43983</v>
      </c>
      <c r="K17" s="2505">
        <v>43983</v>
      </c>
      <c r="L17" s="2506">
        <v>43983</v>
      </c>
      <c r="M17" s="2505">
        <v>43983</v>
      </c>
      <c r="N17" s="2506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503" t="s">
        <v>826</v>
      </c>
      <c r="H18" s="2504" t="s">
        <v>271</v>
      </c>
      <c r="I18" s="2505">
        <f t="shared" si="4"/>
        <v>0</v>
      </c>
      <c r="J18" s="2506">
        <v>44774</v>
      </c>
      <c r="K18" s="2505">
        <v>44713</v>
      </c>
      <c r="L18" s="2506">
        <v>44682</v>
      </c>
      <c r="M18" s="2505">
        <v>44682</v>
      </c>
      <c r="N18" s="2506">
        <v>44348</v>
      </c>
      <c r="O18" s="1899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503" t="s">
        <v>827</v>
      </c>
      <c r="H19" s="2504"/>
      <c r="I19" s="2505">
        <f t="shared" si="4"/>
        <v>0</v>
      </c>
      <c r="J19" s="2506" t="s">
        <v>271</v>
      </c>
      <c r="K19" s="2505">
        <v>45017</v>
      </c>
      <c r="L19" s="2506" t="s">
        <v>271</v>
      </c>
      <c r="M19" s="2505">
        <v>45139</v>
      </c>
      <c r="N19" s="2506">
        <v>45017</v>
      </c>
      <c r="O19" s="1899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826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825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825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495" t="s">
        <v>1206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496" t="s">
        <v>1207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496" t="s">
        <v>1208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496" t="s">
        <v>1209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06"/>
  <sheetViews>
    <sheetView workbookViewId="0">
      <pane xSplit="1" ySplit="3" topLeftCell="R4" activePane="bottomRight" state="frozen"/>
      <selection pane="topRight" activeCell="B1" sqref="B1"/>
      <selection pane="bottomLeft" activeCell="A3" sqref="A3"/>
      <selection pane="bottomRight" activeCell="AC11" sqref="AC11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822</v>
      </c>
      <c r="C1" s="428" t="s">
        <v>822</v>
      </c>
      <c r="D1" s="428" t="s">
        <v>822</v>
      </c>
      <c r="E1" s="428" t="s">
        <v>822</v>
      </c>
      <c r="F1" s="428" t="s">
        <v>822</v>
      </c>
      <c r="G1" s="428" t="s">
        <v>822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526"/>
      <c r="C4" s="2526"/>
      <c r="D4" s="2526"/>
      <c r="E4" s="2526"/>
      <c r="F4" s="2526"/>
      <c r="G4" s="2526"/>
      <c r="H4" s="2526"/>
      <c r="I4" s="2526"/>
      <c r="K4" s="404">
        <v>201801</v>
      </c>
      <c r="L4" s="2525"/>
      <c r="M4" s="2525"/>
      <c r="N4" s="2525"/>
      <c r="O4" s="2525"/>
      <c r="P4" s="2525"/>
      <c r="Q4" s="2525"/>
      <c r="R4" s="2525"/>
      <c r="T4" s="2524"/>
      <c r="U4" s="2524"/>
      <c r="V4" s="2524"/>
      <c r="W4" s="2524"/>
      <c r="X4" s="2524"/>
      <c r="Y4" s="2524"/>
      <c r="Z4" s="2524"/>
      <c r="AA4" s="2524"/>
      <c r="AC4" s="2524"/>
      <c r="AD4" s="2524"/>
      <c r="AE4" s="2524"/>
      <c r="AF4" s="2524"/>
      <c r="AG4" s="2524"/>
      <c r="AH4" s="2524"/>
      <c r="AI4" s="2524"/>
    </row>
    <row r="5" spans="1:35">
      <c r="A5" s="17">
        <v>201802</v>
      </c>
      <c r="B5" s="408">
        <f t="shared" ref="B5" si="0">T5*100</f>
        <v>0.23804501265734251</v>
      </c>
      <c r="C5" s="412">
        <f t="shared" ref="C5" si="1">U5*100</f>
        <v>0.13557663175874107</v>
      </c>
      <c r="D5" s="408">
        <f t="shared" ref="D5" si="2">V5*100</f>
        <v>5.7426845898887323E-2</v>
      </c>
      <c r="E5" s="408">
        <f t="shared" ref="E5" si="3">W5*100</f>
        <v>2.9729940180195015E-2</v>
      </c>
      <c r="F5" s="408">
        <f t="shared" ref="F5" si="4">X5*100</f>
        <v>1.6821676447659722E-2</v>
      </c>
      <c r="G5" s="408">
        <f t="shared" ref="G5" si="5">Y5*100</f>
        <v>1.8799001750632711E-2</v>
      </c>
      <c r="H5" s="408">
        <f t="shared" ref="H5" si="6">Z5*100</f>
        <v>0.49639910869345838</v>
      </c>
      <c r="I5" s="408">
        <f t="shared" ref="I5" si="7">AA5*100</f>
        <v>0.49639910869346349</v>
      </c>
      <c r="K5" s="17">
        <v>201802</v>
      </c>
      <c r="L5" s="406">
        <f t="shared" ref="L5" si="8">AC5*100</f>
        <v>47.954359403240304</v>
      </c>
      <c r="M5" s="415">
        <f t="shared" ref="M5" si="9">AD5*100</f>
        <v>27.312021593991982</v>
      </c>
      <c r="N5" s="406">
        <f t="shared" ref="N5" si="10">AE5*100</f>
        <v>11.568684329437456</v>
      </c>
      <c r="O5" s="406">
        <f t="shared" ref="O5" si="11">AF5*100</f>
        <v>5.989120379052526</v>
      </c>
      <c r="P5" s="406">
        <f t="shared" ref="P5" si="12">AG5*100</f>
        <v>3.3887402602182397</v>
      </c>
      <c r="Q5" s="406">
        <f t="shared" ref="Q5" si="13">AH5*100</f>
        <v>3.7870740340594908</v>
      </c>
      <c r="R5" s="406">
        <f t="shared" ref="R5" si="14">AI5*100</f>
        <v>99.999999999999986</v>
      </c>
      <c r="T5" s="509">
        <v>2.380450126573425E-3</v>
      </c>
      <c r="U5" s="509">
        <v>1.3557663175874108E-3</v>
      </c>
      <c r="V5" s="509">
        <v>5.7426845898887323E-4</v>
      </c>
      <c r="W5" s="509">
        <v>2.9729940180195017E-4</v>
      </c>
      <c r="X5" s="509">
        <v>1.6821676447659724E-4</v>
      </c>
      <c r="Y5" s="509">
        <v>1.8799001750632711E-4</v>
      </c>
      <c r="Z5" s="509">
        <v>4.9639910869345837E-3</v>
      </c>
      <c r="AA5" s="509">
        <v>4.9639910869346349E-3</v>
      </c>
      <c r="AC5" s="509">
        <v>0.47954359403240304</v>
      </c>
      <c r="AD5" s="509">
        <v>0.27312021593991981</v>
      </c>
      <c r="AE5" s="509">
        <v>0.11568684329437456</v>
      </c>
      <c r="AF5" s="509">
        <v>5.989120379052526E-2</v>
      </c>
      <c r="AG5" s="509">
        <v>3.3887402602182398E-2</v>
      </c>
      <c r="AH5" s="509">
        <v>3.7870740340594906E-2</v>
      </c>
      <c r="AI5" s="509">
        <v>0.99999999999999989</v>
      </c>
    </row>
    <row r="6" spans="1:35">
      <c r="A6" s="17">
        <v>201803</v>
      </c>
      <c r="B6" s="408">
        <f t="shared" ref="B6" si="15">T6*100</f>
        <v>0.20477734701920244</v>
      </c>
      <c r="C6" s="412">
        <f t="shared" ref="C6" si="16">U6*100</f>
        <v>0.12447894122372799</v>
      </c>
      <c r="D6" s="408">
        <f t="shared" ref="D6" si="17">V6*100</f>
        <v>5.4392303284540942E-2</v>
      </c>
      <c r="E6" s="408">
        <f t="shared" ref="E6" si="18">W6*100</f>
        <v>2.6698690645196966E-2</v>
      </c>
      <c r="F6" s="408">
        <f t="shared" ref="F6" si="19">X6*100</f>
        <v>1.5946138232922916E-2</v>
      </c>
      <c r="G6" s="408">
        <f t="shared" ref="G6" si="20">Y6*100</f>
        <v>1.6971483640163754E-2</v>
      </c>
      <c r="H6" s="408">
        <f t="shared" ref="H6" si="21">Z6*100</f>
        <v>0.44326490404575508</v>
      </c>
      <c r="I6" s="408">
        <f t="shared" ref="I6" si="22">AA6*100</f>
        <v>0.44326490404576036</v>
      </c>
      <c r="K6" s="17">
        <v>201803</v>
      </c>
      <c r="L6" s="406">
        <f t="shared" ref="L6" si="23">AC6*100</f>
        <v>46.197509694578649</v>
      </c>
      <c r="M6" s="415">
        <f t="shared" ref="M6" si="24">AD6*100</f>
        <v>28.082291218543869</v>
      </c>
      <c r="N6" s="406">
        <f t="shared" ref="N6" si="25">AE6*100</f>
        <v>12.270834615619922</v>
      </c>
      <c r="O6" s="406">
        <f t="shared" ref="O6" si="26">AF6*100</f>
        <v>6.0231907379793492</v>
      </c>
      <c r="P6" s="406">
        <f t="shared" ref="P6" si="27">AG6*100</f>
        <v>3.597428555109996</v>
      </c>
      <c r="Q6" s="406">
        <f t="shared" ref="Q6" si="28">AH6*100</f>
        <v>3.8287451781682016</v>
      </c>
      <c r="R6" s="406">
        <f t="shared" ref="R6" si="29">AI6*100</f>
        <v>99.999999999999972</v>
      </c>
      <c r="T6" s="509">
        <v>2.0477734701920243E-3</v>
      </c>
      <c r="U6" s="509">
        <v>1.24478941223728E-3</v>
      </c>
      <c r="V6" s="509">
        <v>5.4392303284540942E-4</v>
      </c>
      <c r="W6" s="509">
        <v>2.6698690645196967E-4</v>
      </c>
      <c r="X6" s="509">
        <v>1.5946138232922916E-4</v>
      </c>
      <c r="Y6" s="509">
        <v>1.6971483640163755E-4</v>
      </c>
      <c r="Z6" s="509">
        <v>4.4326490404575508E-3</v>
      </c>
      <c r="AA6" s="509">
        <v>4.4326490404576037E-3</v>
      </c>
      <c r="AC6" s="509">
        <v>0.46197509694578648</v>
      </c>
      <c r="AD6" s="509">
        <v>0.2808229121854387</v>
      </c>
      <c r="AE6" s="509">
        <v>0.12270834615619922</v>
      </c>
      <c r="AF6" s="509">
        <v>6.023190737979349E-2</v>
      </c>
      <c r="AG6" s="509">
        <v>3.5974285551099959E-2</v>
      </c>
      <c r="AH6" s="509">
        <v>3.8287451781682018E-2</v>
      </c>
      <c r="AI6" s="509">
        <v>0.99999999999999978</v>
      </c>
    </row>
    <row r="7" spans="1:35">
      <c r="A7" s="17">
        <v>201804</v>
      </c>
      <c r="B7" s="408">
        <f t="shared" ref="B7" si="30">T7*100</f>
        <v>0.14932581295500225</v>
      </c>
      <c r="C7" s="412">
        <f t="shared" ref="C7" si="31">U7*100</f>
        <v>0.10735037672939306</v>
      </c>
      <c r="D7" s="408">
        <f t="shared" ref="D7" si="32">V7*100</f>
        <v>4.4075309953683112E-2</v>
      </c>
      <c r="E7" s="408">
        <f t="shared" ref="E7" si="33">W7*100</f>
        <v>2.1834968283463516E-2</v>
      </c>
      <c r="F7" s="408">
        <f t="shared" ref="F7" si="34">X7*100</f>
        <v>1.4302570680309308E-2</v>
      </c>
      <c r="G7" s="408">
        <f t="shared" ref="G7" si="35">Y7*100</f>
        <v>1.4878302312553221E-2</v>
      </c>
      <c r="H7" s="408">
        <f t="shared" ref="H7" si="36">Z7*100</f>
        <v>0.35176734091440448</v>
      </c>
      <c r="I7" s="408">
        <f t="shared" ref="I7" si="37">AA7*100</f>
        <v>0.35176734091438755</v>
      </c>
      <c r="K7" s="17">
        <v>201804</v>
      </c>
      <c r="L7" s="406">
        <f t="shared" ref="L7" si="38">AC7*100</f>
        <v>42.450163954060102</v>
      </c>
      <c r="M7" s="415">
        <f t="shared" ref="M7" si="39">AD7*100</f>
        <v>30.517437022533201</v>
      </c>
      <c r="N7" s="406">
        <f t="shared" ref="N7" si="40">AE7*100</f>
        <v>12.529676529694649</v>
      </c>
      <c r="O7" s="406">
        <f t="shared" ref="O7" si="41">AF7*100</f>
        <v>6.2072187334686699</v>
      </c>
      <c r="P7" s="406">
        <f t="shared" ref="P7" si="42">AG7*100</f>
        <v>4.065917729352126</v>
      </c>
      <c r="Q7" s="406">
        <f t="shared" ref="Q7" si="43">AH7*100</f>
        <v>4.229586030891241</v>
      </c>
      <c r="R7" s="406">
        <f t="shared" ref="R7" si="44">AI7*100</f>
        <v>99.999999999999986</v>
      </c>
      <c r="T7" s="509">
        <v>1.4932581295500225E-3</v>
      </c>
      <c r="U7" s="509">
        <v>1.0735037672939306E-3</v>
      </c>
      <c r="V7" s="509">
        <v>4.4075309953683109E-4</v>
      </c>
      <c r="W7" s="509">
        <v>2.1834968283463517E-4</v>
      </c>
      <c r="X7" s="509">
        <v>1.4302570680309307E-4</v>
      </c>
      <c r="Y7" s="509">
        <v>1.4878302312553221E-4</v>
      </c>
      <c r="Z7" s="509">
        <v>3.5176734091440448E-3</v>
      </c>
      <c r="AA7" s="509">
        <v>3.5176734091438753E-3</v>
      </c>
      <c r="AC7" s="509">
        <v>0.42450163954060105</v>
      </c>
      <c r="AD7" s="509">
        <v>0.305174370225332</v>
      </c>
      <c r="AE7" s="509">
        <v>0.1252967652969465</v>
      </c>
      <c r="AF7" s="509">
        <v>6.2072187334686703E-2</v>
      </c>
      <c r="AG7" s="509">
        <v>4.0659177293521261E-2</v>
      </c>
      <c r="AH7" s="509">
        <v>4.2295860308912407E-2</v>
      </c>
      <c r="AI7" s="509">
        <v>0.99999999999999989</v>
      </c>
    </row>
    <row r="8" spans="1:35">
      <c r="A8" s="17">
        <v>201805</v>
      </c>
      <c r="B8" s="408">
        <f t="shared" ref="B8" si="45">T8*100</f>
        <v>9.072495870150335E-2</v>
      </c>
      <c r="C8" s="412">
        <f t="shared" ref="C8" si="46">U8*100</f>
        <v>8.6749717402319251E-2</v>
      </c>
      <c r="D8" s="408">
        <f t="shared" ref="D8" si="47">V8*100</f>
        <v>2.9285272031340005E-2</v>
      </c>
      <c r="E8" s="408">
        <f t="shared" ref="E8" si="48">W8*100</f>
        <v>1.9222660613380349E-2</v>
      </c>
      <c r="F8" s="408">
        <f t="shared" ref="F8" si="49">X8*100</f>
        <v>1.2448088855820818E-2</v>
      </c>
      <c r="G8" s="408">
        <f t="shared" ref="G8" si="50">Y8*100</f>
        <v>1.215797363648098E-2</v>
      </c>
      <c r="H8" s="408">
        <f t="shared" ref="H8" si="51">Z8*100</f>
        <v>0.25058867124084477</v>
      </c>
      <c r="I8" s="408">
        <f t="shared" ref="I8" si="52">AA8*100</f>
        <v>0.25058867124084711</v>
      </c>
      <c r="K8" s="17">
        <v>201805</v>
      </c>
      <c r="L8" s="406">
        <f t="shared" ref="L8" si="53">AC8*100</f>
        <v>36.204732740813391</v>
      </c>
      <c r="M8" s="415">
        <f t="shared" ref="M8" si="54">AD8*100</f>
        <v>34.618371601860126</v>
      </c>
      <c r="N8" s="406">
        <f t="shared" ref="N8" si="55">AE8*100</f>
        <v>11.686590573439554</v>
      </c>
      <c r="O8" s="406">
        <f t="shared" ref="O8" si="56">AF8*100</f>
        <v>7.6710014535753466</v>
      </c>
      <c r="P8" s="406">
        <f t="shared" ref="P8" si="57">AG8*100</f>
        <v>4.9675385539902406</v>
      </c>
      <c r="Q8" s="406">
        <f t="shared" ref="Q8" si="58">AH8*100</f>
        <v>4.85176507632133</v>
      </c>
      <c r="R8" s="406">
        <f t="shared" ref="R8" si="59">AI8*100</f>
        <v>99.999999999999986</v>
      </c>
      <c r="T8" s="509">
        <v>9.0724958701503353E-4</v>
      </c>
      <c r="U8" s="509">
        <v>8.6749717402319251E-4</v>
      </c>
      <c r="V8" s="509">
        <v>2.9285272031340004E-4</v>
      </c>
      <c r="W8" s="509">
        <v>1.9222660613380348E-4</v>
      </c>
      <c r="X8" s="509">
        <v>1.2448088855820819E-4</v>
      </c>
      <c r="Y8" s="509">
        <v>1.2157973636480979E-4</v>
      </c>
      <c r="Z8" s="509">
        <v>2.5058867124084479E-3</v>
      </c>
      <c r="AA8" s="509">
        <v>2.5058867124084709E-3</v>
      </c>
      <c r="AC8" s="509">
        <v>0.36204732740813389</v>
      </c>
      <c r="AD8" s="509">
        <v>0.34618371601860126</v>
      </c>
      <c r="AE8" s="509">
        <v>0.11686590573439555</v>
      </c>
      <c r="AF8" s="509">
        <v>7.6710014535753462E-2</v>
      </c>
      <c r="AG8" s="509">
        <v>4.9675385539902403E-2</v>
      </c>
      <c r="AH8" s="509">
        <v>4.8517650763213301E-2</v>
      </c>
      <c r="AI8" s="509">
        <v>0.99999999999999989</v>
      </c>
    </row>
    <row r="9" spans="1:35">
      <c r="A9" s="17">
        <v>201806</v>
      </c>
      <c r="B9" s="408">
        <f t="shared" ref="B9" si="60">T9*100</f>
        <v>2.8776315839646176E-2</v>
      </c>
      <c r="C9" s="412">
        <f t="shared" ref="C9" si="61">U9*100</f>
        <v>5.1912139957575376E-2</v>
      </c>
      <c r="D9" s="408">
        <f t="shared" ref="D9" si="62">V9*100</f>
        <v>1.4155769130950934E-2</v>
      </c>
      <c r="E9" s="408">
        <f t="shared" ref="E9" si="63">W9*100</f>
        <v>1.3988382839791987E-2</v>
      </c>
      <c r="F9" s="408">
        <f t="shared" ref="F9" si="64">X9*100</f>
        <v>8.0024050823491438E-3</v>
      </c>
      <c r="G9" s="408">
        <f t="shared" ref="G9" si="65">Y9*100</f>
        <v>7.491507886165546E-3</v>
      </c>
      <c r="H9" s="408">
        <f t="shared" ref="H9" si="66">Z9*100</f>
        <v>0.12432652073647917</v>
      </c>
      <c r="I9" s="408">
        <f t="shared" ref="I9" si="67">AA9*100</f>
        <v>0.12432652073648247</v>
      </c>
      <c r="K9" s="17">
        <v>201806</v>
      </c>
      <c r="L9" s="406">
        <f t="shared" ref="L9" si="68">AC9*100</f>
        <v>23.145758177082804</v>
      </c>
      <c r="M9" s="415">
        <f t="shared" ref="M9" si="69">AD9*100</f>
        <v>41.754679251104967</v>
      </c>
      <c r="N9" s="406">
        <f t="shared" ref="N9" si="70">AE9*100</f>
        <v>11.385960973648826</v>
      </c>
      <c r="O9" s="406">
        <f t="shared" ref="O9" si="71">AF9*100</f>
        <v>11.251326552796868</v>
      </c>
      <c r="P9" s="406">
        <f t="shared" ref="P9" si="72">AG9*100</f>
        <v>6.4366034173118498</v>
      </c>
      <c r="Q9" s="406">
        <f t="shared" ref="Q9" si="73">AH9*100</f>
        <v>6.025671628054682</v>
      </c>
      <c r="R9" s="406">
        <f t="shared" ref="R9" si="74">AI9*100</f>
        <v>99.999999999999986</v>
      </c>
      <c r="T9" s="509">
        <v>2.8776315839646176E-4</v>
      </c>
      <c r="U9" s="509">
        <v>5.1912139957575377E-4</v>
      </c>
      <c r="V9" s="509">
        <v>1.4155769130950934E-4</v>
      </c>
      <c r="W9" s="509">
        <v>1.3988382839791986E-4</v>
      </c>
      <c r="X9" s="509">
        <v>8.002405082349143E-5</v>
      </c>
      <c r="Y9" s="509">
        <v>7.4915078861655457E-5</v>
      </c>
      <c r="Z9" s="509">
        <v>1.2432652073647917E-3</v>
      </c>
      <c r="AA9" s="509">
        <v>1.2432652073648247E-3</v>
      </c>
      <c r="AC9" s="509">
        <v>0.23145758177082804</v>
      </c>
      <c r="AD9" s="509">
        <v>0.41754679251104965</v>
      </c>
      <c r="AE9" s="509">
        <v>0.11385960973648826</v>
      </c>
      <c r="AF9" s="509">
        <v>0.11251326552796868</v>
      </c>
      <c r="AG9" s="509">
        <v>6.4366034173118494E-2</v>
      </c>
      <c r="AH9" s="509">
        <v>6.0256716280546817E-2</v>
      </c>
      <c r="AI9" s="509">
        <v>0.99999999999999989</v>
      </c>
    </row>
    <row r="10" spans="1:35">
      <c r="A10" s="17">
        <v>201807</v>
      </c>
      <c r="B10" s="408">
        <f t="shared" ref="B10" si="75">T10*100</f>
        <v>2.9516152878411729E-2</v>
      </c>
      <c r="C10" s="412">
        <f t="shared" ref="C10" si="76">U10*100</f>
        <v>3.0594476573740433E-2</v>
      </c>
      <c r="D10" s="408">
        <f t="shared" ref="D10" si="77">V10*100</f>
        <v>8.1642841601180377E-3</v>
      </c>
      <c r="E10" s="408">
        <f t="shared" ref="E10" si="78">W10*100</f>
        <v>1.397700451552525E-2</v>
      </c>
      <c r="F10" s="408">
        <f t="shared" ref="F10" si="79">X10*100</f>
        <v>7.7348393571518266E-3</v>
      </c>
      <c r="G10" s="408">
        <f t="shared" ref="G10" si="80">Y10*100</f>
        <v>6.3114739218343855E-3</v>
      </c>
      <c r="H10" s="408">
        <f t="shared" ref="H10" si="81">Z10*100</f>
        <v>9.6298231406781662E-2</v>
      </c>
      <c r="I10" s="408">
        <f t="shared" ref="I10" si="82">AA10*100</f>
        <v>9.6298231406782633E-2</v>
      </c>
      <c r="K10" s="17">
        <v>201807</v>
      </c>
      <c r="L10" s="406">
        <f t="shared" ref="L10" si="83">AC10*100</f>
        <v>30.650773588696563</v>
      </c>
      <c r="M10" s="415">
        <f t="shared" ref="M10" si="84">AD10*100</f>
        <v>31.770548770001461</v>
      </c>
      <c r="N10" s="406">
        <f t="shared" ref="N10" si="85">AE10*100</f>
        <v>8.4781247182314079</v>
      </c>
      <c r="O10" s="406">
        <f t="shared" ref="O10" si="86">AF10*100</f>
        <v>14.514289942131731</v>
      </c>
      <c r="P10" s="406">
        <f t="shared" ref="P10" si="87">AG10*100</f>
        <v>8.0321717690519403</v>
      </c>
      <c r="Q10" s="406">
        <f t="shared" ref="Q10" si="88">AH10*100</f>
        <v>6.5540912118868979</v>
      </c>
      <c r="R10" s="406">
        <f t="shared" ref="R10" si="89">AI10*100</f>
        <v>100</v>
      </c>
      <c r="T10" s="509">
        <v>2.951615287841173E-4</v>
      </c>
      <c r="U10" s="509">
        <v>3.0594476573740431E-4</v>
      </c>
      <c r="V10" s="509">
        <v>8.1642841601180376E-5</v>
      </c>
      <c r="W10" s="509">
        <v>1.397700451552525E-4</v>
      </c>
      <c r="X10" s="509">
        <v>7.7348393571518263E-5</v>
      </c>
      <c r="Y10" s="509">
        <v>6.3114739218343851E-5</v>
      </c>
      <c r="Z10" s="509">
        <v>9.629823140678166E-4</v>
      </c>
      <c r="AA10" s="509">
        <v>9.6298231406782636E-4</v>
      </c>
      <c r="AC10" s="509">
        <v>0.30650773588696562</v>
      </c>
      <c r="AD10" s="509">
        <v>0.31770548770001461</v>
      </c>
      <c r="AE10" s="509">
        <v>8.4781247182314085E-2</v>
      </c>
      <c r="AF10" s="509">
        <v>0.14514289942131731</v>
      </c>
      <c r="AG10" s="509">
        <v>8.0321717690519406E-2</v>
      </c>
      <c r="AH10" s="509">
        <v>6.5540912118868977E-2</v>
      </c>
      <c r="AI10" s="509">
        <v>1</v>
      </c>
    </row>
    <row r="11" spans="1:35">
      <c r="A11" s="17">
        <v>201808</v>
      </c>
      <c r="B11" s="408">
        <f t="shared" ref="B11" si="90">T11*100</f>
        <v>4.3795612291095874E-2</v>
      </c>
      <c r="C11" s="412">
        <f t="shared" ref="C11" si="91">U11*100</f>
        <v>1.4195662905550317E-2</v>
      </c>
      <c r="D11" s="408">
        <f t="shared" ref="D11" si="92">V11*100</f>
        <v>1.9749934374546415E-3</v>
      </c>
      <c r="E11" s="408">
        <f t="shared" ref="E11" si="93">W11*100</f>
        <v>1.3966396098492713E-2</v>
      </c>
      <c r="F11" s="408">
        <f t="shared" ref="F11" si="94">X11*100</f>
        <v>7.4619642427737453E-3</v>
      </c>
      <c r="G11" s="408">
        <f t="shared" ref="G11" si="95">Y11*100</f>
        <v>4.1773483594801774E-3</v>
      </c>
      <c r="H11" s="408">
        <f t="shared" ref="H11" si="96">Z11*100</f>
        <v>8.5571977334847463E-2</v>
      </c>
      <c r="I11" s="408">
        <f t="shared" ref="I11" si="97">AA11*100</f>
        <v>8.5571977334880048E-2</v>
      </c>
      <c r="K11" s="17">
        <v>201808</v>
      </c>
      <c r="L11" s="406">
        <f t="shared" ref="L11" si="98">AC11*100</f>
        <v>51.179853095741187</v>
      </c>
      <c r="M11" s="415">
        <f t="shared" ref="M11" si="99">AD11*100</f>
        <v>16.589149097258758</v>
      </c>
      <c r="N11" s="406">
        <f t="shared" ref="N11" si="100">AE11*100</f>
        <v>2.3079908855283224</v>
      </c>
      <c r="O11" s="406">
        <f t="shared" ref="O11" si="101">AF11*100</f>
        <v>16.321226333057027</v>
      </c>
      <c r="P11" s="406">
        <f t="shared" ref="P11" si="102">AG11*100</f>
        <v>8.7201026260906698</v>
      </c>
      <c r="Q11" s="406">
        <f t="shared" ref="Q11" si="103">AH11*100</f>
        <v>4.8816779623240478</v>
      </c>
      <c r="R11" s="406">
        <f t="shared" ref="R11" si="104">AI11*100</f>
        <v>100</v>
      </c>
      <c r="T11" s="509">
        <v>4.3795612291095873E-4</v>
      </c>
      <c r="U11" s="509">
        <v>1.4195662905550316E-4</v>
      </c>
      <c r="V11" s="509">
        <v>1.9749934374546414E-5</v>
      </c>
      <c r="W11" s="509">
        <v>1.3966396098492713E-4</v>
      </c>
      <c r="X11" s="509">
        <v>7.4619642427737457E-5</v>
      </c>
      <c r="Y11" s="509">
        <v>4.1773483594801771E-5</v>
      </c>
      <c r="Z11" s="509">
        <v>8.5571977334847457E-4</v>
      </c>
      <c r="AA11" s="509">
        <v>8.5571977334880048E-4</v>
      </c>
      <c r="AC11" s="509">
        <v>0.5117985309574119</v>
      </c>
      <c r="AD11" s="509">
        <v>0.16589149097258757</v>
      </c>
      <c r="AE11" s="509">
        <v>2.3079908855283226E-2</v>
      </c>
      <c r="AF11" s="509">
        <v>0.16321226333057026</v>
      </c>
      <c r="AG11" s="509">
        <v>8.72010262609067E-2</v>
      </c>
      <c r="AH11" s="509">
        <v>4.8816779623240478E-2</v>
      </c>
      <c r="AI11" s="509">
        <v>1</v>
      </c>
    </row>
    <row r="12" spans="1:35">
      <c r="A12" s="17">
        <v>201809</v>
      </c>
      <c r="B12" s="408">
        <f t="shared" ref="B12" si="105">T12*100</f>
        <v>5.3042963433953025E-2</v>
      </c>
      <c r="C12" s="412">
        <f t="shared" ref="C12" si="106">U12*100</f>
        <v>-7.4762047804338518E-5</v>
      </c>
      <c r="D12" s="408">
        <f t="shared" ref="D12" si="107">V12*100</f>
        <v>-2.8044887466921195E-3</v>
      </c>
      <c r="E12" s="408">
        <f t="shared" ref="E12" si="108">W12*100</f>
        <v>1.1516601300814614E-2</v>
      </c>
      <c r="F12" s="408">
        <f t="shared" ref="F12" si="109">X12*100</f>
        <v>6.8792763025310238E-3</v>
      </c>
      <c r="G12" s="408">
        <f t="shared" ref="G12" si="110">Y12*100</f>
        <v>4.1405573184541654E-3</v>
      </c>
      <c r="H12" s="408">
        <f t="shared" ref="H12" si="111">Z12*100</f>
        <v>7.2700147561256367E-2</v>
      </c>
      <c r="I12" s="408">
        <f t="shared" ref="I12" si="112">AA12*100</f>
        <v>7.2700147561239464E-2</v>
      </c>
      <c r="K12" s="17">
        <v>201809</v>
      </c>
      <c r="L12" s="406">
        <f t="shared" ref="L12" si="113">AC12*100</f>
        <v>72.961287168309525</v>
      </c>
      <c r="M12" s="415">
        <f t="shared" ref="M12" si="114">AD12*100</f>
        <v>-0.10283617064373192</v>
      </c>
      <c r="N12" s="406">
        <f t="shared" ref="N12" si="115">AE12*100</f>
        <v>-3.8576108037870038</v>
      </c>
      <c r="O12" s="406">
        <f t="shared" ref="O12" si="116">AF12*100</f>
        <v>15.841235110438873</v>
      </c>
      <c r="P12" s="406">
        <f t="shared" ref="P12" si="117">AG12*100</f>
        <v>9.4625341671206655</v>
      </c>
      <c r="Q12" s="406">
        <f t="shared" ref="Q12" si="118">AH12*100</f>
        <v>5.6953905285616866</v>
      </c>
      <c r="R12" s="406">
        <f t="shared" ref="R12" si="119">AI12*100</f>
        <v>100</v>
      </c>
      <c r="T12" s="509">
        <v>5.3042963433953024E-4</v>
      </c>
      <c r="U12" s="509">
        <v>-7.4762047804338514E-7</v>
      </c>
      <c r="V12" s="509">
        <v>-2.8044887466921197E-5</v>
      </c>
      <c r="W12" s="509">
        <v>1.1516601300814614E-4</v>
      </c>
      <c r="X12" s="509">
        <v>6.8792763025310241E-5</v>
      </c>
      <c r="Y12" s="509">
        <v>4.1405573184541654E-5</v>
      </c>
      <c r="Z12" s="509">
        <v>7.2700147561256367E-4</v>
      </c>
      <c r="AA12" s="509">
        <v>7.2700147561239464E-4</v>
      </c>
      <c r="AC12" s="509">
        <v>0.72961287168309519</v>
      </c>
      <c r="AD12" s="509">
        <v>-1.0283617064373192E-3</v>
      </c>
      <c r="AE12" s="509">
        <v>-3.8576108037870038E-2</v>
      </c>
      <c r="AF12" s="509">
        <v>0.15841235110438873</v>
      </c>
      <c r="AG12" s="509">
        <v>9.4625341671206648E-2</v>
      </c>
      <c r="AH12" s="509">
        <v>5.695390528561687E-2</v>
      </c>
      <c r="AI12" s="509">
        <v>1</v>
      </c>
    </row>
    <row r="13" spans="1:35">
      <c r="A13" s="17">
        <v>201810</v>
      </c>
      <c r="B13" s="408">
        <f t="shared" ref="B13" si="120">T13*100</f>
        <v>7.8271049537144935E-2</v>
      </c>
      <c r="C13" s="412">
        <f t="shared" ref="C13" si="121">U13*100</f>
        <v>-4.0858260366787952E-4</v>
      </c>
      <c r="D13" s="408">
        <f t="shared" ref="D13" si="122">V13*100</f>
        <v>9.5847235321979459E-4</v>
      </c>
      <c r="E13" s="408">
        <f t="shared" ref="E13" si="123">W13*100</f>
        <v>8.8802736119664716E-3</v>
      </c>
      <c r="F13" s="408">
        <f t="shared" ref="F13" si="124">X13*100</f>
        <v>9.1412944213072559E-3</v>
      </c>
      <c r="G13" s="408">
        <f t="shared" ref="G13" si="125">Y13*100</f>
        <v>7.1097407812454674E-3</v>
      </c>
      <c r="H13" s="408">
        <f t="shared" ref="H13" si="126">Z13*100</f>
        <v>0.10395224810121605</v>
      </c>
      <c r="I13" s="408">
        <f t="shared" ref="I13" si="127">AA13*100</f>
        <v>0.10395224810120593</v>
      </c>
      <c r="K13" s="17">
        <v>201810</v>
      </c>
      <c r="L13" s="406">
        <f t="shared" ref="L13" si="128">AC13*100</f>
        <v>75.295196560765191</v>
      </c>
      <c r="M13" s="415">
        <f t="shared" ref="M13" si="129">AD13*100</f>
        <v>-0.39304835742470096</v>
      </c>
      <c r="N13" s="406">
        <f t="shared" ref="N13" si="130">AE13*100</f>
        <v>0.92203138530159623</v>
      </c>
      <c r="O13" s="406">
        <f t="shared" ref="O13" si="131">AF13*100</f>
        <v>8.5426470078068384</v>
      </c>
      <c r="P13" s="406">
        <f t="shared" ref="P13" si="132">AG13*100</f>
        <v>8.793743847085036</v>
      </c>
      <c r="Q13" s="406">
        <f t="shared" ref="Q13" si="133">AH13*100</f>
        <v>6.8394295564660297</v>
      </c>
      <c r="R13" s="406">
        <f t="shared" ref="R13" si="134">AI13*100</f>
        <v>99.999999999999986</v>
      </c>
      <c r="T13" s="509">
        <v>7.8271049537144931E-4</v>
      </c>
      <c r="U13" s="509">
        <v>-4.0858260366787952E-6</v>
      </c>
      <c r="V13" s="509">
        <v>9.5847235321979458E-6</v>
      </c>
      <c r="W13" s="509">
        <v>8.8802736119664716E-5</v>
      </c>
      <c r="X13" s="509">
        <v>9.1412944213072555E-5</v>
      </c>
      <c r="Y13" s="509">
        <v>7.1097407812454678E-5</v>
      </c>
      <c r="Z13" s="509">
        <v>1.0395224810121604E-3</v>
      </c>
      <c r="AA13" s="509">
        <v>1.0395224810120594E-3</v>
      </c>
      <c r="AC13" s="509">
        <v>0.75295196560765199</v>
      </c>
      <c r="AD13" s="509">
        <v>-3.9304835742470096E-3</v>
      </c>
      <c r="AE13" s="509">
        <v>9.2203138530159625E-3</v>
      </c>
      <c r="AF13" s="509">
        <v>8.5426470078068376E-2</v>
      </c>
      <c r="AG13" s="509">
        <v>8.7937438470850351E-2</v>
      </c>
      <c r="AH13" s="509">
        <v>6.8394295564660298E-2</v>
      </c>
      <c r="AI13" s="509">
        <v>0.99999999999999989</v>
      </c>
    </row>
    <row r="14" spans="1:35">
      <c r="A14" s="17">
        <v>201811</v>
      </c>
      <c r="B14" s="408">
        <f t="shared" ref="B14" si="135">T14*100</f>
        <v>9.5048768013681565E-3</v>
      </c>
      <c r="C14" s="412">
        <f t="shared" ref="C14" si="136">U14*100</f>
        <v>-2.8333446946192716E-2</v>
      </c>
      <c r="D14" s="408">
        <f t="shared" ref="D14" si="137">V14*100</f>
        <v>-8.9071103935023238E-3</v>
      </c>
      <c r="E14" s="408">
        <f t="shared" ref="E14" si="138">W14*100</f>
        <v>-1.9034783087536883E-3</v>
      </c>
      <c r="F14" s="408">
        <f t="shared" ref="F14" si="139">X14*100</f>
        <v>5.5209255127680055E-3</v>
      </c>
      <c r="G14" s="408">
        <f t="shared" ref="G14" si="140">Y14*100</f>
        <v>2.5528176721407929E-3</v>
      </c>
      <c r="H14" s="408">
        <f t="shared" ref="H14" si="141">Z14*100</f>
        <v>-2.1565415662171773E-2</v>
      </c>
      <c r="I14" s="408">
        <f t="shared" ref="I14" si="142">AA14*100</f>
        <v>-2.1565415662179475E-2</v>
      </c>
      <c r="K14" s="17">
        <v>201811</v>
      </c>
      <c r="L14" s="406">
        <f t="shared" ref="L14" si="143">AC14*100</f>
        <v>-44.0746283320697</v>
      </c>
      <c r="M14" s="415">
        <f t="shared" ref="M14" si="144">AD14*100</f>
        <v>131.38372749240744</v>
      </c>
      <c r="N14" s="406">
        <f t="shared" ref="N14" si="145">AE14*100</f>
        <v>41.302753135087599</v>
      </c>
      <c r="O14" s="406">
        <f t="shared" ref="O14" si="146">AF14*100</f>
        <v>8.8265319740282546</v>
      </c>
      <c r="P14" s="406">
        <f t="shared" ref="P14" si="147">AG14*100</f>
        <v>-25.600830511476513</v>
      </c>
      <c r="Q14" s="406">
        <f t="shared" ref="Q14" si="148">AH14*100</f>
        <v>-11.837553757977084</v>
      </c>
      <c r="R14" s="406">
        <f t="shared" ref="R14" si="149">AI14*100</f>
        <v>100</v>
      </c>
      <c r="T14" s="509">
        <v>9.504876801368157E-5</v>
      </c>
      <c r="U14" s="509">
        <v>-2.8333446946192717E-4</v>
      </c>
      <c r="V14" s="509">
        <v>-8.9071103935023241E-5</v>
      </c>
      <c r="W14" s="509">
        <v>-1.9034783087536884E-5</v>
      </c>
      <c r="X14" s="509">
        <v>5.5209255127680056E-5</v>
      </c>
      <c r="Y14" s="509">
        <v>2.5528176721407931E-5</v>
      </c>
      <c r="Z14" s="509">
        <v>-2.1565415662171773E-4</v>
      </c>
      <c r="AA14" s="509">
        <v>-2.1565415662179476E-4</v>
      </c>
      <c r="AC14" s="509">
        <v>-0.44074628332069699</v>
      </c>
      <c r="AD14" s="509">
        <v>1.3138372749240745</v>
      </c>
      <c r="AE14" s="509">
        <v>0.413027531350876</v>
      </c>
      <c r="AF14" s="509">
        <v>8.8265319740282538E-2</v>
      </c>
      <c r="AG14" s="509">
        <v>-0.25600830511476513</v>
      </c>
      <c r="AH14" s="509">
        <v>-0.11837553757977083</v>
      </c>
      <c r="AI14" s="509">
        <v>1</v>
      </c>
    </row>
    <row r="15" spans="1:35">
      <c r="A15" s="17">
        <v>201812</v>
      </c>
      <c r="B15" s="408">
        <f t="shared" ref="B15" si="150">T15*100</f>
        <v>-8.056916370547329E-2</v>
      </c>
      <c r="C15" s="412">
        <f t="shared" ref="C15" si="151">U15*100</f>
        <v>-5.8471378728093937E-2</v>
      </c>
      <c r="D15" s="408">
        <f t="shared" ref="D15" si="152">V15*100</f>
        <v>-2.0266994363545572E-2</v>
      </c>
      <c r="E15" s="408">
        <f t="shared" ref="E15" si="153">W15*100</f>
        <v>-1.2489930976163714E-2</v>
      </c>
      <c r="F15" s="408">
        <f t="shared" ref="F15" si="154">X15*100</f>
        <v>2.7504571619674543E-4</v>
      </c>
      <c r="G15" s="408">
        <f t="shared" ref="G15" si="155">Y15*100</f>
        <v>-2.425831871979184E-3</v>
      </c>
      <c r="H15" s="408">
        <f t="shared" ref="H15" si="156">Z15*100</f>
        <v>-0.17394825392905894</v>
      </c>
      <c r="I15" s="408">
        <f t="shared" ref="I15" si="157">AA15*100</f>
        <v>-0.17394825392905688</v>
      </c>
      <c r="K15" s="17">
        <v>201812</v>
      </c>
      <c r="L15" s="406">
        <f t="shared" ref="L15" si="158">AC15*100</f>
        <v>46.317891606047219</v>
      </c>
      <c r="M15" s="415">
        <f t="shared" ref="M15" si="159">AD15*100</f>
        <v>33.614237227089525</v>
      </c>
      <c r="N15" s="406">
        <f t="shared" ref="N15" si="160">AE15*100</f>
        <v>11.651162863532411</v>
      </c>
      <c r="O15" s="406">
        <f t="shared" ref="O15" si="161">AF15*100</f>
        <v>7.1802565958825113</v>
      </c>
      <c r="P15" s="406">
        <f t="shared" ref="P15" si="162">AG15*100</f>
        <v>-0.15811927397035958</v>
      </c>
      <c r="Q15" s="406">
        <f t="shared" ref="Q15" si="163">AH15*100</f>
        <v>1.3945709814187084</v>
      </c>
      <c r="R15" s="406">
        <f t="shared" ref="R15" si="164">AI15*100</f>
        <v>100.00000000000003</v>
      </c>
      <c r="T15" s="510">
        <v>-8.0569163705473284E-4</v>
      </c>
      <c r="U15" s="510">
        <v>-5.8471378728093939E-4</v>
      </c>
      <c r="V15" s="510">
        <v>-2.0266994363545574E-4</v>
      </c>
      <c r="W15" s="510">
        <v>-1.2489930976163714E-4</v>
      </c>
      <c r="X15" s="510">
        <v>2.7504571619674545E-6</v>
      </c>
      <c r="Y15" s="510">
        <v>-2.4258318719791841E-5</v>
      </c>
      <c r="Z15" s="510">
        <v>-1.7394825392905893E-3</v>
      </c>
      <c r="AA15" s="510">
        <v>-1.7394825392905689E-3</v>
      </c>
      <c r="AC15" s="510">
        <v>0.46317891606047218</v>
      </c>
      <c r="AD15" s="510">
        <v>0.33614237227089522</v>
      </c>
      <c r="AE15" s="510">
        <v>0.11651162863532412</v>
      </c>
      <c r="AF15" s="510">
        <v>7.1802565958825115E-2</v>
      </c>
      <c r="AG15" s="510">
        <v>-1.5811927397035958E-3</v>
      </c>
      <c r="AH15" s="510">
        <v>1.3945709814187085E-2</v>
      </c>
      <c r="AI15" s="510">
        <v>1.0000000000000002</v>
      </c>
    </row>
    <row r="16" spans="1:35">
      <c r="A16" s="404">
        <v>201901</v>
      </c>
      <c r="B16" s="409">
        <f t="shared" ref="B16" si="165">T16*100</f>
        <v>-0.10776626678768665</v>
      </c>
      <c r="C16" s="413">
        <f t="shared" ref="C16" si="166">U16*100</f>
        <v>-7.2069659189276131E-2</v>
      </c>
      <c r="D16" s="409">
        <f t="shared" ref="D16" si="167">V16*100</f>
        <v>-2.0403577091897204E-2</v>
      </c>
      <c r="E16" s="409">
        <f t="shared" ref="E16" si="168">W16*100</f>
        <v>-1.8517046841167464E-2</v>
      </c>
      <c r="F16" s="409">
        <f t="shared" ref="F16" si="169">X16*100</f>
        <v>-3.7114123058077696E-3</v>
      </c>
      <c r="G16" s="409">
        <f t="shared" ref="G16" si="170">Y16*100</f>
        <v>-1.2835052584511705E-3</v>
      </c>
      <c r="H16" s="409">
        <f t="shared" ref="H16" si="171">Z16*100</f>
        <v>-0.22375146747428634</v>
      </c>
      <c r="I16" s="409">
        <f t="shared" ref="I16" si="172">AA16*100</f>
        <v>-0.22375146747429286</v>
      </c>
      <c r="K16" s="404">
        <v>201901</v>
      </c>
      <c r="L16" s="405">
        <f t="shared" ref="L16" si="173">AC16*100</f>
        <v>48.163378772061556</v>
      </c>
      <c r="M16" s="417">
        <f t="shared" ref="M16" si="174">AD16*100</f>
        <v>32.209692299586109</v>
      </c>
      <c r="N16" s="405">
        <f t="shared" ref="N16" si="175">AE16*100</f>
        <v>9.1188573296137143</v>
      </c>
      <c r="O16" s="405">
        <f t="shared" ref="O16" si="176">AF16*100</f>
        <v>8.2757208478623507</v>
      </c>
      <c r="P16" s="405">
        <f t="shared" ref="P16" si="177">AG16*100</f>
        <v>1.6587208779912415</v>
      </c>
      <c r="Q16" s="405">
        <f t="shared" ref="Q16" si="178">AH16*100</f>
        <v>0.57362987288504452</v>
      </c>
      <c r="R16" s="405">
        <f t="shared" ref="R16" si="179">AI16*100</f>
        <v>100.00000000000003</v>
      </c>
      <c r="S16" s="408"/>
      <c r="T16" s="509">
        <v>-1.0776626678768665E-3</v>
      </c>
      <c r="U16" s="509">
        <v>-7.2069659189276131E-4</v>
      </c>
      <c r="V16" s="509">
        <v>-2.0403577091897206E-4</v>
      </c>
      <c r="W16" s="509">
        <v>-1.8517046841167465E-4</v>
      </c>
      <c r="X16" s="509">
        <v>-3.7114123058077695E-5</v>
      </c>
      <c r="Y16" s="509">
        <v>-1.2835052584511705E-5</v>
      </c>
      <c r="Z16" s="509">
        <v>-2.2375146747428635E-3</v>
      </c>
      <c r="AA16" s="509">
        <v>-2.2375146747429285E-3</v>
      </c>
      <c r="AC16" s="509">
        <v>0.48163378772061555</v>
      </c>
      <c r="AD16" s="509">
        <v>0.32209692299586112</v>
      </c>
      <c r="AE16" s="509">
        <v>9.1188573296137138E-2</v>
      </c>
      <c r="AF16" s="509">
        <v>8.2757208478623515E-2</v>
      </c>
      <c r="AG16" s="509">
        <v>1.6587208779912415E-2</v>
      </c>
      <c r="AH16" s="509">
        <v>5.7362987288504452E-3</v>
      </c>
      <c r="AI16" s="509">
        <v>1.0000000000000002</v>
      </c>
    </row>
    <row r="17" spans="1:35">
      <c r="A17" s="17">
        <v>201902</v>
      </c>
      <c r="B17" s="408">
        <f t="shared" ref="B17" si="180">T17*100</f>
        <v>-9.6709956190216689E-2</v>
      </c>
      <c r="C17" s="412">
        <f t="shared" ref="C17" si="181">U17*100</f>
        <v>-7.2456582512756398E-2</v>
      </c>
      <c r="D17" s="408">
        <f t="shared" ref="D17" si="182">V17*100</f>
        <v>-1.6125920430295239E-2</v>
      </c>
      <c r="E17" s="408">
        <f t="shared" ref="E17" si="183">W17*100</f>
        <v>-2.1680644648166974E-2</v>
      </c>
      <c r="F17" s="408">
        <f t="shared" ref="F17" si="184">X17*100</f>
        <v>-5.0073624069059339E-3</v>
      </c>
      <c r="G17" s="408">
        <f t="shared" ref="G17" si="185">Y17*100</f>
        <v>-6.4225171486866878E-5</v>
      </c>
      <c r="H17" s="408">
        <f t="shared" ref="H17" si="186">Z17*100</f>
        <v>-0.21204469135982809</v>
      </c>
      <c r="I17" s="408">
        <f t="shared" ref="I17" si="187">AA17*100</f>
        <v>-0.21204469135980786</v>
      </c>
      <c r="K17" s="17">
        <v>201902</v>
      </c>
      <c r="L17" s="406">
        <f t="shared" ref="L17" si="188">AC17*100</f>
        <v>45.608289257336445</v>
      </c>
      <c r="M17" s="415">
        <f t="shared" ref="M17" si="189">AD17*100</f>
        <v>34.170429850470335</v>
      </c>
      <c r="N17" s="406">
        <f t="shared" ref="N17" si="190">AE17*100</f>
        <v>7.604963051364698</v>
      </c>
      <c r="O17" s="406">
        <f t="shared" ref="O17" si="191">AF17*100</f>
        <v>10.224563750750129</v>
      </c>
      <c r="P17" s="406">
        <f t="shared" ref="P17" si="192">AG17*100</f>
        <v>2.3614655829363427</v>
      </c>
      <c r="Q17" s="406">
        <f t="shared" ref="Q17" si="193">AH17*100</f>
        <v>3.0288507142053521E-2</v>
      </c>
      <c r="R17" s="406">
        <f t="shared" ref="R17" si="194">AI17*100</f>
        <v>100</v>
      </c>
      <c r="S17" s="408"/>
      <c r="T17" s="509">
        <v>-9.6709956190216696E-4</v>
      </c>
      <c r="U17" s="509">
        <v>-7.2456582512756397E-4</v>
      </c>
      <c r="V17" s="509">
        <v>-1.612592043029524E-4</v>
      </c>
      <c r="W17" s="509">
        <v>-2.1680644648166975E-4</v>
      </c>
      <c r="X17" s="509">
        <v>-5.0073624069059335E-5</v>
      </c>
      <c r="Y17" s="509">
        <v>-6.4225171486866876E-7</v>
      </c>
      <c r="Z17" s="509">
        <v>-2.120446913598281E-3</v>
      </c>
      <c r="AA17" s="509">
        <v>-2.1204469135980785E-3</v>
      </c>
      <c r="AC17" s="509">
        <v>0.45608289257336443</v>
      </c>
      <c r="AD17" s="509">
        <v>0.34170429850470335</v>
      </c>
      <c r="AE17" s="509">
        <v>7.6049630513646979E-2</v>
      </c>
      <c r="AF17" s="509">
        <v>0.10224563750750129</v>
      </c>
      <c r="AG17" s="509">
        <v>2.3614655829363427E-2</v>
      </c>
      <c r="AH17" s="509">
        <v>3.028850714205352E-4</v>
      </c>
      <c r="AI17" s="509">
        <v>1</v>
      </c>
    </row>
    <row r="18" spans="1:35">
      <c r="A18" s="17">
        <v>201903</v>
      </c>
      <c r="B18" s="408">
        <f t="shared" ref="B18" si="195">T18*100</f>
        <v>-6.7037293687424115E-2</v>
      </c>
      <c r="C18" s="412">
        <f t="shared" ref="C18" si="196">U18*100</f>
        <v>-7.1935607220622866E-2</v>
      </c>
      <c r="D18" s="408">
        <f t="shared" ref="D18" si="197">V18*100</f>
        <v>-1.1585367361754941E-2</v>
      </c>
      <c r="E18" s="408">
        <f t="shared" ref="E18" si="198">W18*100</f>
        <v>-2.0797209340912191E-2</v>
      </c>
      <c r="F18" s="408">
        <f t="shared" ref="F18" si="199">X18*100</f>
        <v>-5.2200277439642751E-3</v>
      </c>
      <c r="G18" s="408">
        <f t="shared" ref="G18" si="200">Y18*100</f>
        <v>-5.329089332747844E-4</v>
      </c>
      <c r="H18" s="408">
        <f t="shared" ref="H18" si="201">Z18*100</f>
        <v>-0.17710841428795318</v>
      </c>
      <c r="I18" s="408">
        <f t="shared" ref="I18" si="202">AA18*100</f>
        <v>-0.17710841428795676</v>
      </c>
      <c r="K18" s="17">
        <v>201903</v>
      </c>
      <c r="L18" s="406">
        <f t="shared" ref="L18" si="203">AC18*100</f>
        <v>37.850993108905023</v>
      </c>
      <c r="M18" s="415">
        <f t="shared" ref="M18" si="204">AD18*100</f>
        <v>40.616707856502941</v>
      </c>
      <c r="N18" s="406">
        <f t="shared" ref="N18" si="205">AE18*100</f>
        <v>6.5413986163970597</v>
      </c>
      <c r="O18" s="406">
        <f t="shared" ref="O18" si="206">AF18*100</f>
        <v>11.742643298188463</v>
      </c>
      <c r="P18" s="406">
        <f t="shared" ref="P18" si="207">AG18*100</f>
        <v>2.9473629273633777</v>
      </c>
      <c r="Q18" s="406">
        <f t="shared" ref="Q18" si="208">AH18*100</f>
        <v>0.30089419264312872</v>
      </c>
      <c r="R18" s="406">
        <f t="shared" ref="R18" si="209">AI18*100</f>
        <v>99.999999999999986</v>
      </c>
      <c r="S18" s="408"/>
      <c r="T18" s="509">
        <v>-6.7037293687424119E-4</v>
      </c>
      <c r="U18" s="509">
        <v>-7.1935607220622861E-4</v>
      </c>
      <c r="V18" s="509">
        <v>-1.1585367361754941E-4</v>
      </c>
      <c r="W18" s="509">
        <v>-2.0797209340912192E-4</v>
      </c>
      <c r="X18" s="509">
        <v>-5.2200277439642754E-5</v>
      </c>
      <c r="Y18" s="509">
        <v>-5.3290893327478439E-6</v>
      </c>
      <c r="Z18" s="509">
        <v>-1.7710841428795318E-3</v>
      </c>
      <c r="AA18" s="509">
        <v>-1.7710841428795676E-3</v>
      </c>
      <c r="AC18" s="509">
        <v>0.37850993108905023</v>
      </c>
      <c r="AD18" s="509">
        <v>0.40616707856502943</v>
      </c>
      <c r="AE18" s="509">
        <v>6.5413986163970594E-2</v>
      </c>
      <c r="AF18" s="509">
        <v>0.11742643298188463</v>
      </c>
      <c r="AG18" s="509">
        <v>2.9473629273633777E-2</v>
      </c>
      <c r="AH18" s="509">
        <v>3.0089419264312874E-3</v>
      </c>
      <c r="AI18" s="509">
        <v>0.99999999999999989</v>
      </c>
    </row>
    <row r="19" spans="1:35">
      <c r="A19" s="17">
        <v>201904</v>
      </c>
      <c r="B19" s="408">
        <f t="shared" ref="B19" si="210">T19*100</f>
        <v>2.4041133401539131E-2</v>
      </c>
      <c r="C19" s="412">
        <f t="shared" ref="C19" si="211">U19*100</f>
        <v>-5.1005181003010512E-2</v>
      </c>
      <c r="D19" s="408">
        <f t="shared" ref="D19" si="212">V19*100</f>
        <v>9.9527869882459589E-4</v>
      </c>
      <c r="E19" s="408">
        <f t="shared" ref="E19" si="213">W19*100</f>
        <v>-1.3530337301929058E-2</v>
      </c>
      <c r="F19" s="408">
        <f t="shared" ref="F19" si="214">X19*100</f>
        <v>-1.3932553168419341E-3</v>
      </c>
      <c r="G19" s="408">
        <f t="shared" ref="G19" si="215">Y19*100</f>
        <v>1.6815220391951885E-3</v>
      </c>
      <c r="H19" s="408">
        <f t="shared" ref="H19" si="216">Z19*100</f>
        <v>-3.9210839482222593E-2</v>
      </c>
      <c r="I19" s="408">
        <f t="shared" ref="I19" si="217">AA19*100</f>
        <v>-3.9210839482229559E-2</v>
      </c>
      <c r="K19" s="17">
        <v>201904</v>
      </c>
      <c r="L19" s="406">
        <f t="shared" ref="L19" si="218">AC19*100</f>
        <v>-61.312467978245913</v>
      </c>
      <c r="M19" s="415">
        <f t="shared" ref="M19" si="219">AD19*100</f>
        <v>130.07928847362535</v>
      </c>
      <c r="N19" s="406">
        <f t="shared" ref="N19" si="220">AE19*100</f>
        <v>-2.5382743954661704</v>
      </c>
      <c r="O19" s="406">
        <f t="shared" ref="O19" si="221">AF19*100</f>
        <v>34.506624904226911</v>
      </c>
      <c r="P19" s="406">
        <f t="shared" ref="P19" si="222">AG19*100</f>
        <v>3.5532402142871948</v>
      </c>
      <c r="Q19" s="406">
        <f t="shared" ref="Q19" si="223">AH19*100</f>
        <v>-4.2884112184273864</v>
      </c>
      <c r="R19" s="406">
        <f t="shared" ref="R19" si="224">AI19*100</f>
        <v>100.00000000000003</v>
      </c>
      <c r="S19" s="408"/>
      <c r="T19" s="509">
        <v>2.4041133401539133E-4</v>
      </c>
      <c r="U19" s="509">
        <v>-5.1005181003010514E-4</v>
      </c>
      <c r="V19" s="509">
        <v>9.9527869882459594E-6</v>
      </c>
      <c r="W19" s="509">
        <v>-1.3530337301929059E-4</v>
      </c>
      <c r="X19" s="509">
        <v>-1.3932553168419341E-5</v>
      </c>
      <c r="Y19" s="509">
        <v>1.6815220391951885E-5</v>
      </c>
      <c r="Z19" s="509">
        <v>-3.9210839482222592E-4</v>
      </c>
      <c r="AA19" s="509">
        <v>-3.9210839482229558E-4</v>
      </c>
      <c r="AC19" s="509">
        <v>-0.6131246797824591</v>
      </c>
      <c r="AD19" s="509">
        <v>1.3007928847362535</v>
      </c>
      <c r="AE19" s="509">
        <v>-2.5382743954661703E-2</v>
      </c>
      <c r="AF19" s="509">
        <v>0.34506624904226912</v>
      </c>
      <c r="AG19" s="509">
        <v>3.5532402142871948E-2</v>
      </c>
      <c r="AH19" s="509">
        <v>-4.2884112184273862E-2</v>
      </c>
      <c r="AI19" s="509">
        <v>1.0000000000000002</v>
      </c>
    </row>
    <row r="20" spans="1:35">
      <c r="A20" s="17">
        <v>201905</v>
      </c>
      <c r="B20" s="408">
        <f t="shared" ref="B20" si="225">T20*100</f>
        <v>0.11032242033712537</v>
      </c>
      <c r="C20" s="412">
        <f t="shared" ref="C20" si="226">U20*100</f>
        <v>-4.4923222422847568E-2</v>
      </c>
      <c r="D20" s="408">
        <f t="shared" ref="D20" si="227">V20*100</f>
        <v>1.7032396975354158E-3</v>
      </c>
      <c r="E20" s="408">
        <f t="shared" ref="E20" si="228">W20*100</f>
        <v>-9.389638313721525E-3</v>
      </c>
      <c r="F20" s="408">
        <f t="shared" ref="F20" si="229">X20*100</f>
        <v>-1.9637172675115106E-3</v>
      </c>
      <c r="G20" s="408">
        <f t="shared" ref="G20" si="230">Y20*100</f>
        <v>1.9806924559745399E-3</v>
      </c>
      <c r="H20" s="408">
        <f t="shared" ref="H20" si="231">Z20*100</f>
        <v>5.7729774486554732E-2</v>
      </c>
      <c r="I20" s="408">
        <f t="shared" ref="I20" si="232">AA20*100</f>
        <v>5.772977448656394E-2</v>
      </c>
      <c r="K20" s="17">
        <v>201905</v>
      </c>
      <c r="L20" s="406">
        <f t="shared" ref="L20" si="233">AC20*100</f>
        <v>191.1014226511823</v>
      </c>
      <c r="M20" s="415">
        <f t="shared" ref="M20" si="234">AD20*100</f>
        <v>-77.81638300580957</v>
      </c>
      <c r="N20" s="406">
        <f t="shared" ref="N20" si="235">AE20*100</f>
        <v>2.9503661025596082</v>
      </c>
      <c r="O20" s="406">
        <f t="shared" ref="O20" si="236">AF20*100</f>
        <v>-16.264810311892646</v>
      </c>
      <c r="P20" s="406">
        <f t="shared" ref="P20" si="237">AG20*100</f>
        <v>-3.4015675359495132</v>
      </c>
      <c r="Q20" s="406">
        <f t="shared" ref="Q20" si="238">AH20*100</f>
        <v>3.4309720999098015</v>
      </c>
      <c r="R20" s="406">
        <f t="shared" ref="R20" si="239">AI20*100</f>
        <v>99.999999999999986</v>
      </c>
      <c r="S20" s="408"/>
      <c r="T20" s="509">
        <v>1.1032242033712537E-3</v>
      </c>
      <c r="U20" s="509">
        <v>-4.4923222422847567E-4</v>
      </c>
      <c r="V20" s="509">
        <v>1.7032396975354158E-5</v>
      </c>
      <c r="W20" s="509">
        <v>-9.3896383137215242E-5</v>
      </c>
      <c r="X20" s="509">
        <v>-1.9637172675115104E-5</v>
      </c>
      <c r="Y20" s="509">
        <v>1.9806924559745396E-5</v>
      </c>
      <c r="Z20" s="509">
        <v>5.7729774486554733E-4</v>
      </c>
      <c r="AA20" s="509">
        <v>5.7729774486563938E-4</v>
      </c>
      <c r="AC20" s="509">
        <v>1.9110142265118231</v>
      </c>
      <c r="AD20" s="509">
        <v>-0.77816383005809575</v>
      </c>
      <c r="AE20" s="509">
        <v>2.9503661025596081E-2</v>
      </c>
      <c r="AF20" s="509">
        <v>-0.16264810311892647</v>
      </c>
      <c r="AG20" s="509">
        <v>-3.401567535949513E-2</v>
      </c>
      <c r="AH20" s="509">
        <v>3.4309720999098015E-2</v>
      </c>
      <c r="AI20" s="509">
        <v>0.99999999999999989</v>
      </c>
    </row>
    <row r="21" spans="1:35">
      <c r="A21" s="17">
        <v>201906</v>
      </c>
      <c r="B21" s="408">
        <f t="shared" ref="B21" si="240">T21*100</f>
        <v>0.1479072998471562</v>
      </c>
      <c r="C21" s="412">
        <f t="shared" ref="C21" si="241">U21*100</f>
        <v>-3.8415262162167653E-2</v>
      </c>
      <c r="D21" s="408">
        <f t="shared" ref="D21" si="242">V21*100</f>
        <v>7.1525950015047279E-4</v>
      </c>
      <c r="E21" s="408">
        <f t="shared" ref="E21" si="243">W21*100</f>
        <v>-5.4087152700950294E-3</v>
      </c>
      <c r="F21" s="408">
        <f t="shared" ref="F21" si="244">X21*100</f>
        <v>-4.0969702144514515E-3</v>
      </c>
      <c r="G21" s="408">
        <f t="shared" ref="G21" si="245">Y21*100</f>
        <v>1.4445128285987623E-3</v>
      </c>
      <c r="H21" s="408">
        <f t="shared" ref="H21" si="246">Z21*100</f>
        <v>0.10214612452919131</v>
      </c>
      <c r="I21" s="408">
        <f t="shared" ref="I21" si="247">AA21*100</f>
        <v>0.10214612452919039</v>
      </c>
      <c r="K21" s="17">
        <v>201906</v>
      </c>
      <c r="L21" s="406">
        <f t="shared" ref="L21" si="248">AC21*100</f>
        <v>144.79971758976257</v>
      </c>
      <c r="M21" s="415">
        <f t="shared" ref="M21" si="249">AD21*100</f>
        <v>-37.608144547069273</v>
      </c>
      <c r="N21" s="406">
        <f t="shared" ref="N21" si="250">AE21*100</f>
        <v>0.70023165680266808</v>
      </c>
      <c r="O21" s="406">
        <f t="shared" ref="O21" si="251">AF21*100</f>
        <v>-5.2950763379665249</v>
      </c>
      <c r="P21" s="406">
        <f t="shared" ref="P21" si="252">AG21*100</f>
        <v>-4.0108914883800804</v>
      </c>
      <c r="Q21" s="406">
        <f t="shared" ref="Q21" si="253">AH21*100</f>
        <v>1.414163126850642</v>
      </c>
      <c r="R21" s="406">
        <f t="shared" ref="R21" si="254">AI21*100</f>
        <v>100</v>
      </c>
      <c r="S21" s="408"/>
      <c r="T21" s="509">
        <v>1.4790729984715621E-3</v>
      </c>
      <c r="U21" s="509">
        <v>-3.8415262162167651E-4</v>
      </c>
      <c r="V21" s="509">
        <v>7.1525950015047282E-6</v>
      </c>
      <c r="W21" s="509">
        <v>-5.4087152700950292E-5</v>
      </c>
      <c r="X21" s="509">
        <v>-4.0969702144514514E-5</v>
      </c>
      <c r="Y21" s="509">
        <v>1.4445128285987623E-5</v>
      </c>
      <c r="Z21" s="509">
        <v>1.0214612452919131E-3</v>
      </c>
      <c r="AA21" s="509">
        <v>1.021461245291904E-3</v>
      </c>
      <c r="AC21" s="509">
        <v>1.4479971758976258</v>
      </c>
      <c r="AD21" s="509">
        <v>-0.37608144547069272</v>
      </c>
      <c r="AE21" s="509">
        <v>7.002316568026681E-3</v>
      </c>
      <c r="AF21" s="509">
        <v>-5.2950763379665249E-2</v>
      </c>
      <c r="AG21" s="509">
        <v>-4.0108914883800806E-2</v>
      </c>
      <c r="AH21" s="509">
        <v>1.414163126850642E-2</v>
      </c>
      <c r="AI21" s="509">
        <v>1</v>
      </c>
    </row>
    <row r="22" spans="1:35">
      <c r="A22" s="17">
        <v>201907</v>
      </c>
      <c r="B22" s="408">
        <f t="shared" ref="B22" si="255">T22*100</f>
        <v>0.13432643261314894</v>
      </c>
      <c r="C22" s="412">
        <f t="shared" ref="C22" si="256">U22*100</f>
        <v>-2.3979423663090332E-2</v>
      </c>
      <c r="D22" s="408">
        <f t="shared" ref="D22" si="257">V22*100</f>
        <v>-4.8243915698830383E-3</v>
      </c>
      <c r="E22" s="408">
        <f t="shared" ref="E22" si="258">W22*100</f>
        <v>-4.8233224386830913E-3</v>
      </c>
      <c r="F22" s="408">
        <f t="shared" ref="F22" si="259">X22*100</f>
        <v>-4.890942656730111E-3</v>
      </c>
      <c r="G22" s="408">
        <f t="shared" ref="G22" si="260">Y22*100</f>
        <v>-1.284163904625026E-3</v>
      </c>
      <c r="H22" s="408">
        <f t="shared" ref="H22" si="261">Z22*100</f>
        <v>9.4524188380137347E-2</v>
      </c>
      <c r="I22" s="408">
        <f t="shared" ref="I22" si="262">AA22*100</f>
        <v>9.4524188380137653E-2</v>
      </c>
      <c r="K22" s="17">
        <v>201907</v>
      </c>
      <c r="L22" s="406">
        <f t="shared" ref="L22" si="263">AC22*100</f>
        <v>142.10799893138818</v>
      </c>
      <c r="M22" s="415">
        <f t="shared" ref="M22" si="264">AD22*100</f>
        <v>-25.368558116209332</v>
      </c>
      <c r="N22" s="406">
        <f t="shared" ref="N22" si="265">AE22*100</f>
        <v>-5.1038698692458713</v>
      </c>
      <c r="O22" s="406">
        <f t="shared" ref="O22" si="266">AF22*100</f>
        <v>-5.1027388029883687</v>
      </c>
      <c r="P22" s="406">
        <f t="shared" ref="P22" si="267">AG22*100</f>
        <v>-5.1742762784280725</v>
      </c>
      <c r="Q22" s="406">
        <f t="shared" ref="Q22" si="268">AH22*100</f>
        <v>-1.3585558645165485</v>
      </c>
      <c r="R22" s="406">
        <f t="shared" ref="R22" si="269">AI22*100</f>
        <v>99.999999999999986</v>
      </c>
      <c r="S22" s="408"/>
      <c r="T22" s="509">
        <v>1.3432643261314895E-3</v>
      </c>
      <c r="U22" s="509">
        <v>-2.3979423663090334E-4</v>
      </c>
      <c r="V22" s="509">
        <v>-4.8243915698830379E-5</v>
      </c>
      <c r="W22" s="509">
        <v>-4.8233224386830911E-5</v>
      </c>
      <c r="X22" s="509">
        <v>-4.890942656730111E-5</v>
      </c>
      <c r="Y22" s="509">
        <v>-1.284163904625026E-5</v>
      </c>
      <c r="Z22" s="509">
        <v>9.4524188380137354E-4</v>
      </c>
      <c r="AA22" s="509">
        <v>9.4524188380137658E-4</v>
      </c>
      <c r="AC22" s="509">
        <v>1.4210799893138819</v>
      </c>
      <c r="AD22" s="509">
        <v>-0.25368558116209333</v>
      </c>
      <c r="AE22" s="509">
        <v>-5.1038698692458716E-2</v>
      </c>
      <c r="AF22" s="509">
        <v>-5.1027388029883686E-2</v>
      </c>
      <c r="AG22" s="509">
        <v>-5.1742762784280721E-2</v>
      </c>
      <c r="AH22" s="509">
        <v>-1.3585558645165486E-2</v>
      </c>
      <c r="AI22" s="509">
        <v>0.99999999999999989</v>
      </c>
    </row>
    <row r="23" spans="1:35">
      <c r="A23" s="17">
        <v>201908</v>
      </c>
      <c r="B23" s="408">
        <f t="shared" ref="B23" si="270">T23*100</f>
        <v>6.3586342667585311E-2</v>
      </c>
      <c r="C23" s="412">
        <f t="shared" ref="C23" si="271">U23*100</f>
        <v>-1.1036669574006676E-2</v>
      </c>
      <c r="D23" s="408">
        <f t="shared" ref="D23" si="272">V23*100</f>
        <v>-1.5710384402043573E-2</v>
      </c>
      <c r="E23" s="408">
        <f t="shared" ref="E23" si="273">W23*100</f>
        <v>-7.4310461376407575E-3</v>
      </c>
      <c r="F23" s="408">
        <f t="shared" ref="F23" si="274">X23*100</f>
        <v>-5.8985921568684716E-3</v>
      </c>
      <c r="G23" s="408">
        <f t="shared" ref="G23" si="275">Y23*100</f>
        <v>-4.8438711604159492E-3</v>
      </c>
      <c r="H23" s="408">
        <f t="shared" ref="H23" si="276">Z23*100</f>
        <v>1.8665779236609892E-2</v>
      </c>
      <c r="I23" s="408">
        <f t="shared" ref="I23" si="277">AA23*100</f>
        <v>1.8665779236607016E-2</v>
      </c>
      <c r="K23" s="17">
        <v>201908</v>
      </c>
      <c r="L23" s="406">
        <f t="shared" ref="L23" si="278">AC23*100</f>
        <v>340.65731658751781</v>
      </c>
      <c r="M23" s="415">
        <f t="shared" ref="M23" si="279">AD23*100</f>
        <v>-59.1278265648832</v>
      </c>
      <c r="N23" s="406">
        <f t="shared" ref="N23" si="280">AE23*100</f>
        <v>-84.166774946262137</v>
      </c>
      <c r="O23" s="406">
        <f t="shared" ref="O23" si="281">AF23*100</f>
        <v>-39.811068391219209</v>
      </c>
      <c r="P23" s="406">
        <f t="shared" ref="P23" si="282">AG23*100</f>
        <v>-31.60110318512362</v>
      </c>
      <c r="Q23" s="406">
        <f t="shared" ref="Q23" si="283">AH23*100</f>
        <v>-25.950543500029639</v>
      </c>
      <c r="R23" s="406">
        <f t="shared" ref="R23" si="284">AI23*100</f>
        <v>99.999999999999957</v>
      </c>
      <c r="S23" s="408"/>
      <c r="T23" s="509">
        <v>6.3586342667585314E-4</v>
      </c>
      <c r="U23" s="509">
        <v>-1.1036669574006676E-4</v>
      </c>
      <c r="V23" s="509">
        <v>-1.5710384402043573E-4</v>
      </c>
      <c r="W23" s="509">
        <v>-7.4310461376407577E-5</v>
      </c>
      <c r="X23" s="509">
        <v>-5.8985921568684712E-5</v>
      </c>
      <c r="Y23" s="509">
        <v>-4.8438711604159495E-5</v>
      </c>
      <c r="Z23" s="509">
        <v>1.8665779236609891E-4</v>
      </c>
      <c r="AA23" s="509">
        <v>1.8665779236607015E-4</v>
      </c>
      <c r="AC23" s="509">
        <v>3.4065731658751779</v>
      </c>
      <c r="AD23" s="509">
        <v>-0.59127826564883201</v>
      </c>
      <c r="AE23" s="509">
        <v>-0.84166774946262135</v>
      </c>
      <c r="AF23" s="509">
        <v>-0.39811068391219206</v>
      </c>
      <c r="AG23" s="509">
        <v>-0.31601103185123619</v>
      </c>
      <c r="AH23" s="509">
        <v>-0.25950543500029638</v>
      </c>
      <c r="AI23" s="509">
        <v>0.99999999999999956</v>
      </c>
    </row>
    <row r="24" spans="1:35">
      <c r="A24" s="17">
        <v>201909</v>
      </c>
      <c r="B24" s="408">
        <f t="shared" ref="B24" si="285">T24*100</f>
        <v>-3.2210207804261544E-2</v>
      </c>
      <c r="C24" s="412">
        <f t="shared" ref="C24" si="286">U24*100</f>
        <v>-7.8425057534349044E-3</v>
      </c>
      <c r="D24" s="408">
        <f t="shared" ref="D24" si="287">V24*100</f>
        <v>-2.2793446340415739E-2</v>
      </c>
      <c r="E24" s="408">
        <f t="shared" ref="E24" si="288">W24*100</f>
        <v>-8.8704906556012434E-3</v>
      </c>
      <c r="F24" s="408">
        <f t="shared" ref="F24" si="289">X24*100</f>
        <v>-6.6793050436224745E-3</v>
      </c>
      <c r="G24" s="408">
        <f t="shared" ref="G24" si="290">Y24*100</f>
        <v>-7.7635909333917232E-3</v>
      </c>
      <c r="H24" s="408">
        <f t="shared" ref="H24" si="291">Z24*100</f>
        <v>-8.6159546530727632E-2</v>
      </c>
      <c r="I24" s="408">
        <f t="shared" ref="I24" si="292">AA24*100</f>
        <v>-8.6159546530732045E-2</v>
      </c>
      <c r="K24" s="17">
        <v>201909</v>
      </c>
      <c r="L24" s="406">
        <f t="shared" ref="L24" si="293">AC24*100</f>
        <v>37.384374803753417</v>
      </c>
      <c r="M24" s="415">
        <f t="shared" ref="M24" si="294">AD24*100</f>
        <v>9.1023062089097486</v>
      </c>
      <c r="N24" s="406">
        <f t="shared" ref="N24" si="295">AE24*100</f>
        <v>26.454928395296008</v>
      </c>
      <c r="O24" s="406">
        <f t="shared" ref="O24" si="296">AF24*100</f>
        <v>10.295424027606394</v>
      </c>
      <c r="P24" s="406">
        <f t="shared" ref="P24" si="297">AG24*100</f>
        <v>7.7522518543437213</v>
      </c>
      <c r="Q24" s="406">
        <f t="shared" ref="Q24" si="298">AH24*100</f>
        <v>9.0107147100907081</v>
      </c>
      <c r="R24" s="406">
        <f t="shared" ref="R24" si="299">AI24*100</f>
        <v>99.999999999999986</v>
      </c>
      <c r="S24" s="408"/>
      <c r="T24" s="509">
        <v>-3.2210207804261545E-4</v>
      </c>
      <c r="U24" s="509">
        <v>-7.8425057534349052E-5</v>
      </c>
      <c r="V24" s="509">
        <v>-2.2793446340415739E-4</v>
      </c>
      <c r="W24" s="509">
        <v>-8.8704906556012438E-5</v>
      </c>
      <c r="X24" s="509">
        <v>-6.6793050436224745E-5</v>
      </c>
      <c r="Y24" s="509">
        <v>-7.7635909333917231E-5</v>
      </c>
      <c r="Z24" s="509">
        <v>-8.6159546530727637E-4</v>
      </c>
      <c r="AA24" s="509">
        <v>-8.6159546530732039E-4</v>
      </c>
      <c r="AC24" s="509">
        <v>0.37384374803753417</v>
      </c>
      <c r="AD24" s="509">
        <v>9.1023062089097481E-2</v>
      </c>
      <c r="AE24" s="509">
        <v>0.26454928395296007</v>
      </c>
      <c r="AF24" s="509">
        <v>0.10295424027606394</v>
      </c>
      <c r="AG24" s="509">
        <v>7.752251854343721E-2</v>
      </c>
      <c r="AH24" s="509">
        <v>9.0107147100907073E-2</v>
      </c>
      <c r="AI24" s="509">
        <v>0.99999999999999989</v>
      </c>
    </row>
    <row r="25" spans="1:35">
      <c r="A25" s="17">
        <v>201910</v>
      </c>
      <c r="B25" s="408">
        <f t="shared" ref="B25" si="300">T25*100</f>
        <v>-0.16177974380347365</v>
      </c>
      <c r="C25" s="412">
        <f t="shared" ref="C25" si="301">U25*100</f>
        <v>-2.6878010463848131E-2</v>
      </c>
      <c r="D25" s="408">
        <f t="shared" ref="D25" si="302">V25*100</f>
        <v>-3.6207399599126798E-2</v>
      </c>
      <c r="E25" s="408">
        <f t="shared" ref="E25" si="303">W25*100</f>
        <v>-1.8459495303421433E-2</v>
      </c>
      <c r="F25" s="408">
        <f t="shared" ref="F25" si="304">X25*100</f>
        <v>-1.0587207784695562E-2</v>
      </c>
      <c r="G25" s="408">
        <f t="shared" ref="G25" si="305">Y25*100</f>
        <v>-1.2092365071730185E-2</v>
      </c>
      <c r="H25" s="408">
        <f t="shared" ref="H25" si="306">Z25*100</f>
        <v>-0.26600422202629576</v>
      </c>
      <c r="I25" s="408">
        <f t="shared" ref="I25" si="307">AA25*100</f>
        <v>-0.26600422202630086</v>
      </c>
      <c r="K25" s="17">
        <v>201910</v>
      </c>
      <c r="L25" s="406">
        <f t="shared" ref="L25" si="308">AC25*100</f>
        <v>60.818487229680493</v>
      </c>
      <c r="M25" s="415">
        <f t="shared" ref="M25" si="309">AD25*100</f>
        <v>10.104354832830854</v>
      </c>
      <c r="N25" s="406">
        <f t="shared" ref="N25" si="310">AE25*100</f>
        <v>13.61158831364245</v>
      </c>
      <c r="O25" s="406">
        <f t="shared" ref="O25" si="311">AF25*100</f>
        <v>6.9395497420325247</v>
      </c>
      <c r="P25" s="406">
        <f t="shared" ref="P25" si="312">AG25*100</f>
        <v>3.9800901294149251</v>
      </c>
      <c r="Q25" s="406">
        <f t="shared" ref="Q25" si="313">AH25*100</f>
        <v>4.5459297523987408</v>
      </c>
      <c r="R25" s="406">
        <f t="shared" ref="R25" si="314">AI25*100</f>
        <v>99.999999999999986</v>
      </c>
      <c r="S25" s="408"/>
      <c r="T25" s="509">
        <v>-1.6177974380347365E-3</v>
      </c>
      <c r="U25" s="509">
        <v>-2.687801046384813E-4</v>
      </c>
      <c r="V25" s="509">
        <v>-3.6207399599126795E-4</v>
      </c>
      <c r="W25" s="509">
        <v>-1.8459495303421432E-4</v>
      </c>
      <c r="X25" s="509">
        <v>-1.0587207784695561E-4</v>
      </c>
      <c r="Y25" s="509">
        <v>-1.2092365071730185E-4</v>
      </c>
      <c r="Z25" s="509">
        <v>-2.6600422202629577E-3</v>
      </c>
      <c r="AA25" s="509">
        <v>-2.6600422202630084E-3</v>
      </c>
      <c r="AC25" s="509">
        <v>0.60818487229680496</v>
      </c>
      <c r="AD25" s="509">
        <v>0.10104354832830853</v>
      </c>
      <c r="AE25" s="509">
        <v>0.1361158831364245</v>
      </c>
      <c r="AF25" s="509">
        <v>6.9395497420325247E-2</v>
      </c>
      <c r="AG25" s="509">
        <v>3.9800901294149253E-2</v>
      </c>
      <c r="AH25" s="509">
        <v>4.5459297523987412E-2</v>
      </c>
      <c r="AI25" s="509">
        <v>0.99999999999999989</v>
      </c>
    </row>
    <row r="26" spans="1:35">
      <c r="A26" s="17">
        <v>201911</v>
      </c>
      <c r="B26" s="408">
        <f t="shared" ref="B26" si="315">T26*100</f>
        <v>-0.254995244456444</v>
      </c>
      <c r="C26" s="412">
        <f t="shared" ref="C26" si="316">U26*100</f>
        <v>-4.487756914071514E-2</v>
      </c>
      <c r="D26" s="408">
        <f t="shared" ref="D26" si="317">V26*100</f>
        <v>-4.320678510008525E-2</v>
      </c>
      <c r="E26" s="408">
        <f t="shared" ref="E26" si="318">W26*100</f>
        <v>-2.4980772160793266E-2</v>
      </c>
      <c r="F26" s="408">
        <f t="shared" ref="F26" si="319">X26*100</f>
        <v>-1.2347282742506099E-2</v>
      </c>
      <c r="G26" s="408">
        <f t="shared" ref="G26" si="320">Y26*100</f>
        <v>-1.5251845941177327E-2</v>
      </c>
      <c r="H26" s="408">
        <f t="shared" ref="H26" si="321">Z26*100</f>
        <v>-0.39565949954172103</v>
      </c>
      <c r="I26" s="408">
        <f t="shared" ref="I26" si="322">AA26*100</f>
        <v>-0.39565949954171858</v>
      </c>
      <c r="K26" s="17">
        <v>201911</v>
      </c>
      <c r="L26" s="406">
        <f t="shared" ref="L26" si="323">AC26*100</f>
        <v>64.448154221444526</v>
      </c>
      <c r="M26" s="415">
        <f t="shared" ref="M26" si="324">AD26*100</f>
        <v>11.34247230072709</v>
      </c>
      <c r="N26" s="406">
        <f t="shared" ref="N26" si="325">AE26*100</f>
        <v>10.92019404314321</v>
      </c>
      <c r="O26" s="406">
        <f t="shared" ref="O26" si="326">AF26*100</f>
        <v>6.3137046348508363</v>
      </c>
      <c r="P26" s="406">
        <f t="shared" ref="P26" si="327">AG26*100</f>
        <v>3.1206840115825694</v>
      </c>
      <c r="Q26" s="406">
        <f t="shared" ref="Q26" si="328">AH26*100</f>
        <v>3.8547907882517727</v>
      </c>
      <c r="R26" s="406">
        <f t="shared" ref="R26" si="329">AI26*100</f>
        <v>100</v>
      </c>
      <c r="S26" s="408"/>
      <c r="T26" s="509">
        <v>-2.5499524445644398E-3</v>
      </c>
      <c r="U26" s="509">
        <v>-4.4877569140715137E-4</v>
      </c>
      <c r="V26" s="509">
        <v>-4.3206785100085253E-4</v>
      </c>
      <c r="W26" s="509">
        <v>-2.4980772160793264E-4</v>
      </c>
      <c r="X26" s="509">
        <v>-1.2347282742506099E-4</v>
      </c>
      <c r="Y26" s="509">
        <v>-1.5251845941177328E-4</v>
      </c>
      <c r="Z26" s="509">
        <v>-3.9565949954172104E-3</v>
      </c>
      <c r="AA26" s="509">
        <v>-3.9565949954171861E-3</v>
      </c>
      <c r="AC26" s="509">
        <v>0.64448154221444531</v>
      </c>
      <c r="AD26" s="509">
        <v>0.1134247230072709</v>
      </c>
      <c r="AE26" s="509">
        <v>0.1092019404314321</v>
      </c>
      <c r="AF26" s="509">
        <v>6.3137046348508363E-2</v>
      </c>
      <c r="AG26" s="509">
        <v>3.1206840115825696E-2</v>
      </c>
      <c r="AH26" s="509">
        <v>3.8547907882517725E-2</v>
      </c>
      <c r="AI26" s="509">
        <v>1</v>
      </c>
    </row>
    <row r="27" spans="1:35">
      <c r="A27" s="17">
        <v>201912</v>
      </c>
      <c r="B27" s="408">
        <f t="shared" ref="B27" si="330">T27*100</f>
        <v>-0.33641098129321012</v>
      </c>
      <c r="C27" s="412">
        <f t="shared" ref="C27" si="331">U27*100</f>
        <v>-7.011627335478926E-2</v>
      </c>
      <c r="D27" s="408">
        <f t="shared" ref="D27" si="332">V27*100</f>
        <v>-4.9493548321697202E-2</v>
      </c>
      <c r="E27" s="408">
        <f t="shared" ref="E27" si="333">W27*100</f>
        <v>-2.8934440886569525E-2</v>
      </c>
      <c r="F27" s="408">
        <f t="shared" ref="F27" si="334">X27*100</f>
        <v>-1.5354687322970028E-2</v>
      </c>
      <c r="G27" s="408">
        <f t="shared" ref="G27" si="335">Y27*100</f>
        <v>-1.9688760206433998E-2</v>
      </c>
      <c r="H27" s="408">
        <f t="shared" ref="H27" si="336">Z27*100</f>
        <v>-0.51999869138567012</v>
      </c>
      <c r="I27" s="408">
        <f t="shared" ref="I27" si="337">AA27*100</f>
        <v>-0.51999869138564647</v>
      </c>
      <c r="K27" s="17">
        <v>201912</v>
      </c>
      <c r="L27" s="406">
        <f t="shared" ref="L27" si="338">AC27*100</f>
        <v>64.694582287650888</v>
      </c>
      <c r="M27" s="415">
        <f t="shared" ref="M27" si="339">AD27*100</f>
        <v>13.483932655281579</v>
      </c>
      <c r="N27" s="406">
        <f t="shared" ref="N27" si="340">AE27*100</f>
        <v>9.518014014575483</v>
      </c>
      <c r="O27" s="406">
        <f t="shared" ref="O27" si="341">AF27*100</f>
        <v>5.5643295581122079</v>
      </c>
      <c r="P27" s="406">
        <f t="shared" ref="P27" si="342">AG27*100</f>
        <v>2.9528319161830039</v>
      </c>
      <c r="Q27" s="406">
        <f t="shared" ref="Q27" si="343">AH27*100</f>
        <v>3.7863095681968426</v>
      </c>
      <c r="R27" s="406">
        <f t="shared" ref="R27" si="344">AI27*100</f>
        <v>100</v>
      </c>
      <c r="S27" s="408"/>
      <c r="T27" s="510">
        <v>-3.3641098129321011E-3</v>
      </c>
      <c r="U27" s="510">
        <v>-7.0116273354789264E-4</v>
      </c>
      <c r="V27" s="510">
        <v>-4.9493548321697203E-4</v>
      </c>
      <c r="W27" s="510">
        <v>-2.8934440886569523E-4</v>
      </c>
      <c r="X27" s="510">
        <v>-1.5354687322970028E-4</v>
      </c>
      <c r="Y27" s="510">
        <v>-1.9688760206433998E-4</v>
      </c>
      <c r="Z27" s="510">
        <v>-5.1999869138567014E-3</v>
      </c>
      <c r="AA27" s="510">
        <v>-5.1999869138564647E-3</v>
      </c>
      <c r="AC27" s="510">
        <v>0.64694582287650881</v>
      </c>
      <c r="AD27" s="510">
        <v>0.1348393265528158</v>
      </c>
      <c r="AE27" s="510">
        <v>9.5180140145754835E-2</v>
      </c>
      <c r="AF27" s="510">
        <v>5.5643295581122076E-2</v>
      </c>
      <c r="AG27" s="510">
        <v>2.952831916183004E-2</v>
      </c>
      <c r="AH27" s="510">
        <v>3.7863095681968426E-2</v>
      </c>
      <c r="AI27" s="510">
        <v>1</v>
      </c>
    </row>
    <row r="28" spans="1:35">
      <c r="A28" s="404">
        <v>202001</v>
      </c>
      <c r="B28" s="409">
        <f t="shared" ref="B28" si="345">T28*100</f>
        <v>-0.43336149418453862</v>
      </c>
      <c r="C28" s="413">
        <f t="shared" ref="C28" si="346">U28*100</f>
        <v>-0.10497094854605027</v>
      </c>
      <c r="D28" s="409">
        <f t="shared" ref="D28" si="347">V28*100</f>
        <v>-6.4490317405756239E-2</v>
      </c>
      <c r="E28" s="409">
        <f t="shared" ref="E28" si="348">W28*100</f>
        <v>-3.4986574414881871E-2</v>
      </c>
      <c r="F28" s="409">
        <f t="shared" ref="F28" si="349">X28*100</f>
        <v>-2.0187741343937839E-2</v>
      </c>
      <c r="G28" s="409">
        <f t="shared" ref="G28" si="350">Y28*100</f>
        <v>-2.5681378879245761E-2</v>
      </c>
      <c r="H28" s="409">
        <f t="shared" ref="H28" si="351">Z28*100</f>
        <v>-0.68367845477441058</v>
      </c>
      <c r="I28" s="409">
        <f t="shared" ref="I28" si="352">AA28*100</f>
        <v>-0.68367845477443401</v>
      </c>
      <c r="K28" s="404">
        <v>202001</v>
      </c>
      <c r="L28" s="405">
        <f t="shared" ref="L28:L29" si="353">AC28*100</f>
        <v>63.386741407191536</v>
      </c>
      <c r="M28" s="417">
        <f t="shared" ref="M28:M29" si="354">AD28*100</f>
        <v>15.353847676929783</v>
      </c>
      <c r="N28" s="405">
        <f t="shared" ref="N28:N29" si="355">AE28*100</f>
        <v>9.4328433133139669</v>
      </c>
      <c r="O28" s="405">
        <f t="shared" ref="O28:O29" si="356">AF28*100</f>
        <v>5.1174019263816337</v>
      </c>
      <c r="P28" s="405">
        <f t="shared" ref="P28:P29" si="357">AG28*100</f>
        <v>2.9528122764376228</v>
      </c>
      <c r="Q28" s="405">
        <f t="shared" ref="Q28:Q29" si="358">AH28*100</f>
        <v>3.7563533997454543</v>
      </c>
      <c r="R28" s="405">
        <f t="shared" ref="R28:R29" si="359">AI28*100</f>
        <v>100</v>
      </c>
      <c r="S28" s="408"/>
      <c r="T28" s="509">
        <v>-4.3336149418453859E-3</v>
      </c>
      <c r="U28" s="509">
        <v>-1.0497094854605028E-3</v>
      </c>
      <c r="V28" s="509">
        <v>-6.4490317405756236E-4</v>
      </c>
      <c r="W28" s="509">
        <v>-3.4986574414881872E-4</v>
      </c>
      <c r="X28" s="509">
        <v>-2.0187741343937837E-4</v>
      </c>
      <c r="Y28" s="509">
        <v>-2.5681378879245762E-4</v>
      </c>
      <c r="Z28" s="509">
        <v>-6.8367845477441055E-3</v>
      </c>
      <c r="AA28" s="509">
        <v>-6.8367845477443397E-3</v>
      </c>
      <c r="AC28" s="509">
        <v>0.63386741407191538</v>
      </c>
      <c r="AD28" s="509">
        <v>0.15353847676929783</v>
      </c>
      <c r="AE28" s="509">
        <v>9.4328433133139669E-2</v>
      </c>
      <c r="AF28" s="509">
        <v>5.1174019263816338E-2</v>
      </c>
      <c r="AG28" s="509">
        <v>2.9528122764376229E-2</v>
      </c>
      <c r="AH28" s="509">
        <v>3.7563533997454546E-2</v>
      </c>
      <c r="AI28" s="509">
        <v>1</v>
      </c>
    </row>
    <row r="29" spans="1:35">
      <c r="A29" s="17">
        <v>202002</v>
      </c>
      <c r="B29" s="408">
        <f t="shared" ref="B29" si="360">T29*100</f>
        <v>-0.50020114092791912</v>
      </c>
      <c r="C29" s="412">
        <f t="shared" ref="C29" si="361">U29*100</f>
        <v>-0.13106796867183346</v>
      </c>
      <c r="D29" s="408">
        <f t="shared" ref="D29" si="362">V29*100</f>
        <v>-8.7618169827417991E-2</v>
      </c>
      <c r="E29" s="408">
        <f t="shared" ref="E29" si="363">W29*100</f>
        <v>-4.2189181321883221E-2</v>
      </c>
      <c r="F29" s="408">
        <f t="shared" ref="F29" si="364">X29*100</f>
        <v>-2.4595599711370437E-2</v>
      </c>
      <c r="G29" s="408">
        <f t="shared" ref="G29" si="365">Y29*100</f>
        <v>-3.0902549288079329E-2</v>
      </c>
      <c r="H29" s="408">
        <f t="shared" ref="H29" si="366">Z29*100</f>
        <v>-0.8165746097485036</v>
      </c>
      <c r="I29" s="408">
        <f t="shared" ref="I29" si="367">AA29*100</f>
        <v>-0.81657460974849683</v>
      </c>
      <c r="K29" s="17">
        <v>202002</v>
      </c>
      <c r="L29" s="406">
        <f t="shared" si="353"/>
        <v>61.256024245227977</v>
      </c>
      <c r="M29" s="415">
        <f t="shared" si="354"/>
        <v>16.050948328187797</v>
      </c>
      <c r="N29" s="406">
        <f t="shared" si="355"/>
        <v>10.729965000308237</v>
      </c>
      <c r="O29" s="406">
        <f t="shared" si="356"/>
        <v>5.1666045965936966</v>
      </c>
      <c r="P29" s="406">
        <f t="shared" si="357"/>
        <v>3.0120456131921154</v>
      </c>
      <c r="Q29" s="406">
        <f t="shared" si="358"/>
        <v>3.7844122164901739</v>
      </c>
      <c r="R29" s="406">
        <f t="shared" si="359"/>
        <v>100</v>
      </c>
      <c r="S29" s="408"/>
      <c r="T29" s="509">
        <v>-5.0020114092791911E-3</v>
      </c>
      <c r="U29" s="509">
        <v>-1.3106796867183347E-3</v>
      </c>
      <c r="V29" s="509">
        <v>-8.7618169827417998E-4</v>
      </c>
      <c r="W29" s="509">
        <v>-4.218918132188322E-4</v>
      </c>
      <c r="X29" s="509">
        <v>-2.4595599711370439E-4</v>
      </c>
      <c r="Y29" s="509">
        <v>-3.090254928807933E-4</v>
      </c>
      <c r="Z29" s="509">
        <v>-8.1657460974850354E-3</v>
      </c>
      <c r="AA29" s="509">
        <v>-8.1657460974849678E-3</v>
      </c>
      <c r="AC29" s="509">
        <v>0.6125602424522798</v>
      </c>
      <c r="AD29" s="509">
        <v>0.16050948328187797</v>
      </c>
      <c r="AE29" s="509">
        <v>0.10729965000308236</v>
      </c>
      <c r="AF29" s="509">
        <v>5.1666045965936963E-2</v>
      </c>
      <c r="AG29" s="509">
        <v>3.0120456131921155E-2</v>
      </c>
      <c r="AH29" s="509">
        <v>3.7844122164901739E-2</v>
      </c>
      <c r="AI29" s="509">
        <v>1</v>
      </c>
    </row>
    <row r="30" spans="1:35">
      <c r="A30" s="17">
        <v>202003</v>
      </c>
      <c r="B30" s="408">
        <f t="shared" ref="B30" si="368">T30*100</f>
        <v>-0.54020994273636247</v>
      </c>
      <c r="C30" s="412">
        <f t="shared" ref="C30" si="369">U30*100</f>
        <v>-0.14698193577000535</v>
      </c>
      <c r="D30" s="408">
        <f t="shared" ref="D30" si="370">V30*100</f>
        <v>-0.11754998050854867</v>
      </c>
      <c r="E30" s="408">
        <f t="shared" ref="E30" si="371">W30*100</f>
        <v>-4.9546308001290756E-2</v>
      </c>
      <c r="F30" s="408">
        <f t="shared" ref="F30" si="372">X30*100</f>
        <v>-2.9381888325010385E-2</v>
      </c>
      <c r="G30" s="408">
        <f t="shared" ref="G30" si="373">Y30*100</f>
        <v>-3.4127345483855605E-2</v>
      </c>
      <c r="H30" s="408">
        <f t="shared" ref="H30" si="374">Z30*100</f>
        <v>-0.91779740082507322</v>
      </c>
      <c r="I30" s="408">
        <f t="shared" ref="I30" si="375">AA30*100</f>
        <v>-0.91779740082508099</v>
      </c>
      <c r="K30" s="17">
        <v>202003</v>
      </c>
      <c r="L30" s="406">
        <f t="shared" ref="L30" si="376">AC30*100</f>
        <v>58.85938903844459</v>
      </c>
      <c r="M30" s="415">
        <f t="shared" ref="M30" si="377">AD30*100</f>
        <v>16.014638485342498</v>
      </c>
      <c r="N30" s="406">
        <f t="shared" ref="N30" si="378">AE30*100</f>
        <v>12.807835411483479</v>
      </c>
      <c r="O30" s="406">
        <f t="shared" ref="O30" si="379">AF30*100</f>
        <v>5.3983927124602955</v>
      </c>
      <c r="P30" s="406">
        <f t="shared" ref="P30" si="380">AG30*100</f>
        <v>3.201347955289144</v>
      </c>
      <c r="Q30" s="406">
        <f t="shared" ref="Q30" si="381">AH30*100</f>
        <v>3.7183963969799989</v>
      </c>
      <c r="R30" s="406">
        <f t="shared" ref="R30" si="382">AI30*100</f>
        <v>100.00000000000003</v>
      </c>
      <c r="S30" s="408"/>
      <c r="T30" s="509">
        <v>-5.402099427363625E-3</v>
      </c>
      <c r="U30" s="509">
        <v>-1.4698193577000534E-3</v>
      </c>
      <c r="V30" s="509">
        <v>-1.1754998050854868E-3</v>
      </c>
      <c r="W30" s="509">
        <v>-4.9546308001290756E-4</v>
      </c>
      <c r="X30" s="509">
        <v>-2.9381888325010386E-4</v>
      </c>
      <c r="Y30" s="509">
        <v>-3.4127345483855604E-4</v>
      </c>
      <c r="Z30" s="509">
        <v>-9.1779740082507319E-3</v>
      </c>
      <c r="AA30" s="509">
        <v>-9.17797400825081E-3</v>
      </c>
      <c r="AC30" s="509">
        <v>0.58859389038444587</v>
      </c>
      <c r="AD30" s="509">
        <v>0.160146384853425</v>
      </c>
      <c r="AE30" s="509">
        <v>0.12807835411483479</v>
      </c>
      <c r="AF30" s="509">
        <v>5.3983927124602954E-2</v>
      </c>
      <c r="AG30" s="509">
        <v>3.2013479552891438E-2</v>
      </c>
      <c r="AH30" s="509">
        <v>3.7183963969799991E-2</v>
      </c>
      <c r="AI30" s="509">
        <v>1.0000000000000002</v>
      </c>
    </row>
    <row r="31" spans="1:35">
      <c r="A31" s="17">
        <v>202004</v>
      </c>
      <c r="B31" s="408">
        <f t="shared" ref="B31" si="383">T31*100</f>
        <v>-0.51065517173355712</v>
      </c>
      <c r="C31" s="412">
        <f t="shared" ref="C31" si="384">U31*100</f>
        <v>-0.14358368873107966</v>
      </c>
      <c r="D31" s="408">
        <f t="shared" ref="D31" si="385">V31*100</f>
        <v>-0.12757795279047124</v>
      </c>
      <c r="E31" s="408">
        <f t="shared" ref="E31" si="386">W31*100</f>
        <v>-4.9121200448692254E-2</v>
      </c>
      <c r="F31" s="408">
        <f t="shared" ref="F31" si="387">X31*100</f>
        <v>-3.0810380035275184E-2</v>
      </c>
      <c r="G31" s="408">
        <f t="shared" ref="G31" si="388">Y31*100</f>
        <v>-3.2875584533231444E-2</v>
      </c>
      <c r="H31" s="408">
        <f t="shared" ref="H31" si="389">Z31*100</f>
        <v>-0.89462397827230689</v>
      </c>
      <c r="I31" s="408">
        <f t="shared" ref="I31" si="390">AA31*100</f>
        <v>-0.89462397827229112</v>
      </c>
      <c r="K31" s="17">
        <v>202004</v>
      </c>
      <c r="L31" s="406">
        <f t="shared" ref="L31" si="391">AC31*100</f>
        <v>57.080425311171709</v>
      </c>
      <c r="M31" s="415">
        <f t="shared" ref="M31" si="392">AD31*100</f>
        <v>16.049613269741297</v>
      </c>
      <c r="N31" s="406">
        <f t="shared" ref="N31" si="393">AE31*100</f>
        <v>14.260511219121257</v>
      </c>
      <c r="O31" s="406">
        <f t="shared" ref="O31" si="394">AF31*100</f>
        <v>5.4907091293880654</v>
      </c>
      <c r="P31" s="406">
        <f t="shared" ref="P31" si="395">AG31*100</f>
        <v>3.4439474889524009</v>
      </c>
      <c r="Q31" s="406">
        <f t="shared" ref="Q31" si="396">AH31*100</f>
        <v>3.674793581625277</v>
      </c>
      <c r="R31" s="406">
        <f t="shared" ref="R31" si="397">AI31*100</f>
        <v>100</v>
      </c>
      <c r="S31" s="408"/>
      <c r="T31" s="509">
        <v>-5.1065517173355711E-3</v>
      </c>
      <c r="U31" s="509">
        <v>-1.4358368873107967E-3</v>
      </c>
      <c r="V31" s="509">
        <v>-1.2757795279047125E-3</v>
      </c>
      <c r="W31" s="509">
        <v>-4.9121200448692254E-4</v>
      </c>
      <c r="X31" s="509">
        <v>-3.0810380035275185E-4</v>
      </c>
      <c r="Y31" s="509">
        <v>-3.2875584533231442E-4</v>
      </c>
      <c r="Z31" s="509">
        <v>-8.9462397827230686E-3</v>
      </c>
      <c r="AA31" s="509">
        <v>-8.9462397827229107E-3</v>
      </c>
      <c r="AC31" s="509">
        <v>0.57080425311171712</v>
      </c>
      <c r="AD31" s="509">
        <v>0.16049613269741297</v>
      </c>
      <c r="AE31" s="509">
        <v>0.14260511219121258</v>
      </c>
      <c r="AF31" s="509">
        <v>5.4907091293880654E-2</v>
      </c>
      <c r="AG31" s="509">
        <v>3.4439474889524008E-2</v>
      </c>
      <c r="AH31" s="509">
        <v>3.6747935816252769E-2</v>
      </c>
      <c r="AI31" s="509">
        <v>1</v>
      </c>
    </row>
    <row r="32" spans="1:35">
      <c r="A32" s="17">
        <v>202005</v>
      </c>
      <c r="B32" s="408">
        <f t="shared" ref="B32" si="398">T32*100</f>
        <v>-0.32569493513627279</v>
      </c>
      <c r="C32" s="412">
        <f t="shared" ref="C32" si="399">U32*100</f>
        <v>-9.1034111977114363E-2</v>
      </c>
      <c r="D32" s="408">
        <f t="shared" ref="D32" si="400">V32*100</f>
        <v>-0.10427841793833267</v>
      </c>
      <c r="E32" s="408">
        <f t="shared" ref="E32" si="401">W32*100</f>
        <v>-3.3133036835522253E-2</v>
      </c>
      <c r="F32" s="408">
        <f t="shared" ref="F32" si="402">X32*100</f>
        <v>-2.2709976179285541E-2</v>
      </c>
      <c r="G32" s="408">
        <f t="shared" ref="G32" si="403">Y32*100</f>
        <v>-2.3516848632472422E-2</v>
      </c>
      <c r="H32" s="408">
        <f t="shared" ref="H32" si="404">Z32*100</f>
        <v>-0.60036732669899995</v>
      </c>
      <c r="I32" s="408">
        <f t="shared" ref="I32" si="405">AA32*100</f>
        <v>-0.60036732669902049</v>
      </c>
      <c r="K32" s="17">
        <v>202005</v>
      </c>
      <c r="L32" s="406">
        <f t="shared" ref="L32" si="406">AC32*100</f>
        <v>54.249277176198355</v>
      </c>
      <c r="M32" s="415">
        <f t="shared" ref="M32" si="407">AD32*100</f>
        <v>15.163068996050679</v>
      </c>
      <c r="N32" s="406">
        <f t="shared" ref="N32" si="408">AE32*100</f>
        <v>17.36910276441704</v>
      </c>
      <c r="O32" s="406">
        <f t="shared" ref="O32" si="409">AF32*100</f>
        <v>5.5187941385314305</v>
      </c>
      <c r="P32" s="406">
        <f t="shared" ref="P32" si="410">AG32*100</f>
        <v>3.7826802308099969</v>
      </c>
      <c r="Q32" s="406">
        <f t="shared" ref="Q32" si="411">AH32*100</f>
        <v>3.9170766939925135</v>
      </c>
      <c r="R32" s="406">
        <f t="shared" ref="R32" si="412">AI32*100</f>
        <v>100</v>
      </c>
      <c r="S32" s="408"/>
      <c r="T32" s="509">
        <v>-3.2569493513627278E-3</v>
      </c>
      <c r="U32" s="509">
        <v>-9.1034111977114358E-4</v>
      </c>
      <c r="V32" s="509">
        <v>-1.0427841793833267E-3</v>
      </c>
      <c r="W32" s="509">
        <v>-3.3133036835522253E-4</v>
      </c>
      <c r="X32" s="509">
        <v>-2.2709976179285542E-4</v>
      </c>
      <c r="Y32" s="509">
        <v>-2.3516848632472421E-4</v>
      </c>
      <c r="Z32" s="509">
        <v>-6.0036732669899997E-3</v>
      </c>
      <c r="AA32" s="509">
        <v>-6.0036732669902044E-3</v>
      </c>
      <c r="AC32" s="509">
        <v>0.54249277176198352</v>
      </c>
      <c r="AD32" s="509">
        <v>0.1516306899605068</v>
      </c>
      <c r="AE32" s="509">
        <v>0.17369102764417038</v>
      </c>
      <c r="AF32" s="509">
        <v>5.5187941385314306E-2</v>
      </c>
      <c r="AG32" s="509">
        <v>3.7826802308099969E-2</v>
      </c>
      <c r="AH32" s="509">
        <v>3.9170766939925133E-2</v>
      </c>
      <c r="AI32" s="509">
        <v>1</v>
      </c>
    </row>
    <row r="33" spans="1:35">
      <c r="A33" s="17">
        <v>202006</v>
      </c>
      <c r="B33" s="408">
        <f t="shared" ref="B33" si="413">T33*100</f>
        <v>-3.5527457471875024E-2</v>
      </c>
      <c r="C33" s="412">
        <f t="shared" ref="C33" si="414">U33*100</f>
        <v>-7.0552491726654457E-3</v>
      </c>
      <c r="D33" s="408">
        <f t="shared" ref="D33" si="415">V33*100</f>
        <v>-5.2532339784498998E-2</v>
      </c>
      <c r="E33" s="408">
        <f t="shared" ref="E33" si="416">W33*100</f>
        <v>-8.0529995693501867E-3</v>
      </c>
      <c r="F33" s="408">
        <f t="shared" ref="F33" si="417">X33*100</f>
        <v>-9.3713823339554164E-3</v>
      </c>
      <c r="G33" s="408">
        <f t="shared" ref="G33" si="418">Y33*100</f>
        <v>-9.5799487080198281E-3</v>
      </c>
      <c r="H33" s="408">
        <f t="shared" ref="H33" si="419">Z33*100</f>
        <v>-0.12211937704036491</v>
      </c>
      <c r="I33" s="408">
        <f t="shared" ref="I33" si="420">AA33*100</f>
        <v>-0.12211937704034749</v>
      </c>
      <c r="K33" s="17">
        <v>202006</v>
      </c>
      <c r="L33" s="406">
        <f t="shared" ref="L33" si="421">AC33*100</f>
        <v>29.092399857339512</v>
      </c>
      <c r="M33" s="415">
        <f t="shared" ref="M33" si="422">AD33*100</f>
        <v>5.7773379979930857</v>
      </c>
      <c r="N33" s="406">
        <f t="shared" ref="N33" si="423">AE33*100</f>
        <v>43.017202558390991</v>
      </c>
      <c r="O33" s="406">
        <f t="shared" ref="O33" si="424">AF33*100</f>
        <v>6.5943667291132488</v>
      </c>
      <c r="P33" s="406">
        <f t="shared" ref="P33" si="425">AG33*100</f>
        <v>7.673951964934961</v>
      </c>
      <c r="Q33" s="406">
        <f t="shared" ref="Q33" si="426">AH33*100</f>
        <v>7.8447408922281898</v>
      </c>
      <c r="R33" s="406">
        <f t="shared" ref="R33" si="427">AI33*100</f>
        <v>99.999999999999986</v>
      </c>
      <c r="S33" s="408"/>
      <c r="T33" s="509">
        <v>-3.5527457471875022E-4</v>
      </c>
      <c r="U33" s="509">
        <v>-7.0552491726654456E-5</v>
      </c>
      <c r="V33" s="509">
        <v>-5.2532339784498998E-4</v>
      </c>
      <c r="W33" s="509">
        <v>-8.0529995693501865E-5</v>
      </c>
      <c r="X33" s="509">
        <v>-9.3713823339554157E-5</v>
      </c>
      <c r="Y33" s="509">
        <v>-9.5799487080198287E-5</v>
      </c>
      <c r="Z33" s="509">
        <v>-1.2211937704036491E-3</v>
      </c>
      <c r="AA33" s="509">
        <v>-1.2211937704034749E-3</v>
      </c>
      <c r="AC33" s="509">
        <v>0.29092399857339513</v>
      </c>
      <c r="AD33" s="509">
        <v>5.7773379979930858E-2</v>
      </c>
      <c r="AE33" s="509">
        <v>0.43017202558390993</v>
      </c>
      <c r="AF33" s="509">
        <v>6.5943667291132491E-2</v>
      </c>
      <c r="AG33" s="509">
        <v>7.6739519649349608E-2</v>
      </c>
      <c r="AH33" s="509">
        <v>7.84474089222819E-2</v>
      </c>
      <c r="AI33" s="509">
        <v>0.99999999999999989</v>
      </c>
    </row>
    <row r="34" spans="1:35">
      <c r="A34" s="17">
        <v>202007</v>
      </c>
      <c r="B34" s="408">
        <f t="shared" ref="B34" si="428">T34*100</f>
        <v>0.20512402279780875</v>
      </c>
      <c r="C34" s="412">
        <f t="shared" ref="C34" si="429">U34*100</f>
        <v>6.574813629984598E-2</v>
      </c>
      <c r="D34" s="408">
        <f t="shared" ref="D34" si="430">V34*100</f>
        <v>4.897119093574976E-3</v>
      </c>
      <c r="E34" s="408">
        <f t="shared" ref="E34" si="431">W34*100</f>
        <v>1.4659574416688456E-2</v>
      </c>
      <c r="F34" s="408">
        <f t="shared" ref="F34" si="432">X34*100</f>
        <v>2.3874741734366085E-3</v>
      </c>
      <c r="G34" s="408">
        <f t="shared" ref="G34" si="433">Y34*100</f>
        <v>1.8214748403048472E-3</v>
      </c>
      <c r="H34" s="408">
        <f t="shared" ref="H34" si="434">Z34*100</f>
        <v>0.29463780162165959</v>
      </c>
      <c r="I34" s="408">
        <f t="shared" ref="I34" si="435">AA34*100</f>
        <v>0.29463780162166858</v>
      </c>
      <c r="K34" s="17">
        <v>202007</v>
      </c>
      <c r="L34" s="406">
        <f t="shared" ref="L34" si="436">AC34*100</f>
        <v>69.619044694477367</v>
      </c>
      <c r="M34" s="415">
        <f t="shared" ref="M34" si="437">AD34*100</f>
        <v>22.314901868658477</v>
      </c>
      <c r="N34" s="406">
        <f t="shared" ref="N34" si="438">AE34*100</f>
        <v>1.6620810590568076</v>
      </c>
      <c r="O34" s="406">
        <f t="shared" ref="O34" si="439">AF34*100</f>
        <v>4.9754560806534309</v>
      </c>
      <c r="P34" s="406">
        <f t="shared" ref="P34" si="440">AG34*100</f>
        <v>0.81030816829889729</v>
      </c>
      <c r="Q34" s="406">
        <f t="shared" ref="Q34" si="441">AH34*100</f>
        <v>0.61820812885502674</v>
      </c>
      <c r="R34" s="406">
        <f t="shared" ref="R34" si="442">AI34*100</f>
        <v>100</v>
      </c>
      <c r="S34" s="408"/>
      <c r="T34" s="509">
        <v>2.0512402279780875E-3</v>
      </c>
      <c r="U34" s="509">
        <v>6.5748136299845976E-4</v>
      </c>
      <c r="V34" s="509">
        <v>4.8971190935749757E-5</v>
      </c>
      <c r="W34" s="509">
        <v>1.4659574416688457E-4</v>
      </c>
      <c r="X34" s="509">
        <v>2.3874741734366085E-5</v>
      </c>
      <c r="Y34" s="509">
        <v>1.8214748403048473E-5</v>
      </c>
      <c r="Z34" s="509">
        <v>2.9463780162165961E-3</v>
      </c>
      <c r="AA34" s="509">
        <v>2.9463780162166859E-3</v>
      </c>
      <c r="AC34" s="509">
        <v>0.69619044694477361</v>
      </c>
      <c r="AD34" s="509">
        <v>0.22314901868658477</v>
      </c>
      <c r="AE34" s="509">
        <v>1.6620810590568077E-2</v>
      </c>
      <c r="AF34" s="509">
        <v>4.9754560806534308E-2</v>
      </c>
      <c r="AG34" s="509">
        <v>8.1030816829889725E-3</v>
      </c>
      <c r="AH34" s="509">
        <v>6.1820812885502669E-3</v>
      </c>
      <c r="AI34" s="509">
        <v>1</v>
      </c>
    </row>
    <row r="35" spans="1:35">
      <c r="A35" s="17">
        <v>202008</v>
      </c>
      <c r="B35" s="408">
        <f t="shared" ref="B35" si="443">T35*100</f>
        <v>0.36254657279324859</v>
      </c>
      <c r="C35" s="412">
        <f t="shared" ref="C35" si="444">U35*100</f>
        <v>0.11942568514919345</v>
      </c>
      <c r="D35" s="408">
        <f t="shared" ref="D35" si="445">V35*100</f>
        <v>5.2224538638457621E-2</v>
      </c>
      <c r="E35" s="408">
        <f t="shared" ref="E35" si="446">W35*100</f>
        <v>3.0801353697905511E-2</v>
      </c>
      <c r="F35" s="408">
        <f t="shared" ref="F35" si="447">X35*100</f>
        <v>1.1216959515129367E-2</v>
      </c>
      <c r="G35" s="408">
        <f t="shared" ref="G35" si="448">Y35*100</f>
        <v>1.1934669537006091E-2</v>
      </c>
      <c r="H35" s="408">
        <f t="shared" ref="H35" si="449">Z35*100</f>
        <v>0.58814977933094059</v>
      </c>
      <c r="I35" s="408">
        <f t="shared" ref="I35" si="450">AA35*100</f>
        <v>0.58814977933094459</v>
      </c>
      <c r="K35" s="17">
        <v>202008</v>
      </c>
      <c r="L35" s="406">
        <f t="shared" ref="L35" si="451">AC35*100</f>
        <v>61.641878571419227</v>
      </c>
      <c r="M35" s="415">
        <f t="shared" ref="M35" si="452">AD35*100</f>
        <v>20.305318363809995</v>
      </c>
      <c r="N35" s="406">
        <f t="shared" ref="N35" si="453">AE35*100</f>
        <v>8.8794624216073821</v>
      </c>
      <c r="O35" s="406">
        <f t="shared" ref="O35" si="454">AF35*100</f>
        <v>5.2369914569965657</v>
      </c>
      <c r="P35" s="406">
        <f t="shared" ref="P35" si="455">AG35*100</f>
        <v>1.9071603712730116</v>
      </c>
      <c r="Q35" s="406">
        <f t="shared" ref="Q35" si="456">AH35*100</f>
        <v>2.0291888148938129</v>
      </c>
      <c r="R35" s="406">
        <f t="shared" ref="R35" si="457">AI35*100</f>
        <v>100</v>
      </c>
      <c r="S35" s="408"/>
      <c r="T35" s="509">
        <v>3.625465727932486E-3</v>
      </c>
      <c r="U35" s="509">
        <v>1.1942568514919346E-3</v>
      </c>
      <c r="V35" s="509">
        <v>5.222453863845762E-4</v>
      </c>
      <c r="W35" s="509">
        <v>3.0801353697905513E-4</v>
      </c>
      <c r="X35" s="509">
        <v>1.1216959515129366E-4</v>
      </c>
      <c r="Y35" s="509">
        <v>1.1934669537006091E-4</v>
      </c>
      <c r="Z35" s="509">
        <v>5.8814977933094063E-3</v>
      </c>
      <c r="AA35" s="509">
        <v>5.8814977933094462E-3</v>
      </c>
      <c r="AC35" s="509">
        <v>0.61641878571419229</v>
      </c>
      <c r="AD35" s="509">
        <v>0.20305318363809996</v>
      </c>
      <c r="AE35" s="509">
        <v>8.8794624216073828E-2</v>
      </c>
      <c r="AF35" s="509">
        <v>5.2369914569965655E-2</v>
      </c>
      <c r="AG35" s="509">
        <v>1.9071603712730117E-2</v>
      </c>
      <c r="AH35" s="509">
        <v>2.029188814893813E-2</v>
      </c>
      <c r="AI35" s="509">
        <v>1</v>
      </c>
    </row>
    <row r="36" spans="1:35">
      <c r="A36" s="17">
        <v>202009</v>
      </c>
      <c r="B36" s="408">
        <f t="shared" ref="B36" si="458">T36*100</f>
        <v>0.48600488271581044</v>
      </c>
      <c r="C36" s="412">
        <f t="shared" ref="C36" si="459">U36*100</f>
        <v>0.15485198424979857</v>
      </c>
      <c r="D36" s="408">
        <f t="shared" ref="D36" si="460">V36*100</f>
        <v>8.5812320661561636E-2</v>
      </c>
      <c r="E36" s="408">
        <f t="shared" ref="E36" si="461">W36*100</f>
        <v>4.4778800215082432E-2</v>
      </c>
      <c r="F36" s="408">
        <f t="shared" ref="F36" si="462">X36*100</f>
        <v>1.7423542646393508E-2</v>
      </c>
      <c r="G36" s="408">
        <f t="shared" ref="G36" si="463">Y36*100</f>
        <v>2.113069510022619E-2</v>
      </c>
      <c r="H36" s="408">
        <f t="shared" ref="H36" si="464">Z36*100</f>
        <v>0.81000222558887292</v>
      </c>
      <c r="I36" s="408">
        <f t="shared" ref="I36" si="465">AA36*100</f>
        <v>0.81000222558885304</v>
      </c>
      <c r="K36" s="17">
        <v>202009</v>
      </c>
      <c r="L36" s="406">
        <f t="shared" ref="L36" si="466">AC36*100</f>
        <v>60.000437944782703</v>
      </c>
      <c r="M36" s="415">
        <f t="shared" ref="M36" si="467">AD36*100</f>
        <v>19.117476391774225</v>
      </c>
      <c r="N36" s="406">
        <f t="shared" ref="N36" si="468">AE36*100</f>
        <v>10.594084553184523</v>
      </c>
      <c r="O36" s="406">
        <f t="shared" ref="O36" si="469">AF36*100</f>
        <v>5.5282317505397192</v>
      </c>
      <c r="P36" s="406">
        <f t="shared" ref="P36" si="470">AG36*100</f>
        <v>2.1510487373940941</v>
      </c>
      <c r="Q36" s="406">
        <f t="shared" ref="Q36" si="471">AH36*100</f>
        <v>2.6087206223247281</v>
      </c>
      <c r="R36" s="406">
        <f t="shared" ref="R36" si="472">AI36*100</f>
        <v>99.999999999999986</v>
      </c>
      <c r="S36" s="408"/>
      <c r="T36" s="509">
        <v>4.8600488271581047E-3</v>
      </c>
      <c r="U36" s="509">
        <v>1.5485198424979856E-3</v>
      </c>
      <c r="V36" s="509">
        <v>8.5812320661561635E-4</v>
      </c>
      <c r="W36" s="509">
        <v>4.4778800215082435E-4</v>
      </c>
      <c r="X36" s="509">
        <v>1.7423542646393509E-4</v>
      </c>
      <c r="Y36" s="509">
        <v>2.1130695100226191E-4</v>
      </c>
      <c r="Z36" s="509">
        <v>8.1000222558887287E-3</v>
      </c>
      <c r="AA36" s="509">
        <v>8.100022255888531E-3</v>
      </c>
      <c r="AC36" s="509">
        <v>0.60000437944782703</v>
      </c>
      <c r="AD36" s="509">
        <v>0.19117476391774224</v>
      </c>
      <c r="AE36" s="509">
        <v>0.10594084553184523</v>
      </c>
      <c r="AF36" s="509">
        <v>5.5282317505397194E-2</v>
      </c>
      <c r="AG36" s="509">
        <v>2.1510487373940939E-2</v>
      </c>
      <c r="AH36" s="509">
        <v>2.608720622324728E-2</v>
      </c>
      <c r="AI36" s="509">
        <v>0.99999999999999989</v>
      </c>
    </row>
    <row r="37" spans="1:35">
      <c r="A37" s="17">
        <v>202010</v>
      </c>
      <c r="B37" s="408">
        <f t="shared" ref="B37" si="473">T37*100</f>
        <v>0.51408696254910324</v>
      </c>
      <c r="C37" s="412">
        <f t="shared" ref="C37" si="474">U37*100</f>
        <v>0.15080966379959734</v>
      </c>
      <c r="D37" s="408">
        <f t="shared" ref="D37" si="475">V37*100</f>
        <v>9.6345465132263608E-2</v>
      </c>
      <c r="E37" s="408">
        <f t="shared" ref="E37" si="476">W37*100</f>
        <v>5.0240108824493659E-2</v>
      </c>
      <c r="F37" s="408">
        <f t="shared" ref="F37" si="477">X37*100</f>
        <v>2.1562221099049709E-2</v>
      </c>
      <c r="G37" s="408">
        <f t="shared" ref="G37" si="478">Y37*100</f>
        <v>2.5056063064874127E-2</v>
      </c>
      <c r="H37" s="408">
        <f t="shared" ref="H37" si="479">Z37*100</f>
        <v>0.85810048446938159</v>
      </c>
      <c r="I37" s="408">
        <f t="shared" ref="I37" si="480">AA37*100</f>
        <v>0.8581004844693858</v>
      </c>
      <c r="K37" s="17">
        <v>202010</v>
      </c>
      <c r="L37" s="406">
        <f t="shared" ref="L37" si="481">AC37*100</f>
        <v>59.909879070514229</v>
      </c>
      <c r="M37" s="415">
        <f t="shared" ref="M37" si="482">AD37*100</f>
        <v>17.574825621133705</v>
      </c>
      <c r="N37" s="406">
        <f t="shared" ref="N37" si="483">AE37*100</f>
        <v>11.227760253723684</v>
      </c>
      <c r="O37" s="406">
        <f t="shared" ref="O37" si="484">AF37*100</f>
        <v>5.854804854883672</v>
      </c>
      <c r="P37" s="406">
        <f t="shared" ref="P37" si="485">AG37*100</f>
        <v>2.5127850979344228</v>
      </c>
      <c r="Q37" s="406">
        <f t="shared" ref="Q37" si="486">AH37*100</f>
        <v>2.919945101810296</v>
      </c>
      <c r="R37" s="406">
        <f t="shared" ref="R37" si="487">AI37*100</f>
        <v>100.00000000000003</v>
      </c>
      <c r="S37" s="408"/>
      <c r="T37" s="509">
        <v>5.1408696254910324E-3</v>
      </c>
      <c r="U37" s="509">
        <v>1.5080966379959733E-3</v>
      </c>
      <c r="V37" s="509">
        <v>9.6345465132263611E-4</v>
      </c>
      <c r="W37" s="509">
        <v>5.0240108824493662E-4</v>
      </c>
      <c r="X37" s="509">
        <v>2.1562221099049708E-4</v>
      </c>
      <c r="Y37" s="509">
        <v>2.5056063064874128E-4</v>
      </c>
      <c r="Z37" s="509">
        <v>8.5810048446938163E-3</v>
      </c>
      <c r="AA37" s="509">
        <v>8.581004844693858E-3</v>
      </c>
      <c r="AC37" s="509">
        <v>0.59909879070514227</v>
      </c>
      <c r="AD37" s="509">
        <v>0.17574825621133705</v>
      </c>
      <c r="AE37" s="509">
        <v>0.11227760253723684</v>
      </c>
      <c r="AF37" s="509">
        <v>5.8548048548836717E-2</v>
      </c>
      <c r="AG37" s="509">
        <v>2.5127850979344227E-2</v>
      </c>
      <c r="AH37" s="509">
        <v>2.9199451018102958E-2</v>
      </c>
      <c r="AI37" s="509">
        <v>1.0000000000000002</v>
      </c>
    </row>
    <row r="38" spans="1:35">
      <c r="A38" s="17">
        <v>202011</v>
      </c>
      <c r="B38" s="408">
        <f t="shared" ref="B38" si="488">T38*100</f>
        <v>0.49502353422254936</v>
      </c>
      <c r="C38" s="412">
        <f t="shared" ref="C38" si="489">U38*100</f>
        <v>0.13783320219317663</v>
      </c>
      <c r="D38" s="408">
        <f t="shared" ref="D38" si="490">V38*100</f>
        <v>9.6586328807363564E-2</v>
      </c>
      <c r="E38" s="408">
        <f t="shared" ref="E38" si="491">W38*100</f>
        <v>4.7909189869528121E-2</v>
      </c>
      <c r="F38" s="408">
        <f t="shared" ref="F38" si="492">X38*100</f>
        <v>2.3522780198835278E-2</v>
      </c>
      <c r="G38" s="408">
        <f t="shared" ref="G38" si="493">Y38*100</f>
        <v>2.7529970979868326E-2</v>
      </c>
      <c r="H38" s="408">
        <f t="shared" ref="H38" si="494">Z38*100</f>
        <v>0.8284050062713213</v>
      </c>
      <c r="I38" s="408">
        <f t="shared" ref="I38" si="495">AA38*100</f>
        <v>0.82840500627132918</v>
      </c>
      <c r="K38" s="17">
        <v>202011</v>
      </c>
      <c r="L38" s="406">
        <f t="shared" ref="L38" si="496">AC38*100</f>
        <v>59.756221953639191</v>
      </c>
      <c r="M38" s="415">
        <f t="shared" ref="M38" si="497">AD38*100</f>
        <v>16.638383538212608</v>
      </c>
      <c r="N38" s="406">
        <f t="shared" ref="N38" si="498">AE38*100</f>
        <v>11.659312543522869</v>
      </c>
      <c r="O38" s="406">
        <f t="shared" ref="O38" si="499">AF38*100</f>
        <v>5.7833052078196623</v>
      </c>
      <c r="P38" s="406">
        <f t="shared" ref="P38" si="500">AG38*100</f>
        <v>2.839526562582245</v>
      </c>
      <c r="Q38" s="406">
        <f t="shared" ref="Q38" si="501">AH38*100</f>
        <v>3.3232501942234332</v>
      </c>
      <c r="R38" s="406">
        <f t="shared" ref="R38" si="502">AI38*100</f>
        <v>100</v>
      </c>
      <c r="S38" s="408"/>
      <c r="T38" s="509">
        <v>4.9502353422254935E-3</v>
      </c>
      <c r="U38" s="509">
        <v>1.3783320219317664E-3</v>
      </c>
      <c r="V38" s="509">
        <v>9.6586328807363566E-4</v>
      </c>
      <c r="W38" s="509">
        <v>4.7909189869528124E-4</v>
      </c>
      <c r="X38" s="509">
        <v>2.3522780198835278E-4</v>
      </c>
      <c r="Y38" s="509">
        <v>2.7529970979868327E-4</v>
      </c>
      <c r="Z38" s="509">
        <v>8.2840500627132125E-3</v>
      </c>
      <c r="AA38" s="509">
        <v>8.2840500627132923E-3</v>
      </c>
      <c r="AC38" s="509">
        <v>0.59756221953639188</v>
      </c>
      <c r="AD38" s="509">
        <v>0.16638383538212609</v>
      </c>
      <c r="AE38" s="509">
        <v>0.11659312543522869</v>
      </c>
      <c r="AF38" s="509">
        <v>5.7833052078196626E-2</v>
      </c>
      <c r="AG38" s="509">
        <v>2.8395265625822449E-2</v>
      </c>
      <c r="AH38" s="509">
        <v>3.323250194223433E-2</v>
      </c>
      <c r="AI38" s="509">
        <v>1</v>
      </c>
    </row>
    <row r="39" spans="1:35">
      <c r="A39" s="402">
        <v>202012</v>
      </c>
      <c r="B39" s="410">
        <f t="shared" ref="B39" si="503">T39*100</f>
        <v>0.47218672760549396</v>
      </c>
      <c r="C39" s="414">
        <f t="shared" ref="C39" si="504">U39*100</f>
        <v>0.12602766366499379</v>
      </c>
      <c r="D39" s="410">
        <f t="shared" ref="D39" si="505">V39*100</f>
        <v>9.3666240155558453E-2</v>
      </c>
      <c r="E39" s="410">
        <f t="shared" ref="E39" si="506">W39*100</f>
        <v>4.3984493186475883E-2</v>
      </c>
      <c r="F39" s="410">
        <f t="shared" ref="F39" si="507">X39*100</f>
        <v>2.3755666171511629E-2</v>
      </c>
      <c r="G39" s="410">
        <f t="shared" ref="G39" si="508">Y39*100</f>
        <v>2.9030862618486652E-2</v>
      </c>
      <c r="H39" s="410">
        <f t="shared" ref="H39" si="509">Z39*100</f>
        <v>0.78865165340252041</v>
      </c>
      <c r="I39" s="410">
        <f t="shared" ref="I39" si="510">AA39*100</f>
        <v>0.78865165340251453</v>
      </c>
      <c r="K39" s="402">
        <v>202012</v>
      </c>
      <c r="L39" s="407">
        <f t="shared" ref="L39" si="511">AC39*100</f>
        <v>59.872660580665048</v>
      </c>
      <c r="M39" s="416">
        <f t="shared" ref="M39" si="512">AD39*100</f>
        <v>15.980143212946574</v>
      </c>
      <c r="N39" s="407">
        <f t="shared" ref="N39" si="513">AE39*100</f>
        <v>11.87675696252577</v>
      </c>
      <c r="O39" s="407">
        <f t="shared" ref="O39" si="514">AF39*100</f>
        <v>5.577176310568972</v>
      </c>
      <c r="P39" s="407">
        <f t="shared" ref="P39" si="515">AG39*100</f>
        <v>3.0121874555161758</v>
      </c>
      <c r="Q39" s="407">
        <f t="shared" ref="Q39" si="516">AH39*100</f>
        <v>3.6810754777774584</v>
      </c>
      <c r="R39" s="407">
        <f t="shared" ref="R39" si="517">AI39*100</f>
        <v>100</v>
      </c>
      <c r="S39" s="408"/>
      <c r="T39" s="510">
        <v>4.7218672760549396E-3</v>
      </c>
      <c r="U39" s="510">
        <v>1.2602766366499379E-3</v>
      </c>
      <c r="V39" s="510">
        <v>9.3666240155558446E-4</v>
      </c>
      <c r="W39" s="510">
        <v>4.3984493186475886E-4</v>
      </c>
      <c r="X39" s="510">
        <v>2.3755666171511628E-4</v>
      </c>
      <c r="Y39" s="510">
        <v>2.9030862618486652E-4</v>
      </c>
      <c r="Z39" s="510">
        <v>7.8865165340252039E-3</v>
      </c>
      <c r="AA39" s="510">
        <v>7.886516534025145E-3</v>
      </c>
      <c r="AC39" s="510">
        <v>0.59872660580665049</v>
      </c>
      <c r="AD39" s="510">
        <v>0.15980143212946574</v>
      </c>
      <c r="AE39" s="510">
        <v>0.1187675696252577</v>
      </c>
      <c r="AF39" s="510">
        <v>5.5771763105689723E-2</v>
      </c>
      <c r="AG39" s="510">
        <v>3.0121874555161757E-2</v>
      </c>
      <c r="AH39" s="510">
        <v>3.6810754777774582E-2</v>
      </c>
      <c r="AI39" s="510">
        <v>1</v>
      </c>
    </row>
    <row r="40" spans="1:35">
      <c r="A40" s="404">
        <v>202101</v>
      </c>
      <c r="B40" s="408">
        <f t="shared" ref="B40" si="518">T40*100</f>
        <v>0.42147930602645589</v>
      </c>
      <c r="C40" s="412">
        <f t="shared" ref="C40" si="519">U40*100</f>
        <v>0.10518759067852988</v>
      </c>
      <c r="D40" s="408">
        <f t="shared" ref="D40" si="520">V40*100</f>
        <v>8.0319280752100847E-2</v>
      </c>
      <c r="E40" s="408">
        <f t="shared" ref="E40" si="521">W40*100</f>
        <v>3.8911843983490228E-2</v>
      </c>
      <c r="F40" s="408">
        <f t="shared" ref="F40" si="522">X40*100</f>
        <v>2.3174339299774787E-2</v>
      </c>
      <c r="G40" s="408">
        <f t="shared" ref="G40" si="523">Y40*100</f>
        <v>2.659429557290665E-2</v>
      </c>
      <c r="H40" s="408">
        <f t="shared" ref="H40" si="524">Z40*100</f>
        <v>0.69566665631325819</v>
      </c>
      <c r="I40" s="408">
        <f t="shared" ref="I40" si="525">AA40*100</f>
        <v>0.69566665631324376</v>
      </c>
      <c r="K40" s="404">
        <v>202101</v>
      </c>
      <c r="L40" s="406">
        <f t="shared" ref="L40" si="526">AC40*100</f>
        <v>60.586388926575786</v>
      </c>
      <c r="M40" s="415">
        <f t="shared" ref="M40" si="527">AD40*100</f>
        <v>15.120401376713962</v>
      </c>
      <c r="N40" s="406">
        <f t="shared" ref="N40" si="528">AE40*100</f>
        <v>11.545656245443672</v>
      </c>
      <c r="O40" s="406">
        <f t="shared" ref="O40" si="529">AF40*100</f>
        <v>5.5934611254342279</v>
      </c>
      <c r="P40" s="406">
        <f t="shared" ref="P40" si="530">AG40*100</f>
        <v>3.3312419230481845</v>
      </c>
      <c r="Q40" s="406">
        <f t="shared" ref="Q40" si="531">AH40*100</f>
        <v>3.8228504027841828</v>
      </c>
      <c r="R40" s="406">
        <f t="shared" ref="R40" si="532">AI40*100</f>
        <v>100.00000000000003</v>
      </c>
      <c r="S40" s="408"/>
      <c r="T40" s="509">
        <v>4.2147930602645586E-3</v>
      </c>
      <c r="U40" s="509">
        <v>1.0518759067852988E-3</v>
      </c>
      <c r="V40" s="509">
        <v>8.0319280752100849E-4</v>
      </c>
      <c r="W40" s="509">
        <v>3.8911843983490232E-4</v>
      </c>
      <c r="X40" s="509">
        <v>2.3174339299774786E-4</v>
      </c>
      <c r="Y40" s="509">
        <v>2.6594295572906649E-4</v>
      </c>
      <c r="Z40" s="509">
        <v>6.9566665631325816E-3</v>
      </c>
      <c r="AA40" s="509">
        <v>6.9566665631324376E-3</v>
      </c>
      <c r="AC40" s="509">
        <v>0.60586388926575785</v>
      </c>
      <c r="AD40" s="509">
        <v>0.15120401376713963</v>
      </c>
      <c r="AE40" s="509">
        <v>0.11545656245443671</v>
      </c>
      <c r="AF40" s="509">
        <v>5.5934611254342279E-2</v>
      </c>
      <c r="AG40" s="509">
        <v>3.3312419230481845E-2</v>
      </c>
      <c r="AH40" s="509">
        <v>3.8228504027841829E-2</v>
      </c>
      <c r="AI40" s="509">
        <v>1.0000000000000002</v>
      </c>
    </row>
    <row r="41" spans="1:35">
      <c r="A41" s="17">
        <v>202102</v>
      </c>
      <c r="B41" s="408">
        <f t="shared" ref="B41" si="533">T41*100</f>
        <v>0.3039251369558319</v>
      </c>
      <c r="C41" s="412">
        <f t="shared" ref="C41" si="534">U41*100</f>
        <v>8.7149672774659806E-2</v>
      </c>
      <c r="D41" s="408">
        <f t="shared" ref="D41" si="535">V41*100</f>
        <v>6.5390990598439877E-2</v>
      </c>
      <c r="E41" s="408">
        <f t="shared" ref="E41" si="536">W41*100</f>
        <v>3.0240336824807045E-2</v>
      </c>
      <c r="F41" s="408">
        <f t="shared" ref="F41" si="537">X41*100</f>
        <v>1.9739244828096601E-2</v>
      </c>
      <c r="G41" s="408">
        <f t="shared" ref="G41" si="538">Y41*100</f>
        <v>2.2529722653727425E-2</v>
      </c>
      <c r="H41" s="408">
        <f t="shared" ref="H41" si="539">Z41*100</f>
        <v>0.52897510463556274</v>
      </c>
      <c r="I41" s="408">
        <f t="shared" ref="I41" si="540">AA41*100</f>
        <v>0.52897510463557118</v>
      </c>
      <c r="K41" s="17">
        <v>202102</v>
      </c>
      <c r="L41" s="406">
        <f t="shared" ref="L41" si="541">AC41*100</f>
        <v>57.455470832643641</v>
      </c>
      <c r="M41" s="415">
        <f t="shared" ref="M41" si="542">AD41*100</f>
        <v>16.475193635946546</v>
      </c>
      <c r="N41" s="406">
        <f t="shared" ref="N41" si="543">AE41*100</f>
        <v>12.361827622018428</v>
      </c>
      <c r="O41" s="406">
        <f t="shared" ref="O41" si="544">AF41*100</f>
        <v>5.7167788351100413</v>
      </c>
      <c r="P41" s="406">
        <f t="shared" ref="P41" si="545">AG41*100</f>
        <v>3.7316018570847391</v>
      </c>
      <c r="Q41" s="406">
        <f t="shared" ref="Q41" si="546">AH41*100</f>
        <v>4.2591272171965961</v>
      </c>
      <c r="R41" s="406">
        <f t="shared" ref="R41" si="547">AI41*100</f>
        <v>99.999999999999986</v>
      </c>
      <c r="S41" s="408"/>
      <c r="T41" s="509">
        <v>3.039251369558319E-3</v>
      </c>
      <c r="U41" s="509">
        <v>8.7149672774659804E-4</v>
      </c>
      <c r="V41" s="509">
        <v>6.5390990598439877E-4</v>
      </c>
      <c r="W41" s="509">
        <v>3.0240336824807046E-4</v>
      </c>
      <c r="X41" s="509">
        <v>1.9739244828096601E-4</v>
      </c>
      <c r="Y41" s="509">
        <v>2.2529722653727424E-4</v>
      </c>
      <c r="Z41" s="509">
        <v>5.2897510463556273E-3</v>
      </c>
      <c r="AA41" s="509">
        <v>5.2897510463557123E-3</v>
      </c>
      <c r="AC41" s="509">
        <v>0.5745547083264364</v>
      </c>
      <c r="AD41" s="509">
        <v>0.16475193635946545</v>
      </c>
      <c r="AE41" s="509">
        <v>0.12361827622018429</v>
      </c>
      <c r="AF41" s="509">
        <v>5.7167788351100417E-2</v>
      </c>
      <c r="AG41" s="509">
        <v>3.731601857084739E-2</v>
      </c>
      <c r="AH41" s="509">
        <v>4.2591272171965962E-2</v>
      </c>
      <c r="AI41" s="509">
        <v>0.99999999999999989</v>
      </c>
    </row>
    <row r="42" spans="1:35">
      <c r="A42" s="17">
        <v>202103</v>
      </c>
      <c r="B42" s="408">
        <f t="shared" ref="B42" si="548">T42*100</f>
        <v>0.18624598970073777</v>
      </c>
      <c r="C42" s="412">
        <f t="shared" ref="C42" si="549">U42*100</f>
        <v>7.4198309215667696E-2</v>
      </c>
      <c r="D42" s="408">
        <f t="shared" ref="D42" si="550">V42*100</f>
        <v>5.3643475586670722E-2</v>
      </c>
      <c r="E42" s="408">
        <f t="shared" ref="E42" si="551">W42*100</f>
        <v>2.223386761462727E-2</v>
      </c>
      <c r="F42" s="408">
        <f t="shared" ref="F42" si="552">X42*100</f>
        <v>1.5230516986047002E-2</v>
      </c>
      <c r="G42" s="408">
        <f t="shared" ref="G42" si="553">Y42*100</f>
        <v>1.9441614858542282E-2</v>
      </c>
      <c r="H42" s="408">
        <f t="shared" ref="H42" si="554">Z42*100</f>
        <v>0.37099377396229277</v>
      </c>
      <c r="I42" s="408">
        <f t="shared" ref="I42" si="555">AA42*100</f>
        <v>0.37099377396228855</v>
      </c>
      <c r="K42" s="17">
        <v>202103</v>
      </c>
      <c r="L42" s="406">
        <f t="shared" ref="L42" si="556">AC42*100</f>
        <v>50.201917868214018</v>
      </c>
      <c r="M42" s="415">
        <f t="shared" ref="M42" si="557">AD42*100</f>
        <v>19.999879896423568</v>
      </c>
      <c r="N42" s="406">
        <f t="shared" ref="N42" si="558">AE42*100</f>
        <v>14.459400494446834</v>
      </c>
      <c r="O42" s="406">
        <f t="shared" ref="O42" si="559">AF42*100</f>
        <v>5.9930568044754002</v>
      </c>
      <c r="P42" s="406">
        <f t="shared" ref="P42" si="560">AG42*100</f>
        <v>4.1053295378469103</v>
      </c>
      <c r="Q42" s="406">
        <f t="shared" ref="Q42" si="561">AH42*100</f>
        <v>5.2404153985932656</v>
      </c>
      <c r="R42" s="406">
        <f t="shared" ref="R42" si="562">AI42*100</f>
        <v>100</v>
      </c>
      <c r="S42" s="408"/>
      <c r="T42" s="509">
        <v>1.8624598970073778E-3</v>
      </c>
      <c r="U42" s="509">
        <v>7.4198309215667692E-4</v>
      </c>
      <c r="V42" s="509">
        <v>5.3643475586670725E-4</v>
      </c>
      <c r="W42" s="509">
        <v>2.2233867614627272E-4</v>
      </c>
      <c r="X42" s="509">
        <v>1.5230516986047002E-4</v>
      </c>
      <c r="Y42" s="509">
        <v>1.9441614858542282E-4</v>
      </c>
      <c r="Z42" s="509">
        <v>3.7099377396229275E-3</v>
      </c>
      <c r="AA42" s="509">
        <v>3.7099377396228855E-3</v>
      </c>
      <c r="AC42" s="509">
        <v>0.50201917868214019</v>
      </c>
      <c r="AD42" s="509">
        <v>0.1999987989642357</v>
      </c>
      <c r="AE42" s="509">
        <v>0.14459400494446834</v>
      </c>
      <c r="AF42" s="509">
        <v>5.9930568044754003E-2</v>
      </c>
      <c r="AG42" s="509">
        <v>4.10532953784691E-2</v>
      </c>
      <c r="AH42" s="509">
        <v>5.2404153985932657E-2</v>
      </c>
      <c r="AI42" s="509">
        <v>1</v>
      </c>
    </row>
    <row r="43" spans="1:35">
      <c r="A43" s="17">
        <v>202104</v>
      </c>
      <c r="B43" s="408">
        <f t="shared" ref="B43" si="563">T43*100</f>
        <v>6.2244542721129434E-2</v>
      </c>
      <c r="C43" s="412">
        <f t="shared" ref="C43" si="564">U43*100</f>
        <v>5.2682381819786295E-2</v>
      </c>
      <c r="D43" s="408">
        <f t="shared" ref="D43" si="565">V43*100</f>
        <v>4.0828646302861371E-2</v>
      </c>
      <c r="E43" s="408">
        <f t="shared" ref="E43" si="566">W43*100</f>
        <v>1.4602414410744053E-2</v>
      </c>
      <c r="F43" s="408">
        <f t="shared" ref="F43" si="567">X43*100</f>
        <v>9.2761848194760649E-3</v>
      </c>
      <c r="G43" s="408">
        <f t="shared" ref="G43" si="568">Y43*100</f>
        <v>1.5031423369296363E-2</v>
      </c>
      <c r="H43" s="408">
        <f t="shared" ref="H43" si="569">Z43*100</f>
        <v>0.19466559344329359</v>
      </c>
      <c r="I43" s="408">
        <f t="shared" ref="I43" si="570">AA43*100</f>
        <v>0.19466559344330731</v>
      </c>
      <c r="K43" s="17">
        <v>202104</v>
      </c>
      <c r="L43" s="406">
        <f t="shared" ref="L43" si="571">AC43*100</f>
        <v>31.975112612420318</v>
      </c>
      <c r="M43" s="415">
        <f t="shared" ref="M43" si="572">AD43*100</f>
        <v>27.063016575208369</v>
      </c>
      <c r="N43" s="406">
        <f t="shared" ref="N43" si="573">AE43*100</f>
        <v>20.973735307135733</v>
      </c>
      <c r="O43" s="406">
        <f t="shared" ref="O43" si="574">AF43*100</f>
        <v>7.5012816350608764</v>
      </c>
      <c r="P43" s="406">
        <f t="shared" ref="P43" si="575">AG43*100</f>
        <v>4.7651897057906289</v>
      </c>
      <c r="Q43" s="406">
        <f t="shared" ref="Q43" si="576">AH43*100</f>
        <v>7.7216641643840571</v>
      </c>
      <c r="R43" s="406">
        <f t="shared" ref="R43" si="577">AI43*100</f>
        <v>99.999999999999986</v>
      </c>
      <c r="S43" s="408"/>
      <c r="T43" s="509">
        <v>6.2244542721129434E-4</v>
      </c>
      <c r="U43" s="509">
        <v>5.2682381819786292E-4</v>
      </c>
      <c r="V43" s="509">
        <v>4.0828646302861372E-4</v>
      </c>
      <c r="W43" s="509">
        <v>1.4602414410744052E-4</v>
      </c>
      <c r="X43" s="509">
        <v>9.2761848194760645E-5</v>
      </c>
      <c r="Y43" s="509">
        <v>1.5031423369296363E-4</v>
      </c>
      <c r="Z43" s="509">
        <v>1.946655934432936E-3</v>
      </c>
      <c r="AA43" s="509">
        <v>1.9466559344330731E-3</v>
      </c>
      <c r="AC43" s="509">
        <v>0.3197511261242032</v>
      </c>
      <c r="AD43" s="509">
        <v>0.27063016575208371</v>
      </c>
      <c r="AE43" s="509">
        <v>0.20973735307135732</v>
      </c>
      <c r="AF43" s="509">
        <v>7.501281635060876E-2</v>
      </c>
      <c r="AG43" s="509">
        <v>4.7651897057906289E-2</v>
      </c>
      <c r="AH43" s="509">
        <v>7.7216641643840567E-2</v>
      </c>
      <c r="AI43" s="509">
        <v>0.99999999999999989</v>
      </c>
    </row>
    <row r="44" spans="1:35">
      <c r="A44" s="17">
        <v>202105</v>
      </c>
      <c r="B44" s="408">
        <f t="shared" ref="B44" si="578">T44*100</f>
        <v>-4.8464340188435866E-2</v>
      </c>
      <c r="C44" s="412">
        <f t="shared" ref="C44" si="579">U44*100</f>
        <v>3.1787071540560895E-2</v>
      </c>
      <c r="D44" s="408">
        <f t="shared" ref="D44" si="580">V44*100</f>
        <v>2.3697988388174759E-2</v>
      </c>
      <c r="E44" s="408">
        <f t="shared" ref="E44" si="581">W44*100</f>
        <v>4.2504468678998082E-3</v>
      </c>
      <c r="F44" s="408">
        <f t="shared" ref="F44" si="582">X44*100</f>
        <v>4.4666307425959961E-3</v>
      </c>
      <c r="G44" s="408">
        <f t="shared" ref="G44" si="583">Y44*100</f>
        <v>1.1413153527253202E-2</v>
      </c>
      <c r="H44" s="408">
        <f t="shared" ref="H44" si="584">Z44*100</f>
        <v>2.7150950878048797E-2</v>
      </c>
      <c r="I44" s="408">
        <f t="shared" ref="I44" si="585">AA44*100</f>
        <v>2.715095087803706E-2</v>
      </c>
      <c r="K44" s="17">
        <v>202105</v>
      </c>
      <c r="L44" s="406">
        <f t="shared" ref="L44" si="586">AC44*100</f>
        <v>-178.49960543230429</v>
      </c>
      <c r="M44" s="415">
        <f t="shared" ref="M44" si="587">AD44*100</f>
        <v>117.07535284246838</v>
      </c>
      <c r="N44" s="406">
        <f t="shared" ref="N44" si="588">AE44*100</f>
        <v>87.282351526532665</v>
      </c>
      <c r="O44" s="406">
        <f t="shared" ref="O44" si="589">AF44*100</f>
        <v>15.654872961875679</v>
      </c>
      <c r="P44" s="406">
        <f t="shared" ref="P44" si="590">AG44*100</f>
        <v>16.451102440788588</v>
      </c>
      <c r="Q44" s="406">
        <f t="shared" ref="Q44" si="591">AH44*100</f>
        <v>42.035925660638995</v>
      </c>
      <c r="R44" s="406">
        <f t="shared" ref="R44" si="592">AI44*100</f>
        <v>100</v>
      </c>
      <c r="S44" s="408"/>
      <c r="T44" s="509">
        <v>-4.8464340188435862E-4</v>
      </c>
      <c r="U44" s="509">
        <v>3.1787071540560893E-4</v>
      </c>
      <c r="V44" s="509">
        <v>2.3697988388174759E-4</v>
      </c>
      <c r="W44" s="509">
        <v>4.2504468678998082E-5</v>
      </c>
      <c r="X44" s="509">
        <v>4.4666307425959962E-5</v>
      </c>
      <c r="Y44" s="509">
        <v>1.1413153527253202E-4</v>
      </c>
      <c r="Z44" s="509">
        <v>2.7150950878048797E-4</v>
      </c>
      <c r="AA44" s="509">
        <v>2.7150950878037061E-4</v>
      </c>
      <c r="AC44" s="509">
        <v>-1.784996054323043</v>
      </c>
      <c r="AD44" s="509">
        <v>1.1707535284246837</v>
      </c>
      <c r="AE44" s="509">
        <v>0.87282351526532664</v>
      </c>
      <c r="AF44" s="509">
        <v>0.15654872961875679</v>
      </c>
      <c r="AG44" s="509">
        <v>0.16451102440788587</v>
      </c>
      <c r="AH44" s="509">
        <v>0.42035925660638995</v>
      </c>
      <c r="AI44" s="509">
        <v>1</v>
      </c>
    </row>
    <row r="45" spans="1:35">
      <c r="A45" s="17">
        <v>202106</v>
      </c>
      <c r="B45" s="408">
        <f t="shared" ref="B45" si="593">T45*100</f>
        <v>-0.13481915073037001</v>
      </c>
      <c r="C45" s="412">
        <f t="shared" ref="C45" si="594">U45*100</f>
        <v>1.2569876941619765E-2</v>
      </c>
      <c r="D45" s="408">
        <f t="shared" ref="D45" si="595">V45*100</f>
        <v>2.9506252312415117E-3</v>
      </c>
      <c r="E45" s="408">
        <f t="shared" ref="E45" si="596">W45*100</f>
        <v>-6.2926003450192022E-3</v>
      </c>
      <c r="F45" s="408">
        <f t="shared" ref="F45" si="597">X45*100</f>
        <v>1.6676640727138143E-3</v>
      </c>
      <c r="G45" s="408">
        <f t="shared" ref="G45" si="598">Y45*100</f>
        <v>7.4664473449760245E-3</v>
      </c>
      <c r="H45" s="408">
        <f t="shared" ref="H45" si="599">Z45*100</f>
        <v>-0.11645713748483807</v>
      </c>
      <c r="I45" s="408">
        <f t="shared" ref="I45" si="600">AA45*100</f>
        <v>-0.11645713748482667</v>
      </c>
      <c r="K45" s="17">
        <v>202106</v>
      </c>
      <c r="L45" s="406">
        <f t="shared" ref="L45" si="601">AC45*100</f>
        <v>115.76718580080379</v>
      </c>
      <c r="M45" s="415">
        <f t="shared" ref="M45" si="602">AD45*100</f>
        <v>-10.793565094502068</v>
      </c>
      <c r="N45" s="406">
        <f t="shared" ref="N45" si="603">AE45*100</f>
        <v>-2.5336577001350933</v>
      </c>
      <c r="O45" s="406">
        <f t="shared" ref="O45" si="604">AF45*100</f>
        <v>5.4033616838971819</v>
      </c>
      <c r="P45" s="406">
        <f t="shared" ref="P45" si="605">AG45*100</f>
        <v>-1.43199816578948</v>
      </c>
      <c r="Q45" s="406">
        <f t="shared" ref="Q45" si="606">AH45*100</f>
        <v>-6.4113265242743109</v>
      </c>
      <c r="R45" s="406">
        <f t="shared" ref="R45" si="607">AI45*100</f>
        <v>100.00000000000003</v>
      </c>
      <c r="S45" s="408"/>
      <c r="T45" s="509">
        <v>-1.3481915073037E-3</v>
      </c>
      <c r="U45" s="509">
        <v>1.2569876941619765E-4</v>
      </c>
      <c r="V45" s="509">
        <v>2.9506252312415117E-5</v>
      </c>
      <c r="W45" s="509">
        <v>-6.2926003450192023E-5</v>
      </c>
      <c r="X45" s="509">
        <v>1.6676640727138142E-5</v>
      </c>
      <c r="Y45" s="509">
        <v>7.4664473449760247E-5</v>
      </c>
      <c r="Z45" s="509">
        <v>-1.1645713748483807E-3</v>
      </c>
      <c r="AA45" s="509">
        <v>-1.1645713748482667E-3</v>
      </c>
      <c r="AC45" s="509">
        <v>1.1576718580080378</v>
      </c>
      <c r="AD45" s="509">
        <v>-0.10793565094502068</v>
      </c>
      <c r="AE45" s="509">
        <v>-2.5336577001350932E-2</v>
      </c>
      <c r="AF45" s="509">
        <v>5.4033616838971815E-2</v>
      </c>
      <c r="AG45" s="509">
        <v>-1.43199816578948E-2</v>
      </c>
      <c r="AH45" s="509">
        <v>-6.4113265242743106E-2</v>
      </c>
      <c r="AI45" s="509">
        <v>1.0000000000000002</v>
      </c>
    </row>
    <row r="46" spans="1:35">
      <c r="A46" s="17">
        <v>202107</v>
      </c>
      <c r="B46" s="408">
        <f t="shared" ref="B46" si="608">T46*100</f>
        <v>-0.181618148793255</v>
      </c>
      <c r="C46" s="412">
        <f t="shared" ref="C46" si="609">U46*100</f>
        <v>-6.6673317216946262E-3</v>
      </c>
      <c r="D46" s="408">
        <f t="shared" ref="D46" si="610">V46*100</f>
        <v>-1.6777542503964588E-2</v>
      </c>
      <c r="E46" s="408">
        <f t="shared" ref="E46" si="611">W46*100</f>
        <v>-1.476516543738436E-2</v>
      </c>
      <c r="F46" s="408">
        <f t="shared" ref="F46" si="612">X46*100</f>
        <v>6.8458453155575744E-4</v>
      </c>
      <c r="G46" s="408">
        <f t="shared" ref="G46" si="613">Y46*100</f>
        <v>4.0255098177876562E-3</v>
      </c>
      <c r="H46" s="408">
        <f t="shared" ref="H46" si="614">Z46*100</f>
        <v>-0.21511809410695512</v>
      </c>
      <c r="I46" s="408">
        <f t="shared" ref="I46" si="615">AA46*100</f>
        <v>-0.21511809410696467</v>
      </c>
      <c r="K46" s="17">
        <v>202107</v>
      </c>
      <c r="L46" s="406">
        <f t="shared" ref="L46" si="616">AC46*100</f>
        <v>84.427183843938209</v>
      </c>
      <c r="M46" s="415">
        <f t="shared" ref="M46" si="617">AD46*100</f>
        <v>3.099382108870711</v>
      </c>
      <c r="N46" s="406">
        <f t="shared" ref="N46" si="618">AE46*100</f>
        <v>7.7992242231482951</v>
      </c>
      <c r="O46" s="406">
        <f t="shared" ref="O46" si="619">AF46*100</f>
        <v>6.8637487230819501</v>
      </c>
      <c r="P46" s="406">
        <f t="shared" ref="P46" si="620">AG46*100</f>
        <v>-0.3182366106383348</v>
      </c>
      <c r="Q46" s="406">
        <f t="shared" ref="Q46" si="621">AH46*100</f>
        <v>-1.8713022884008086</v>
      </c>
      <c r="R46" s="406">
        <f t="shared" ref="R46" si="622">AI46*100</f>
        <v>99.999999999999986</v>
      </c>
      <c r="S46" s="408"/>
      <c r="T46" s="509">
        <v>-1.8161814879325499E-3</v>
      </c>
      <c r="U46" s="509">
        <v>-6.6673317216946263E-5</v>
      </c>
      <c r="V46" s="509">
        <v>-1.6777542503964587E-4</v>
      </c>
      <c r="W46" s="509">
        <v>-1.476516543738436E-4</v>
      </c>
      <c r="X46" s="509">
        <v>6.8458453155575746E-6</v>
      </c>
      <c r="Y46" s="509">
        <v>4.0255098177876561E-5</v>
      </c>
      <c r="Z46" s="509">
        <v>-2.1511809410695512E-3</v>
      </c>
      <c r="AA46" s="509">
        <v>-2.1511809410696466E-3</v>
      </c>
      <c r="AC46" s="509">
        <v>0.84427183843938203</v>
      </c>
      <c r="AD46" s="509">
        <v>3.0993821088707109E-2</v>
      </c>
      <c r="AE46" s="509">
        <v>7.7992242231482947E-2</v>
      </c>
      <c r="AF46" s="509">
        <v>6.8637487230819499E-2</v>
      </c>
      <c r="AG46" s="509">
        <v>-3.1823661063833482E-3</v>
      </c>
      <c r="AH46" s="509">
        <v>-1.8713022884008085E-2</v>
      </c>
      <c r="AI46" s="509">
        <v>0.99999999999999989</v>
      </c>
    </row>
    <row r="47" spans="1:35">
      <c r="A47" s="17">
        <v>202108</v>
      </c>
      <c r="B47" s="408">
        <f t="shared" ref="B47" si="623">T47*100</f>
        <v>-0.16221670004903707</v>
      </c>
      <c r="C47" s="412">
        <f t="shared" ref="C47" si="624">U47*100</f>
        <v>-1.4367851796171931E-2</v>
      </c>
      <c r="D47" s="408">
        <f t="shared" ref="D47" si="625">V47*100</f>
        <v>-2.6030194257557492E-2</v>
      </c>
      <c r="E47" s="408">
        <f t="shared" ref="E47" si="626">W47*100</f>
        <v>-1.6998596658884781E-2</v>
      </c>
      <c r="F47" s="408">
        <f t="shared" ref="F47" si="627">X47*100</f>
        <v>2.216807597590382E-3</v>
      </c>
      <c r="G47" s="408">
        <f t="shared" ref="G47" si="628">Y47*100</f>
        <v>3.3782024757362679E-3</v>
      </c>
      <c r="H47" s="408">
        <f t="shared" ref="H47" si="629">Z47*100</f>
        <v>-0.21401833268832457</v>
      </c>
      <c r="I47" s="408">
        <f t="shared" ref="I47" si="630">AA47*100</f>
        <v>-0.21401833268831269</v>
      </c>
      <c r="K47" s="17">
        <v>202108</v>
      </c>
      <c r="L47" s="406">
        <f t="shared" ref="L47" si="631">AC47*100</f>
        <v>75.795703111692617</v>
      </c>
      <c r="M47" s="415">
        <f t="shared" ref="M47" si="632">AD47*100</f>
        <v>6.7133743243836346</v>
      </c>
      <c r="N47" s="406">
        <f t="shared" ref="N47" si="633">AE47*100</f>
        <v>12.162600245776762</v>
      </c>
      <c r="O47" s="406">
        <f t="shared" ref="O47" si="634">AF47*100</f>
        <v>7.9425890508360704</v>
      </c>
      <c r="P47" s="406">
        <f t="shared" ref="P47" si="635">AG47*100</f>
        <v>-1.0358026668765448</v>
      </c>
      <c r="Q47" s="406">
        <f t="shared" ref="Q47" si="636">AH47*100</f>
        <v>-1.5784640658125082</v>
      </c>
      <c r="R47" s="406">
        <f t="shared" ref="R47" si="637">AI47*100</f>
        <v>100.00000000000004</v>
      </c>
      <c r="S47" s="408"/>
      <c r="T47" s="509">
        <v>-1.6221670004903706E-3</v>
      </c>
      <c r="U47" s="509">
        <v>-1.4367851796171931E-4</v>
      </c>
      <c r="V47" s="509">
        <v>-2.6030194257557494E-4</v>
      </c>
      <c r="W47" s="509">
        <v>-1.699859665888478E-4</v>
      </c>
      <c r="X47" s="509">
        <v>2.216807597590382E-5</v>
      </c>
      <c r="Y47" s="509">
        <v>3.378202475736268E-5</v>
      </c>
      <c r="Z47" s="509">
        <v>-2.1401833268832457E-3</v>
      </c>
      <c r="AA47" s="509">
        <v>-2.1401833268831268E-3</v>
      </c>
      <c r="AC47" s="509">
        <v>0.75795703111692614</v>
      </c>
      <c r="AD47" s="509">
        <v>6.713374324383635E-2</v>
      </c>
      <c r="AE47" s="509">
        <v>0.12162600245776763</v>
      </c>
      <c r="AF47" s="509">
        <v>7.94258905083607E-2</v>
      </c>
      <c r="AG47" s="509">
        <v>-1.0358026668765449E-2</v>
      </c>
      <c r="AH47" s="509">
        <v>-1.5784640658125081E-2</v>
      </c>
      <c r="AI47" s="509">
        <v>1.0000000000000004</v>
      </c>
    </row>
    <row r="48" spans="1:35">
      <c r="A48" s="17">
        <v>202109</v>
      </c>
      <c r="B48" s="408">
        <f t="shared" ref="B48" si="638">T48*100</f>
        <v>-0.10315631203924519</v>
      </c>
      <c r="C48" s="412">
        <f t="shared" ref="C48" si="639">U48*100</f>
        <v>-6.8001322738475475E-3</v>
      </c>
      <c r="D48" s="408">
        <f t="shared" ref="D48" si="640">V48*100</f>
        <v>-2.3251942540514429E-2</v>
      </c>
      <c r="E48" s="408">
        <f t="shared" ref="E48" si="641">W48*100</f>
        <v>-9.690530329327483E-3</v>
      </c>
      <c r="F48" s="408">
        <f t="shared" ref="F48" si="642">X48*100</f>
        <v>5.6374457198894654E-3</v>
      </c>
      <c r="G48" s="408">
        <f t="shared" ref="G48" si="643">Y48*100</f>
        <v>4.1913360817478302E-3</v>
      </c>
      <c r="H48" s="408">
        <f t="shared" ref="H48" si="644">Z48*100</f>
        <v>-0.13307013538129736</v>
      </c>
      <c r="I48" s="408">
        <f t="shared" ref="I48" si="645">AA48*100</f>
        <v>-0.13307013538129325</v>
      </c>
      <c r="K48" s="17">
        <v>202109</v>
      </c>
      <c r="L48" s="406">
        <f t="shared" ref="L48" si="646">AC48*100</f>
        <v>77.520257827695531</v>
      </c>
      <c r="M48" s="415">
        <f t="shared" ref="M48" si="647">AD48*100</f>
        <v>5.1101866353126795</v>
      </c>
      <c r="N48" s="406">
        <f t="shared" ref="N48" si="648">AE48*100</f>
        <v>17.473449225770025</v>
      </c>
      <c r="O48" s="406">
        <f t="shared" ref="O48" si="649">AF48*100</f>
        <v>7.2822728417314453</v>
      </c>
      <c r="P48" s="406">
        <f t="shared" ref="P48" si="650">AG48*100</f>
        <v>-4.236446971167501</v>
      </c>
      <c r="Q48" s="406">
        <f t="shared" ref="Q48" si="651">AH48*100</f>
        <v>-3.1497195593421714</v>
      </c>
      <c r="R48" s="406">
        <f t="shared" ref="R48" si="652">AI48*100</f>
        <v>100</v>
      </c>
      <c r="S48" s="408"/>
      <c r="T48" s="509">
        <v>-1.031563120392452E-3</v>
      </c>
      <c r="U48" s="509">
        <v>-6.8001322738475473E-5</v>
      </c>
      <c r="V48" s="509">
        <v>-2.3251942540514431E-4</v>
      </c>
      <c r="W48" s="509">
        <v>-9.6905303293274835E-5</v>
      </c>
      <c r="X48" s="509">
        <v>5.6374457198894655E-5</v>
      </c>
      <c r="Y48" s="509">
        <v>4.1913360817478302E-5</v>
      </c>
      <c r="Z48" s="509">
        <v>-1.3307013538129736E-3</v>
      </c>
      <c r="AA48" s="509">
        <v>-1.3307013538129326E-3</v>
      </c>
      <c r="AC48" s="509">
        <v>0.77520257827695527</v>
      </c>
      <c r="AD48" s="509">
        <v>5.1101866353126794E-2</v>
      </c>
      <c r="AE48" s="509">
        <v>0.17473449225770027</v>
      </c>
      <c r="AF48" s="509">
        <v>7.282272841731445E-2</v>
      </c>
      <c r="AG48" s="509">
        <v>-4.2364469711675012E-2</v>
      </c>
      <c r="AH48" s="509">
        <v>-3.1497195593421713E-2</v>
      </c>
      <c r="AI48" s="509">
        <v>1</v>
      </c>
    </row>
    <row r="49" spans="1:35">
      <c r="A49" s="17">
        <v>202110</v>
      </c>
      <c r="B49" s="408">
        <f t="shared" ref="B49" si="653">T49*100</f>
        <v>-1.3764271195923255E-2</v>
      </c>
      <c r="C49" s="412">
        <f t="shared" ref="C49" si="654">U49*100</f>
        <v>1.3077945971232741E-2</v>
      </c>
      <c r="D49" s="408">
        <f t="shared" ref="D49" si="655">V49*100</f>
        <v>-9.6234268715622347E-3</v>
      </c>
      <c r="E49" s="408">
        <f t="shared" ref="E49" si="656">W49*100</f>
        <v>5.3014856332229271E-3</v>
      </c>
      <c r="F49" s="408">
        <f t="shared" ref="F49" si="657">X49*100</f>
        <v>9.4474095116108426E-3</v>
      </c>
      <c r="G49" s="408">
        <f t="shared" ref="G49" si="658">Y49*100</f>
        <v>6.0285000201475581E-3</v>
      </c>
      <c r="H49" s="408">
        <f t="shared" ref="H49" si="659">Z49*100</f>
        <v>1.0467643068728577E-2</v>
      </c>
      <c r="I49" s="408">
        <f t="shared" ref="I49" si="660">AA49*100</f>
        <v>1.0467643068732163E-2</v>
      </c>
      <c r="K49" s="17">
        <v>202110</v>
      </c>
      <c r="L49" s="406">
        <f t="shared" ref="L49" si="661">AC49*100</f>
        <v>-131.49350914575172</v>
      </c>
      <c r="M49" s="415">
        <f t="shared" ref="M49" si="662">AD49*100</f>
        <v>124.93687342380137</v>
      </c>
      <c r="N49" s="406">
        <f t="shared" ref="N49" si="663">AE49*100</f>
        <v>-91.934992513373089</v>
      </c>
      <c r="O49" s="406">
        <f t="shared" ref="O49" si="664">AF49*100</f>
        <v>50.646411980370068</v>
      </c>
      <c r="P49" s="406">
        <f t="shared" ref="P49" si="665">AG49*100</f>
        <v>90.253454856847199</v>
      </c>
      <c r="Q49" s="406">
        <f t="shared" ref="Q49" si="666">AH49*100</f>
        <v>57.591761398106144</v>
      </c>
      <c r="R49" s="406">
        <f t="shared" ref="R49" si="667">AI49*100</f>
        <v>99.999999999999986</v>
      </c>
      <c r="S49" s="408"/>
      <c r="T49" s="509">
        <v>-1.3764271195923256E-4</v>
      </c>
      <c r="U49" s="509">
        <v>1.307794597123274E-4</v>
      </c>
      <c r="V49" s="509">
        <v>-9.6234268715622345E-5</v>
      </c>
      <c r="W49" s="509">
        <v>5.3014856332229272E-5</v>
      </c>
      <c r="X49" s="509">
        <v>9.4474095116108421E-5</v>
      </c>
      <c r="Y49" s="509">
        <v>6.0285000201475578E-5</v>
      </c>
      <c r="Z49" s="509">
        <v>1.0467643068728577E-4</v>
      </c>
      <c r="AA49" s="509">
        <v>1.0467643068732163E-4</v>
      </c>
      <c r="AC49" s="509">
        <v>-1.3149350914575171</v>
      </c>
      <c r="AD49" s="509">
        <v>1.2493687342380138</v>
      </c>
      <c r="AE49" s="509">
        <v>-0.91934992513373093</v>
      </c>
      <c r="AF49" s="509">
        <v>0.50646411980370065</v>
      </c>
      <c r="AG49" s="509">
        <v>0.90253454856847204</v>
      </c>
      <c r="AH49" s="509">
        <v>0.57591761398106145</v>
      </c>
      <c r="AI49" s="509">
        <v>0.99999999999999989</v>
      </c>
    </row>
    <row r="50" spans="1:35">
      <c r="A50" s="17">
        <v>202111</v>
      </c>
      <c r="B50" s="408">
        <f t="shared" ref="B50" si="668">T50*100</f>
        <v>5.6820528732171589E-2</v>
      </c>
      <c r="C50" s="412">
        <f t="shared" ref="C50" si="669">U50*100</f>
        <v>3.5989299389534227E-2</v>
      </c>
      <c r="D50" s="408">
        <f t="shared" ref="D50" si="670">V50*100</f>
        <v>6.9565287150945843E-3</v>
      </c>
      <c r="E50" s="408">
        <f t="shared" ref="E50" si="671">W50*100</f>
        <v>1.7096553431528438E-2</v>
      </c>
      <c r="F50" s="408">
        <f t="shared" ref="F50" si="672">X50*100</f>
        <v>1.1936089807508744E-2</v>
      </c>
      <c r="G50" s="408">
        <f t="shared" ref="G50" si="673">Y50*100</f>
        <v>7.4987872292567341E-3</v>
      </c>
      <c r="H50" s="408">
        <f t="shared" ref="H50" si="674">Z50*100</f>
        <v>0.13629778730509429</v>
      </c>
      <c r="I50" s="408">
        <f t="shared" ref="I50" si="675">AA50*100</f>
        <v>0.1362977873050818</v>
      </c>
      <c r="K50" s="17">
        <v>202111</v>
      </c>
      <c r="L50" s="406">
        <f t="shared" ref="L50" si="676">AC50*100</f>
        <v>41.688518834852609</v>
      </c>
      <c r="M50" s="415">
        <f t="shared" ref="M50" si="677">AD50*100</f>
        <v>26.404903631321886</v>
      </c>
      <c r="N50" s="406">
        <f t="shared" ref="N50" si="678">AE50*100</f>
        <v>5.1039190383353903</v>
      </c>
      <c r="O50" s="406">
        <f t="shared" ref="O50" si="679">AF50*100</f>
        <v>12.543529700345642</v>
      </c>
      <c r="P50" s="406">
        <f t="shared" ref="P50" si="680">AG50*100</f>
        <v>8.7573613948629507</v>
      </c>
      <c r="Q50" s="406">
        <f t="shared" ref="Q50" si="681">AH50*100</f>
        <v>5.5017674002815289</v>
      </c>
      <c r="R50" s="406">
        <f t="shared" ref="R50" si="682">AI50*100</f>
        <v>100</v>
      </c>
      <c r="S50" s="408"/>
      <c r="T50" s="509">
        <v>5.6820528732171591E-4</v>
      </c>
      <c r="U50" s="509">
        <v>3.5989299389534228E-4</v>
      </c>
      <c r="V50" s="509">
        <v>6.9565287150945846E-5</v>
      </c>
      <c r="W50" s="509">
        <v>1.7096553431528437E-4</v>
      </c>
      <c r="X50" s="509">
        <v>1.1936089807508744E-4</v>
      </c>
      <c r="Y50" s="509">
        <v>7.4987872292567339E-5</v>
      </c>
      <c r="Z50" s="509">
        <v>1.362977873050943E-3</v>
      </c>
      <c r="AA50" s="509">
        <v>1.3629778730508179E-3</v>
      </c>
      <c r="AC50" s="509">
        <v>0.41688518834852611</v>
      </c>
      <c r="AD50" s="509">
        <v>0.26404903631321885</v>
      </c>
      <c r="AE50" s="509">
        <v>5.1039190383353902E-2</v>
      </c>
      <c r="AF50" s="509">
        <v>0.12543529700345643</v>
      </c>
      <c r="AG50" s="509">
        <v>8.7573613948629503E-2</v>
      </c>
      <c r="AH50" s="509">
        <v>5.5017674002815285E-2</v>
      </c>
      <c r="AI50" s="509">
        <v>1</v>
      </c>
    </row>
    <row r="51" spans="1:35">
      <c r="A51" s="402">
        <v>202112</v>
      </c>
      <c r="B51" s="408">
        <f t="shared" ref="B51" si="683">T51*100</f>
        <v>6.5286417656098578E-2</v>
      </c>
      <c r="C51" s="412">
        <f t="shared" ref="C51" si="684">U51*100</f>
        <v>5.1346230353542889E-2</v>
      </c>
      <c r="D51" s="408">
        <f t="shared" ref="D51" si="685">V51*100</f>
        <v>1.642139821996726E-2</v>
      </c>
      <c r="E51" s="408">
        <f t="shared" ref="E51" si="686">W51*100</f>
        <v>2.5134957871753606E-2</v>
      </c>
      <c r="F51" s="408">
        <f t="shared" ref="F51" si="687">X51*100</f>
        <v>1.2586234948493261E-2</v>
      </c>
      <c r="G51" s="408">
        <f t="shared" ref="G51" si="688">Y51*100</f>
        <v>7.870296903288207E-3</v>
      </c>
      <c r="H51" s="408">
        <f t="shared" ref="H51" si="689">Z51*100</f>
        <v>0.17864553595314378</v>
      </c>
      <c r="I51" s="408">
        <f t="shared" ref="I51" si="690">AA51*100</f>
        <v>0.17864553595315216</v>
      </c>
      <c r="K51" s="17">
        <v>202112</v>
      </c>
      <c r="L51" s="406">
        <f t="shared" ref="L51" si="691">AC51*100</f>
        <v>36.54522756909094</v>
      </c>
      <c r="M51" s="415">
        <f t="shared" ref="M51" si="692">AD51*100</f>
        <v>28.741961045704656</v>
      </c>
      <c r="N51" s="406">
        <f t="shared" ref="N51" si="693">AE51*100</f>
        <v>9.1921682410661312</v>
      </c>
      <c r="O51" s="406">
        <f t="shared" ref="O51" si="694">AF51*100</f>
        <v>14.069737448321213</v>
      </c>
      <c r="P51" s="406">
        <f t="shared" ref="P51" si="695">AG51*100</f>
        <v>7.0453677341226442</v>
      </c>
      <c r="Q51" s="406">
        <f t="shared" ref="Q51" si="696">AH51*100</f>
        <v>4.4055379616944226</v>
      </c>
      <c r="R51" s="406">
        <f t="shared" ref="R51" si="697">AI51*100</f>
        <v>100</v>
      </c>
      <c r="S51" s="408"/>
      <c r="T51" s="510">
        <v>6.5286417656098574E-4</v>
      </c>
      <c r="U51" s="510">
        <v>5.134623035354289E-4</v>
      </c>
      <c r="V51" s="510">
        <v>1.6421398219967261E-4</v>
      </c>
      <c r="W51" s="510">
        <v>2.5134957871753607E-4</v>
      </c>
      <c r="X51" s="510">
        <v>1.2586234948493261E-4</v>
      </c>
      <c r="Y51" s="510">
        <v>7.8702969032882073E-5</v>
      </c>
      <c r="Z51" s="510">
        <v>1.7864553595314378E-3</v>
      </c>
      <c r="AA51" s="510">
        <v>1.7864553595315217E-3</v>
      </c>
      <c r="AC51" s="510">
        <v>0.36545227569090943</v>
      </c>
      <c r="AD51" s="510">
        <v>0.28741961045704656</v>
      </c>
      <c r="AE51" s="510">
        <v>9.1921682410661315E-2</v>
      </c>
      <c r="AF51" s="510">
        <v>0.14069737448321212</v>
      </c>
      <c r="AG51" s="510">
        <v>7.0453677341226442E-2</v>
      </c>
      <c r="AH51" s="510">
        <v>4.4055379616944224E-2</v>
      </c>
      <c r="AI51" s="510">
        <v>1</v>
      </c>
    </row>
    <row r="52" spans="1:35">
      <c r="A52" s="404">
        <v>202201</v>
      </c>
      <c r="B52" s="409">
        <f t="shared" ref="B52" si="698">T52*100</f>
        <v>6.2569890003673079E-2</v>
      </c>
      <c r="C52" s="413">
        <f t="shared" ref="C52" si="699">U52*100</f>
        <v>6.4798854954011498E-2</v>
      </c>
      <c r="D52" s="409">
        <f t="shared" ref="D52" si="700">V52*100</f>
        <v>2.5761140651152235E-2</v>
      </c>
      <c r="E52" s="409">
        <f t="shared" ref="E52" si="701">W52*100</f>
        <v>3.195022524522681E-2</v>
      </c>
      <c r="F52" s="409">
        <f t="shared" ref="F52" si="702">X52*100</f>
        <v>1.3716835080781507E-2</v>
      </c>
      <c r="G52" s="409">
        <f t="shared" ref="G52" si="703">Y52*100</f>
        <v>9.5658884874391635E-3</v>
      </c>
      <c r="H52" s="409">
        <f t="shared" ref="H52" si="704">Z52*100</f>
        <v>0.20836283442228432</v>
      </c>
      <c r="I52" s="409">
        <f t="shared" ref="I52" si="705">AA52*100</f>
        <v>0.20836283442227949</v>
      </c>
      <c r="K52" s="404">
        <v>202201</v>
      </c>
      <c r="L52" s="405">
        <f t="shared" ref="L52:L59" si="706">AC52*100</f>
        <v>30.029294896643648</v>
      </c>
      <c r="M52" s="417">
        <f t="shared" ref="M52:M59" si="707">AD52*100</f>
        <v>31.099046590374702</v>
      </c>
      <c r="N52" s="405">
        <f t="shared" ref="N52:N59" si="708">AE52*100</f>
        <v>12.363596762627401</v>
      </c>
      <c r="O52" s="405">
        <f t="shared" ref="O52:O59" si="709">AF52*100</f>
        <v>15.333936752114823</v>
      </c>
      <c r="P52" s="405">
        <f t="shared" ref="P52:P59" si="710">AG52*100</f>
        <v>6.5831486305191564</v>
      </c>
      <c r="Q52" s="405">
        <f t="shared" ref="Q52:Q59" si="711">AH52*100</f>
        <v>4.5909763677202582</v>
      </c>
      <c r="R52" s="405">
        <f t="shared" ref="R52:R59" si="712">AI52*100</f>
        <v>99.999999999999986</v>
      </c>
      <c r="S52" s="408"/>
      <c r="T52" s="509">
        <v>6.2569890003673074E-4</v>
      </c>
      <c r="U52" s="509">
        <v>6.4798854954011497E-4</v>
      </c>
      <c r="V52" s="509">
        <v>2.5761140651152234E-4</v>
      </c>
      <c r="W52" s="509">
        <v>3.1950225245226812E-4</v>
      </c>
      <c r="X52" s="509">
        <v>1.3716835080781507E-4</v>
      </c>
      <c r="Y52" s="509">
        <v>9.565888487439164E-5</v>
      </c>
      <c r="Z52" s="509">
        <v>2.0836283442228431E-3</v>
      </c>
      <c r="AA52" s="509">
        <v>2.0836283442227949E-3</v>
      </c>
      <c r="AC52" s="509">
        <v>0.30029294896643649</v>
      </c>
      <c r="AD52" s="509">
        <v>0.31099046590374702</v>
      </c>
      <c r="AE52" s="509">
        <v>0.123635967626274</v>
      </c>
      <c r="AF52" s="509">
        <v>0.15333936752114824</v>
      </c>
      <c r="AG52" s="509">
        <v>6.5831486305191561E-2</v>
      </c>
      <c r="AH52" s="509">
        <v>4.5909763677202585E-2</v>
      </c>
      <c r="AI52" s="509">
        <v>0.99999999999999989</v>
      </c>
    </row>
    <row r="53" spans="1:35">
      <c r="A53" s="17">
        <v>202202</v>
      </c>
      <c r="B53" s="408">
        <f t="shared" ref="B53" si="713">T53*100</f>
        <v>3.2983812940765807E-2</v>
      </c>
      <c r="C53" s="412">
        <f t="shared" ref="C53" si="714">U53*100</f>
        <v>6.4409122879393016E-2</v>
      </c>
      <c r="D53" s="408">
        <f t="shared" ref="D53" si="715">V53*100</f>
        <v>2.7452865270747896E-2</v>
      </c>
      <c r="E53" s="408">
        <f t="shared" ref="E53" si="716">W53*100</f>
        <v>3.1843955024801189E-2</v>
      </c>
      <c r="F53" s="408">
        <f t="shared" ref="F53" si="717">X53*100</f>
        <v>1.4052763557075328E-2</v>
      </c>
      <c r="G53" s="408">
        <f t="shared" ref="G53" si="718">Y53*100</f>
        <v>9.2145023348447347E-3</v>
      </c>
      <c r="H53" s="408">
        <f t="shared" ref="H53" si="719">Z53*100</f>
        <v>0.17995702200762798</v>
      </c>
      <c r="I53" s="408">
        <f t="shared" ref="I53" si="720">AA53*100</f>
        <v>0.17995702200760397</v>
      </c>
      <c r="K53" s="17">
        <v>202202</v>
      </c>
      <c r="L53" s="406">
        <f t="shared" si="706"/>
        <v>18.328716808487584</v>
      </c>
      <c r="M53" s="415">
        <f t="shared" si="707"/>
        <v>35.79139183391402</v>
      </c>
      <c r="N53" s="406">
        <f t="shared" si="708"/>
        <v>15.255234257868652</v>
      </c>
      <c r="O53" s="406">
        <f t="shared" si="709"/>
        <v>17.695311174604452</v>
      </c>
      <c r="P53" s="406">
        <f t="shared" si="710"/>
        <v>7.8089553829578602</v>
      </c>
      <c r="Q53" s="406">
        <f t="shared" si="711"/>
        <v>5.1203905421674243</v>
      </c>
      <c r="R53" s="406">
        <f t="shared" si="712"/>
        <v>100</v>
      </c>
      <c r="S53" s="408"/>
      <c r="T53" s="509">
        <v>3.2983812940765809E-4</v>
      </c>
      <c r="U53" s="509">
        <v>6.4409122879393016E-4</v>
      </c>
      <c r="V53" s="509">
        <v>2.7452865270747895E-4</v>
      </c>
      <c r="W53" s="509">
        <v>3.1843955024801187E-4</v>
      </c>
      <c r="X53" s="509">
        <v>1.4052763557075327E-4</v>
      </c>
      <c r="Y53" s="509">
        <v>9.2145023348447341E-5</v>
      </c>
      <c r="Z53" s="509">
        <v>1.7995702200762798E-3</v>
      </c>
      <c r="AA53" s="509">
        <v>1.7995702200760395E-3</v>
      </c>
      <c r="AC53" s="509">
        <v>0.18328716808487583</v>
      </c>
      <c r="AD53" s="509">
        <v>0.35791391833914021</v>
      </c>
      <c r="AE53" s="509">
        <v>0.15255234257868652</v>
      </c>
      <c r="AF53" s="509">
        <v>0.17695311174604453</v>
      </c>
      <c r="AG53" s="509">
        <v>7.8089553829578606E-2</v>
      </c>
      <c r="AH53" s="509">
        <v>5.1203905421674245E-2</v>
      </c>
      <c r="AI53" s="509">
        <v>1</v>
      </c>
    </row>
    <row r="54" spans="1:35">
      <c r="A54" s="17">
        <v>202203</v>
      </c>
      <c r="B54" s="408">
        <f t="shared" ref="B54" si="721">T54*100</f>
        <v>2.812775349352746E-2</v>
      </c>
      <c r="C54" s="412">
        <f t="shared" ref="C54" si="722">U54*100</f>
        <v>6.3877806928149844E-2</v>
      </c>
      <c r="D54" s="408">
        <f t="shared" ref="D54" si="723">V54*100</f>
        <v>2.6941493967467308E-2</v>
      </c>
      <c r="E54" s="408">
        <f t="shared" ref="E54" si="724">W54*100</f>
        <v>2.6300706709503813E-2</v>
      </c>
      <c r="F54" s="408">
        <f t="shared" ref="F54" si="725">X54*100</f>
        <v>1.5626858555507286E-2</v>
      </c>
      <c r="G54" s="408">
        <f t="shared" ref="G54" si="726">Y54*100</f>
        <v>1.0901467213466564E-2</v>
      </c>
      <c r="H54" s="408">
        <f t="shared" ref="H54" si="727">Z54*100</f>
        <v>0.17177608686762227</v>
      </c>
      <c r="I54" s="408">
        <f t="shared" ref="I54" si="728">AA54*100</f>
        <v>0.1717760868676263</v>
      </c>
      <c r="K54" s="17">
        <v>202203</v>
      </c>
      <c r="L54" s="406">
        <f t="shared" si="706"/>
        <v>16.374661925558861</v>
      </c>
      <c r="M54" s="415">
        <f t="shared" si="707"/>
        <v>37.186670212936399</v>
      </c>
      <c r="N54" s="406">
        <f t="shared" si="708"/>
        <v>15.684077137133489</v>
      </c>
      <c r="O54" s="406">
        <f t="shared" si="709"/>
        <v>15.311040779367746</v>
      </c>
      <c r="P54" s="406">
        <f t="shared" si="710"/>
        <v>9.0972258365333403</v>
      </c>
      <c r="Q54" s="406">
        <f t="shared" si="711"/>
        <v>6.3463241084701636</v>
      </c>
      <c r="R54" s="406">
        <f t="shared" si="712"/>
        <v>100</v>
      </c>
      <c r="S54" s="408"/>
      <c r="T54" s="509">
        <v>2.8127753493527459E-4</v>
      </c>
      <c r="U54" s="509">
        <v>6.3877806928149851E-4</v>
      </c>
      <c r="V54" s="509">
        <v>2.6941493967467308E-4</v>
      </c>
      <c r="W54" s="509">
        <v>2.6300706709503813E-4</v>
      </c>
      <c r="X54" s="509">
        <v>1.5626858555507287E-4</v>
      </c>
      <c r="Y54" s="509">
        <v>1.0901467213466564E-4</v>
      </c>
      <c r="Z54" s="509">
        <v>1.7177608686762228E-3</v>
      </c>
      <c r="AA54" s="509">
        <v>1.7177608686762631E-3</v>
      </c>
      <c r="AC54" s="509">
        <v>0.16374661925558862</v>
      </c>
      <c r="AD54" s="509">
        <v>0.37186670212936401</v>
      </c>
      <c r="AE54" s="509">
        <v>0.1568407713713349</v>
      </c>
      <c r="AF54" s="509">
        <v>0.15311040779367746</v>
      </c>
      <c r="AG54" s="509">
        <v>9.0972258365333403E-2</v>
      </c>
      <c r="AH54" s="509">
        <v>6.3463241084701638E-2</v>
      </c>
      <c r="AI54" s="509">
        <v>1</v>
      </c>
    </row>
    <row r="55" spans="1:35">
      <c r="A55" s="17">
        <v>202204</v>
      </c>
      <c r="B55" s="408">
        <f t="shared" ref="B55" si="729">T55*100</f>
        <v>5.0744736914050698E-3</v>
      </c>
      <c r="C55" s="412">
        <f t="shared" ref="C55" si="730">U55*100</f>
        <v>5.1215446108894322E-2</v>
      </c>
      <c r="D55" s="408">
        <f t="shared" ref="D55" si="731">V55*100</f>
        <v>1.6506306449057519E-2</v>
      </c>
      <c r="E55" s="408">
        <f t="shared" ref="E55" si="732">W55*100</f>
        <v>1.7670321446993681E-2</v>
      </c>
      <c r="F55" s="408">
        <f t="shared" ref="F55" si="733">X55*100</f>
        <v>1.2592098166122789E-2</v>
      </c>
      <c r="G55" s="408">
        <f t="shared" ref="G55" si="734">Y55*100</f>
        <v>8.0592699854546476E-3</v>
      </c>
      <c r="H55" s="408">
        <f t="shared" ref="H55" si="735">Z55*100</f>
        <v>0.11111791584792804</v>
      </c>
      <c r="I55" s="408">
        <f t="shared" ref="I55" si="736">AA55*100</f>
        <v>0.11111791584793747</v>
      </c>
      <c r="K55" s="17">
        <v>202204</v>
      </c>
      <c r="L55" s="406">
        <f t="shared" si="706"/>
        <v>4.5667466426834453</v>
      </c>
      <c r="M55" s="415">
        <f t="shared" si="707"/>
        <v>46.091078759059819</v>
      </c>
      <c r="N55" s="406">
        <f t="shared" si="708"/>
        <v>14.85476605919018</v>
      </c>
      <c r="O55" s="406">
        <f t="shared" si="709"/>
        <v>15.902315402654461</v>
      </c>
      <c r="P55" s="406">
        <f t="shared" si="710"/>
        <v>11.332194336110369</v>
      </c>
      <c r="Q55" s="406">
        <f t="shared" si="711"/>
        <v>7.2528988003017201</v>
      </c>
      <c r="R55" s="406">
        <f t="shared" si="712"/>
        <v>99.999999999999986</v>
      </c>
      <c r="S55" s="408"/>
      <c r="T55" s="509">
        <v>5.0744736914050696E-5</v>
      </c>
      <c r="U55" s="509">
        <v>5.1215446108894319E-4</v>
      </c>
      <c r="V55" s="509">
        <v>1.6506306449057519E-4</v>
      </c>
      <c r="W55" s="509">
        <v>1.7670321446993682E-4</v>
      </c>
      <c r="X55" s="509">
        <v>1.2592098166122788E-4</v>
      </c>
      <c r="Y55" s="509">
        <v>8.0592699854546471E-5</v>
      </c>
      <c r="Z55" s="509">
        <v>1.1111791584792804E-3</v>
      </c>
      <c r="AA55" s="509">
        <v>1.1111791584793747E-3</v>
      </c>
      <c r="AC55" s="509">
        <v>4.5667466426834454E-2</v>
      </c>
      <c r="AD55" s="509">
        <v>0.46091078759059817</v>
      </c>
      <c r="AE55" s="509">
        <v>0.1485476605919018</v>
      </c>
      <c r="AF55" s="509">
        <v>0.1590231540265446</v>
      </c>
      <c r="AG55" s="509">
        <v>0.1133219433611037</v>
      </c>
      <c r="AH55" s="509">
        <v>7.25289880030172E-2</v>
      </c>
      <c r="AI55" s="509">
        <v>0.99999999999999989</v>
      </c>
    </row>
    <row r="56" spans="1:35">
      <c r="A56" s="17">
        <v>202205</v>
      </c>
      <c r="B56" s="408">
        <f t="shared" ref="B56" si="737">T56*100</f>
        <v>-2.3027046061480316E-2</v>
      </c>
      <c r="C56" s="412">
        <f t="shared" ref="C56" si="738">U56*100</f>
        <v>3.3842169193107452E-2</v>
      </c>
      <c r="D56" s="408">
        <f t="shared" ref="D56" si="739">V56*100</f>
        <v>5.9635358874719612E-3</v>
      </c>
      <c r="E56" s="408">
        <f t="shared" ref="E56" si="740">W56*100</f>
        <v>7.7007347872385156E-3</v>
      </c>
      <c r="F56" s="408">
        <f t="shared" ref="F56" si="741">X56*100</f>
        <v>5.8468327784119206E-3</v>
      </c>
      <c r="G56" s="408">
        <f t="shared" ref="G56" si="742">Y56*100</f>
        <v>2.0626552368963194E-3</v>
      </c>
      <c r="H56" s="408">
        <f t="shared" ref="H56" si="743">Z56*100</f>
        <v>3.2388881821645857E-2</v>
      </c>
      <c r="I56" s="408">
        <f t="shared" ref="I56" si="744">AA56*100</f>
        <v>3.2388881821650277E-2</v>
      </c>
      <c r="K56" s="17">
        <v>202205</v>
      </c>
      <c r="L56" s="406">
        <f t="shared" si="706"/>
        <v>-71.095526509010497</v>
      </c>
      <c r="M56" s="415">
        <f t="shared" si="707"/>
        <v>104.48699457877038</v>
      </c>
      <c r="N56" s="406">
        <f t="shared" si="708"/>
        <v>18.412293207005565</v>
      </c>
      <c r="O56" s="406">
        <f t="shared" si="709"/>
        <v>23.775858733388031</v>
      </c>
      <c r="P56" s="406">
        <f t="shared" si="710"/>
        <v>18.051974781372092</v>
      </c>
      <c r="Q56" s="406">
        <f t="shared" si="711"/>
        <v>6.3684052084744192</v>
      </c>
      <c r="R56" s="406">
        <f t="shared" si="712"/>
        <v>99.999999999999986</v>
      </c>
      <c r="S56" s="408"/>
      <c r="T56" s="509">
        <v>-2.3027046061480317E-4</v>
      </c>
      <c r="U56" s="509">
        <v>3.3842169193107455E-4</v>
      </c>
      <c r="V56" s="509">
        <v>5.9635358874719608E-5</v>
      </c>
      <c r="W56" s="509">
        <v>7.7007347872385157E-5</v>
      </c>
      <c r="X56" s="509">
        <v>5.8468327784119207E-5</v>
      </c>
      <c r="Y56" s="509">
        <v>2.0626552368963193E-5</v>
      </c>
      <c r="Z56" s="509">
        <v>3.238888182164586E-4</v>
      </c>
      <c r="AA56" s="509">
        <v>3.2388881821650278E-4</v>
      </c>
      <c r="AC56" s="509">
        <v>-0.71095526509010498</v>
      </c>
      <c r="AD56" s="509">
        <v>1.0448699457877038</v>
      </c>
      <c r="AE56" s="509">
        <v>0.18412293207005564</v>
      </c>
      <c r="AF56" s="509">
        <v>0.23775858733388031</v>
      </c>
      <c r="AG56" s="509">
        <v>0.18051974781372093</v>
      </c>
      <c r="AH56" s="509">
        <v>6.3684052084744189E-2</v>
      </c>
      <c r="AI56" s="509">
        <v>0.99999999999999989</v>
      </c>
    </row>
    <row r="57" spans="1:35">
      <c r="A57" s="17">
        <v>202206</v>
      </c>
      <c r="B57" s="408">
        <f t="shared" ref="B57:B58" si="745">T57*100</f>
        <v>-2.4231736612356936E-2</v>
      </c>
      <c r="C57" s="412">
        <f t="shared" ref="C57:C58" si="746">U57*100</f>
        <v>1.7637097951760609E-2</v>
      </c>
      <c r="D57" s="408">
        <f t="shared" ref="D57:D58" si="747">V57*100</f>
        <v>1.077902965759682E-3</v>
      </c>
      <c r="E57" s="408">
        <f t="shared" ref="E57:E58" si="748">W57*100</f>
        <v>3.0301775696918757E-4</v>
      </c>
      <c r="F57" s="408">
        <f t="shared" ref="F57:F58" si="749">X57*100</f>
        <v>6.5647333003039752E-4</v>
      </c>
      <c r="G57" s="408">
        <f t="shared" ref="G57:G58" si="750">Y57*100</f>
        <v>-3.6570983097265137E-3</v>
      </c>
      <c r="H57" s="408">
        <f t="shared" ref="H57:H58" si="751">Z57*100</f>
        <v>-8.2143429175635749E-3</v>
      </c>
      <c r="I57" s="408">
        <f t="shared" ref="I57:I58" si="752">AA57*100</f>
        <v>-8.214342917565072E-3</v>
      </c>
      <c r="K57" s="17">
        <v>202206</v>
      </c>
      <c r="L57" s="406">
        <f t="shared" si="706"/>
        <v>294.99300011624325</v>
      </c>
      <c r="M57" s="415">
        <f t="shared" si="707"/>
        <v>-214.71100158297119</v>
      </c>
      <c r="N57" s="406">
        <f t="shared" si="708"/>
        <v>-13.122205593035977</v>
      </c>
      <c r="O57" s="406">
        <f t="shared" si="709"/>
        <v>-3.6888861350222824</v>
      </c>
      <c r="P57" s="406">
        <f t="shared" si="710"/>
        <v>-7.9917935812827219</v>
      </c>
      <c r="Q57" s="406">
        <f t="shared" si="711"/>
        <v>44.520886776068899</v>
      </c>
      <c r="R57" s="406">
        <f t="shared" si="712"/>
        <v>99.999999999999986</v>
      </c>
      <c r="S57" s="408"/>
      <c r="T57" s="509">
        <v>-2.4231736612356935E-4</v>
      </c>
      <c r="U57" s="509">
        <v>1.7637097951760607E-4</v>
      </c>
      <c r="V57" s="509">
        <v>1.0779029657596821E-5</v>
      </c>
      <c r="W57" s="509">
        <v>3.0301775696918756E-6</v>
      </c>
      <c r="X57" s="509">
        <v>6.5647333003039757E-6</v>
      </c>
      <c r="Y57" s="509">
        <v>-3.6570983097265138E-5</v>
      </c>
      <c r="Z57" s="509">
        <v>-8.2143429175635747E-5</v>
      </c>
      <c r="AA57" s="509">
        <v>-8.2143429175650723E-5</v>
      </c>
      <c r="AC57" s="509">
        <v>2.9499300011624325</v>
      </c>
      <c r="AD57" s="509">
        <v>-2.1471100158297118</v>
      </c>
      <c r="AE57" s="509">
        <v>-0.13122205593035977</v>
      </c>
      <c r="AF57" s="509">
        <v>-3.6888861350222825E-2</v>
      </c>
      <c r="AG57" s="509">
        <v>-7.9917935812827218E-2</v>
      </c>
      <c r="AH57" s="509">
        <v>0.44520886776068902</v>
      </c>
      <c r="AI57" s="509">
        <v>0.99999999999999989</v>
      </c>
    </row>
    <row r="58" spans="1:35">
      <c r="A58" s="17">
        <v>202207</v>
      </c>
      <c r="B58" s="408">
        <f t="shared" si="745"/>
        <v>-2.5444076104247176E-2</v>
      </c>
      <c r="C58" s="412">
        <f t="shared" si="746"/>
        <v>-1.665447284933675E-2</v>
      </c>
      <c r="D58" s="408">
        <f t="shared" si="747"/>
        <v>-4.5555776308650918E-3</v>
      </c>
      <c r="E58" s="408">
        <f t="shared" si="748"/>
        <v>-6.8327906380824992E-3</v>
      </c>
      <c r="F58" s="408">
        <f t="shared" si="749"/>
        <v>-3.8459337308254984E-3</v>
      </c>
      <c r="G58" s="408">
        <f t="shared" si="750"/>
        <v>-9.2768225430219179E-3</v>
      </c>
      <c r="H58" s="408">
        <f t="shared" si="751"/>
        <v>-6.6609673496378946E-2</v>
      </c>
      <c r="I58" s="408">
        <f t="shared" si="752"/>
        <v>-6.6609673496393684E-2</v>
      </c>
      <c r="K58" s="17">
        <v>202207</v>
      </c>
      <c r="L58" s="406">
        <f t="shared" si="706"/>
        <v>38.198770191585425</v>
      </c>
      <c r="M58" s="415">
        <f t="shared" si="707"/>
        <v>25.003084349666011</v>
      </c>
      <c r="N58" s="406">
        <f t="shared" si="708"/>
        <v>6.8392132729981681</v>
      </c>
      <c r="O58" s="406">
        <f t="shared" si="709"/>
        <v>10.257955458157209</v>
      </c>
      <c r="P58" s="406">
        <f t="shared" si="710"/>
        <v>5.7738366350565773</v>
      </c>
      <c r="Q58" s="406">
        <f t="shared" si="711"/>
        <v>13.927140092536602</v>
      </c>
      <c r="R58" s="406">
        <f t="shared" si="712"/>
        <v>99.999999999999986</v>
      </c>
      <c r="S58" s="408"/>
      <c r="T58" s="509">
        <v>-2.5444076104247175E-4</v>
      </c>
      <c r="U58" s="509">
        <v>-1.6654472849336751E-4</v>
      </c>
      <c r="V58" s="509">
        <v>-4.5555776308650914E-5</v>
      </c>
      <c r="W58" s="509">
        <v>-6.8327906380824993E-5</v>
      </c>
      <c r="X58" s="509">
        <v>-3.8459337308254982E-5</v>
      </c>
      <c r="Y58" s="509">
        <v>-9.2768225430219187E-5</v>
      </c>
      <c r="Z58" s="509">
        <v>-6.660967349637894E-4</v>
      </c>
      <c r="AA58" s="509">
        <v>-6.6609673496393685E-4</v>
      </c>
      <c r="AC58" s="509">
        <v>0.38198770191585424</v>
      </c>
      <c r="AD58" s="509">
        <v>0.2500308434966601</v>
      </c>
      <c r="AE58" s="509">
        <v>6.8392132729981681E-2</v>
      </c>
      <c r="AF58" s="509">
        <v>0.10257955458157209</v>
      </c>
      <c r="AG58" s="509">
        <v>5.773836635056577E-2</v>
      </c>
      <c r="AH58" s="509">
        <v>0.13927140092536602</v>
      </c>
      <c r="AI58" s="509">
        <v>0.99999999999999989</v>
      </c>
    </row>
    <row r="59" spans="1:35">
      <c r="A59" s="17">
        <v>202208</v>
      </c>
      <c r="B59" s="408">
        <f t="shared" ref="B59" si="753">T59*100</f>
        <v>-3.1249878430154258E-2</v>
      </c>
      <c r="C59" s="412">
        <f t="shared" ref="C59" si="754">U59*100</f>
        <v>-4.8644262243561442E-2</v>
      </c>
      <c r="D59" s="408">
        <f t="shared" ref="D59" si="755">V59*100</f>
        <v>-8.2803058188968149E-3</v>
      </c>
      <c r="E59" s="408">
        <f t="shared" ref="E59" si="756">W59*100</f>
        <v>-1.5084322958530265E-2</v>
      </c>
      <c r="F59" s="408">
        <f t="shared" ref="F59" si="757">X59*100</f>
        <v>-8.6586777354476334E-3</v>
      </c>
      <c r="G59" s="408">
        <f t="shared" ref="G59" si="758">Y59*100</f>
        <v>-1.4431676583585264E-2</v>
      </c>
      <c r="H59" s="408">
        <f t="shared" ref="H59" si="759">Z59*100</f>
        <v>-0.12634912377017571</v>
      </c>
      <c r="I59" s="408">
        <f t="shared" ref="I59" si="760">AA59*100</f>
        <v>-0.12634912377016905</v>
      </c>
      <c r="K59" s="17">
        <v>202208</v>
      </c>
      <c r="L59" s="406">
        <f t="shared" si="706"/>
        <v>24.732960148577373</v>
      </c>
      <c r="M59" s="415">
        <f t="shared" si="707"/>
        <v>38.499880958449324</v>
      </c>
      <c r="N59" s="406">
        <f t="shared" si="708"/>
        <v>6.5535126574825959</v>
      </c>
      <c r="O59" s="406">
        <f t="shared" si="709"/>
        <v>11.938605119231442</v>
      </c>
      <c r="P59" s="406">
        <f t="shared" si="710"/>
        <v>6.8529780635419701</v>
      </c>
      <c r="Q59" s="406">
        <f t="shared" si="711"/>
        <v>11.422063052717281</v>
      </c>
      <c r="R59" s="406">
        <f t="shared" si="712"/>
        <v>99.999999999999972</v>
      </c>
      <c r="S59" s="408"/>
      <c r="T59" s="509">
        <v>-3.1249878430154258E-4</v>
      </c>
      <c r="U59" s="509">
        <v>-4.8644262243561441E-4</v>
      </c>
      <c r="V59" s="509">
        <v>-8.2803058188968157E-5</v>
      </c>
      <c r="W59" s="509">
        <v>-1.5084322958530265E-4</v>
      </c>
      <c r="X59" s="509">
        <v>-8.6586777354476336E-5</v>
      </c>
      <c r="Y59" s="509">
        <v>-1.4431676583585265E-4</v>
      </c>
      <c r="Z59" s="509">
        <v>-1.263491237701757E-3</v>
      </c>
      <c r="AA59" s="509">
        <v>-1.2634912377016904E-3</v>
      </c>
      <c r="AC59" s="509">
        <v>0.24732960148577374</v>
      </c>
      <c r="AD59" s="509">
        <v>0.38499880958449323</v>
      </c>
      <c r="AE59" s="509">
        <v>6.5535126574825964E-2</v>
      </c>
      <c r="AF59" s="509">
        <v>0.11938605119231441</v>
      </c>
      <c r="AG59" s="509">
        <v>6.8529780635419701E-2</v>
      </c>
      <c r="AH59" s="509">
        <v>0.11422063052717281</v>
      </c>
      <c r="AI59" s="509">
        <v>0.99999999999999978</v>
      </c>
    </row>
    <row r="60" spans="1:35">
      <c r="A60" s="17">
        <v>202209</v>
      </c>
      <c r="B60" s="408">
        <f t="shared" ref="B60" si="761">T60*100</f>
        <v>-6.3847327800512263E-2</v>
      </c>
      <c r="C60" s="412">
        <f t="shared" ref="C60" si="762">U60*100</f>
        <v>-8.1338421885824908E-2</v>
      </c>
      <c r="D60" s="408">
        <f t="shared" ref="D60" si="763">V60*100</f>
        <v>-1.779639869483423E-2</v>
      </c>
      <c r="E60" s="408">
        <f t="shared" ref="E60" si="764">W60*100</f>
        <v>-2.592923129677303E-2</v>
      </c>
      <c r="F60" s="408">
        <f t="shared" ref="F60" si="765">X60*100</f>
        <v>-1.4209381811045637E-2</v>
      </c>
      <c r="G60" s="408">
        <f t="shared" ref="G60" si="766">Y60*100</f>
        <v>-1.8418762431592062E-2</v>
      </c>
      <c r="H60" s="408">
        <f t="shared" ref="H60" si="767">Z60*100</f>
        <v>-0.22153952392058213</v>
      </c>
      <c r="I60" s="408">
        <f t="shared" ref="I60" si="768">AA60*100</f>
        <v>-0.22153952392057991</v>
      </c>
      <c r="K60" s="17">
        <v>202209</v>
      </c>
      <c r="L60" s="406">
        <f t="shared" ref="L60" si="769">AC60*100</f>
        <v>28.819836149598466</v>
      </c>
      <c r="M60" s="415">
        <f t="shared" ref="M60" si="770">AD60*100</f>
        <v>36.715083812757157</v>
      </c>
      <c r="N60" s="406">
        <f t="shared" ref="N60" si="771">AE60*100</f>
        <v>8.0330581107567589</v>
      </c>
      <c r="O60" s="406">
        <f t="shared" ref="O60" si="772">AF60*100</f>
        <v>11.704110778024505</v>
      </c>
      <c r="P60" s="406">
        <f t="shared" ref="P60" si="773">AG60*100</f>
        <v>6.4139263096635712</v>
      </c>
      <c r="Q60" s="406">
        <f t="shared" ref="Q60" si="774">AH60*100</f>
        <v>8.3139848391995521</v>
      </c>
      <c r="R60" s="406">
        <f t="shared" ref="R60" si="775">AI60*100</f>
        <v>100.00000000000003</v>
      </c>
      <c r="S60" s="408"/>
      <c r="T60" s="509">
        <v>-6.3847327800512269E-4</v>
      </c>
      <c r="U60" s="509">
        <v>-8.1338421885824913E-4</v>
      </c>
      <c r="V60" s="509">
        <v>-1.7796398694834231E-4</v>
      </c>
      <c r="W60" s="509">
        <v>-2.5929231296773029E-4</v>
      </c>
      <c r="X60" s="509">
        <v>-1.4209381811045637E-4</v>
      </c>
      <c r="Y60" s="509">
        <v>-1.8418762431592062E-4</v>
      </c>
      <c r="Z60" s="509">
        <v>-2.2153952392058212E-3</v>
      </c>
      <c r="AA60" s="509">
        <v>-2.215395239205799E-3</v>
      </c>
      <c r="AC60" s="509">
        <v>0.28819836149598466</v>
      </c>
      <c r="AD60" s="509">
        <v>0.36715083812757154</v>
      </c>
      <c r="AE60" s="509">
        <v>8.0330581107567592E-2</v>
      </c>
      <c r="AF60" s="509">
        <v>0.11704110778024505</v>
      </c>
      <c r="AG60" s="509">
        <v>6.4139263096635715E-2</v>
      </c>
      <c r="AH60" s="509">
        <v>8.3139848391995522E-2</v>
      </c>
      <c r="AI60" s="509">
        <v>1.0000000000000002</v>
      </c>
    </row>
    <row r="61" spans="1:35">
      <c r="A61" s="17">
        <v>202210</v>
      </c>
      <c r="B61" s="408">
        <f t="shared" ref="B61" si="776">T61*100</f>
        <v>-8.2571947063667744E-2</v>
      </c>
      <c r="C61" s="412">
        <f t="shared" ref="C61" si="777">U61*100</f>
        <v>-9.9727266741915441E-2</v>
      </c>
      <c r="D61" s="408">
        <f t="shared" ref="D61" si="778">V61*100</f>
        <v>-2.180552275149391E-2</v>
      </c>
      <c r="E61" s="408">
        <f t="shared" ref="E61" si="779">W61*100</f>
        <v>-3.2303648209724693E-2</v>
      </c>
      <c r="F61" s="408">
        <f t="shared" ref="F61" si="780">X61*100</f>
        <v>-1.7392925202906653E-2</v>
      </c>
      <c r="G61" s="408">
        <f t="shared" ref="G61" si="781">Y61*100</f>
        <v>-2.0864483723725034E-2</v>
      </c>
      <c r="H61" s="408">
        <f t="shared" ref="H61" si="782">Z61*100</f>
        <v>-0.27466579369343347</v>
      </c>
      <c r="I61" s="408">
        <f t="shared" ref="I61" si="783">AA61*100</f>
        <v>-0.27466579369341804</v>
      </c>
      <c r="K61" s="17">
        <v>202210</v>
      </c>
      <c r="L61" s="406">
        <f t="shared" ref="L61" si="784">AC61*100</f>
        <v>30.062697634576917</v>
      </c>
      <c r="M61" s="415">
        <f t="shared" ref="M61" si="785">AD61*100</f>
        <v>36.308586300784661</v>
      </c>
      <c r="N61" s="406">
        <f t="shared" ref="N61" si="786">AE61*100</f>
        <v>7.9389291466821703</v>
      </c>
      <c r="O61" s="406">
        <f t="shared" ref="O61" si="787">AF61*100</f>
        <v>11.761074349789697</v>
      </c>
      <c r="P61" s="406">
        <f t="shared" ref="P61" si="788">AG61*100</f>
        <v>6.3323958069273294</v>
      </c>
      <c r="Q61" s="406">
        <f t="shared" ref="Q61" si="789">AH61*100</f>
        <v>7.5963167612392244</v>
      </c>
      <c r="R61" s="406">
        <f t="shared" ref="R61" si="790">AI61*100</f>
        <v>100</v>
      </c>
      <c r="S61" s="408"/>
      <c r="T61" s="509">
        <v>-8.2571947063667746E-4</v>
      </c>
      <c r="U61" s="509">
        <v>-9.9727266741915445E-4</v>
      </c>
      <c r="V61" s="509">
        <v>-2.1805522751493911E-4</v>
      </c>
      <c r="W61" s="509">
        <v>-3.230364820972469E-4</v>
      </c>
      <c r="X61" s="509">
        <v>-1.7392925202906653E-4</v>
      </c>
      <c r="Y61" s="509">
        <v>-2.0864483723725036E-4</v>
      </c>
      <c r="Z61" s="509">
        <v>-2.7466579369343348E-3</v>
      </c>
      <c r="AA61" s="509">
        <v>-2.7466579369341804E-3</v>
      </c>
      <c r="AC61" s="509">
        <v>0.30062697634576918</v>
      </c>
      <c r="AD61" s="509">
        <v>0.36308586300784662</v>
      </c>
      <c r="AE61" s="509">
        <v>7.9389291466821707E-2</v>
      </c>
      <c r="AF61" s="509">
        <v>0.11761074349789696</v>
      </c>
      <c r="AG61" s="509">
        <v>6.3323958069273295E-2</v>
      </c>
      <c r="AH61" s="509">
        <v>7.5963167612392246E-2</v>
      </c>
      <c r="AI61" s="509">
        <v>1</v>
      </c>
    </row>
    <row r="62" spans="1:35">
      <c r="A62" s="17">
        <v>202211</v>
      </c>
      <c r="B62" s="408">
        <f t="shared" ref="B62" si="791">T62*100</f>
        <v>-7.7814138234773469E-2</v>
      </c>
      <c r="C62" s="412">
        <f t="shared" ref="C62" si="792">U62*100</f>
        <v>-0.10182510385505833</v>
      </c>
      <c r="D62" s="408">
        <f t="shared" ref="D62" si="793">V62*100</f>
        <v>-2.6746026364897958E-2</v>
      </c>
      <c r="E62" s="408">
        <f t="shared" ref="E62" si="794">W62*100</f>
        <v>-3.4996245489281125E-2</v>
      </c>
      <c r="F62" s="408">
        <f t="shared" ref="F62" si="795">X62*100</f>
        <v>-1.7162747264204345E-2</v>
      </c>
      <c r="G62" s="408">
        <f t="shared" ref="G62" si="796">Y62*100</f>
        <v>-2.0690978963285585E-2</v>
      </c>
      <c r="H62" s="408">
        <f t="shared" ref="H62" si="797">Z62*100</f>
        <v>-0.27923524017150075</v>
      </c>
      <c r="I62" s="408">
        <f t="shared" ref="I62" si="798">AA62*100</f>
        <v>-0.27923524017151752</v>
      </c>
      <c r="K62" s="17">
        <v>202211</v>
      </c>
      <c r="L62" s="406">
        <f t="shared" ref="L62" si="799">AC62*100</f>
        <v>27.866876038633791</v>
      </c>
      <c r="M62" s="415">
        <f t="shared" ref="M62" si="800">AD62*100</f>
        <v>36.465706761266716</v>
      </c>
      <c r="N62" s="406">
        <f t="shared" ref="N62" si="801">AE62*100</f>
        <v>9.5783133778068539</v>
      </c>
      <c r="O62" s="406">
        <f t="shared" ref="O62" si="802">AF62*100</f>
        <v>12.532889999051381</v>
      </c>
      <c r="P62" s="406">
        <f t="shared" ref="P62" si="803">AG62*100</f>
        <v>6.1463400012345595</v>
      </c>
      <c r="Q62" s="406">
        <f t="shared" ref="Q62" si="804">AH62*100</f>
        <v>7.4098738220067046</v>
      </c>
      <c r="R62" s="406">
        <f t="shared" ref="R62" si="805">AI62*100</f>
        <v>100</v>
      </c>
      <c r="S62" s="408"/>
      <c r="T62" s="509">
        <v>-7.7814138234773473E-4</v>
      </c>
      <c r="U62" s="509">
        <v>-1.0182510385505833E-3</v>
      </c>
      <c r="V62" s="509">
        <v>-2.6746026364897956E-4</v>
      </c>
      <c r="W62" s="509">
        <v>-3.4996245489281124E-4</v>
      </c>
      <c r="X62" s="509">
        <v>-1.7162747264204344E-4</v>
      </c>
      <c r="Y62" s="509">
        <v>-2.0690978963285584E-4</v>
      </c>
      <c r="Z62" s="509">
        <v>-2.7923524017150077E-3</v>
      </c>
      <c r="AA62" s="509">
        <v>-2.7923524017151751E-3</v>
      </c>
      <c r="AC62" s="509">
        <v>0.27866876038633792</v>
      </c>
      <c r="AD62" s="509">
        <v>0.3646570676126672</v>
      </c>
      <c r="AE62" s="509">
        <v>9.5783133778068533E-2</v>
      </c>
      <c r="AF62" s="509">
        <v>0.1253288999905138</v>
      </c>
      <c r="AG62" s="509">
        <v>6.1463400012345591E-2</v>
      </c>
      <c r="AH62" s="509">
        <v>7.4098738220067045E-2</v>
      </c>
      <c r="AI62" s="509">
        <v>1</v>
      </c>
    </row>
    <row r="63" spans="1:35">
      <c r="A63" s="402">
        <v>202212</v>
      </c>
      <c r="B63" s="410">
        <f t="shared" ref="B63" si="806">T63*100</f>
        <v>-6.9671596007548534E-2</v>
      </c>
      <c r="C63" s="414">
        <f t="shared" ref="C63" si="807">U63*100</f>
        <v>-9.8179423280784939E-2</v>
      </c>
      <c r="D63" s="410">
        <f t="shared" ref="D63" si="808">V63*100</f>
        <v>-2.7669744703769903E-2</v>
      </c>
      <c r="E63" s="410">
        <f t="shared" ref="E63" si="809">W63*100</f>
        <v>-3.8304527024705048E-2</v>
      </c>
      <c r="F63" s="410">
        <f t="shared" ref="F63" si="810">X63*100</f>
        <v>-1.5637211037865608E-2</v>
      </c>
      <c r="G63" s="410">
        <f t="shared" ref="G63" si="811">Y63*100</f>
        <v>-1.8464265265548365E-2</v>
      </c>
      <c r="H63" s="410">
        <f t="shared" ref="H63" si="812">Z63*100</f>
        <v>-0.26792676732022236</v>
      </c>
      <c r="I63" s="410">
        <f t="shared" ref="I63" si="813">AA63*100</f>
        <v>-0.26792676732020893</v>
      </c>
      <c r="K63" s="402">
        <v>202212</v>
      </c>
      <c r="L63" s="407">
        <f t="shared" ref="L63" si="814">AC63*100</f>
        <v>26.003969929692772</v>
      </c>
      <c r="M63" s="416">
        <f t="shared" ref="M63" si="815">AD63*100</f>
        <v>36.644126401690301</v>
      </c>
      <c r="N63" s="407">
        <f t="shared" ref="N63" si="816">AE63*100</f>
        <v>10.327353619991021</v>
      </c>
      <c r="O63" s="407">
        <f t="shared" ref="O63" si="817">AF63*100</f>
        <v>14.296640611098036</v>
      </c>
      <c r="P63" s="407">
        <f t="shared" ref="P63" si="818">AG63*100</f>
        <v>5.8363750640772043</v>
      </c>
      <c r="Q63" s="407">
        <f t="shared" ref="Q63" si="819">AH63*100</f>
        <v>6.8915343734506873</v>
      </c>
      <c r="R63" s="407">
        <f t="shared" ref="R63" si="820">AI63*100</f>
        <v>100.00000000000003</v>
      </c>
      <c r="S63" s="408"/>
      <c r="T63" s="510">
        <v>-6.9671596007548535E-4</v>
      </c>
      <c r="U63" s="510">
        <v>-9.8179423280784941E-4</v>
      </c>
      <c r="V63" s="510">
        <v>-2.7669744703769902E-4</v>
      </c>
      <c r="W63" s="510">
        <v>-3.8304527024705048E-4</v>
      </c>
      <c r="X63" s="510">
        <v>-1.5637211037865608E-4</v>
      </c>
      <c r="Y63" s="510">
        <v>-1.8464265265548366E-4</v>
      </c>
      <c r="Z63" s="510">
        <v>-2.6792676732022235E-3</v>
      </c>
      <c r="AA63" s="510">
        <v>-2.6792676732020895E-3</v>
      </c>
      <c r="AC63" s="510">
        <v>0.26003969929692772</v>
      </c>
      <c r="AD63" s="510">
        <v>0.36644126401690302</v>
      </c>
      <c r="AE63" s="510">
        <v>0.10327353619991021</v>
      </c>
      <c r="AF63" s="510">
        <v>0.14296640611098035</v>
      </c>
      <c r="AG63" s="510">
        <v>5.8363750640772039E-2</v>
      </c>
      <c r="AH63" s="510">
        <v>6.8915343734506876E-2</v>
      </c>
      <c r="AI63" s="510">
        <v>1.0000000000000002</v>
      </c>
    </row>
    <row r="64" spans="1:35">
      <c r="A64" s="404">
        <v>202301</v>
      </c>
      <c r="B64" s="408">
        <f t="shared" ref="B64" si="821">T64*100</f>
        <v>-3.676499105838793E-2</v>
      </c>
      <c r="C64" s="412">
        <f t="shared" ref="C64" si="822">U64*100</f>
        <v>-7.8961132254149941E-2</v>
      </c>
      <c r="D64" s="408">
        <f t="shared" ref="D64" si="823">V64*100</f>
        <v>-2.1564571580802456E-2</v>
      </c>
      <c r="E64" s="408">
        <f t="shared" ref="E64" si="824">W64*100</f>
        <v>-3.7414983267800267E-2</v>
      </c>
      <c r="F64" s="408">
        <f t="shared" ref="F64" si="825">X64*100</f>
        <v>-1.3425018507403123E-2</v>
      </c>
      <c r="G64" s="408">
        <f t="shared" ref="G64" si="826">Y64*100</f>
        <v>-1.3995879877951862E-2</v>
      </c>
      <c r="H64" s="408">
        <f t="shared" ref="H64" si="827">Z64*100</f>
        <v>-0.2021265765464956</v>
      </c>
      <c r="I64" s="408">
        <f t="shared" ref="I64" si="828">AA64*100</f>
        <v>-0.20212657654650923</v>
      </c>
      <c r="K64" s="404">
        <v>202301</v>
      </c>
      <c r="L64" s="406">
        <f t="shared" ref="L64" si="829">AC64*100</f>
        <v>18.189093035932757</v>
      </c>
      <c r="M64" s="415">
        <f t="shared" ref="M64" si="830">AD64*100</f>
        <v>39.065190537171318</v>
      </c>
      <c r="N64" s="406">
        <f t="shared" ref="N64" si="831">AE64*100</f>
        <v>10.668845210388209</v>
      </c>
      <c r="O64" s="406">
        <f t="shared" ref="O64" si="832">AF64*100</f>
        <v>18.510669852063526</v>
      </c>
      <c r="P64" s="406">
        <f t="shared" ref="P64" si="833">AG64*100</f>
        <v>6.6418868497062462</v>
      </c>
      <c r="Q64" s="406">
        <f t="shared" ref="Q64" si="834">AH64*100</f>
        <v>6.9243145147379268</v>
      </c>
      <c r="R64" s="406">
        <f t="shared" ref="R64" si="835">AI64*100</f>
        <v>99.999999999999972</v>
      </c>
      <c r="S64" s="408"/>
      <c r="T64" s="509">
        <v>-3.676499105838793E-4</v>
      </c>
      <c r="U64" s="509">
        <v>-7.8961132254149944E-4</v>
      </c>
      <c r="V64" s="509">
        <v>-2.1564571580802455E-4</v>
      </c>
      <c r="W64" s="509">
        <v>-3.7414983267800267E-4</v>
      </c>
      <c r="X64" s="509">
        <v>-1.3425018507403122E-4</v>
      </c>
      <c r="Y64" s="509">
        <v>-1.3995879877951861E-4</v>
      </c>
      <c r="Z64" s="509">
        <v>-2.0212657654649561E-3</v>
      </c>
      <c r="AA64" s="509">
        <v>-2.0212657654650923E-3</v>
      </c>
      <c r="AC64" s="509">
        <v>0.18189093035932757</v>
      </c>
      <c r="AD64" s="509">
        <v>0.39065190537171318</v>
      </c>
      <c r="AE64" s="509">
        <v>0.10668845210388209</v>
      </c>
      <c r="AF64" s="509">
        <v>0.18510669852063524</v>
      </c>
      <c r="AG64" s="509">
        <v>6.6418868497062467E-2</v>
      </c>
      <c r="AH64" s="509">
        <v>6.9243145147379268E-2</v>
      </c>
      <c r="AI64" s="509">
        <v>0.99999999999999978</v>
      </c>
    </row>
    <row r="65" spans="1:35">
      <c r="A65" s="17">
        <v>202302</v>
      </c>
      <c r="B65" s="408">
        <f t="shared" ref="B65" si="836">T65*100</f>
        <v>-8.4831163625763671E-3</v>
      </c>
      <c r="C65" s="412">
        <f t="shared" ref="C65" si="837">U65*100</f>
        <v>-5.0434838889140035E-2</v>
      </c>
      <c r="D65" s="408">
        <f t="shared" ref="D65" si="838">V65*100</f>
        <v>-1.3270821576629951E-2</v>
      </c>
      <c r="E65" s="408">
        <f t="shared" ref="E65" si="839">W65*100</f>
        <v>-2.8231159299068845E-2</v>
      </c>
      <c r="F65" s="408">
        <f t="shared" ref="F65" si="840">X65*100</f>
        <v>-1.2620944347205725E-2</v>
      </c>
      <c r="G65" s="408">
        <f t="shared" ref="G65" si="841">Y65*100</f>
        <v>-9.6898132673675832E-3</v>
      </c>
      <c r="H65" s="408">
        <f t="shared" ref="H65" si="842">Z65*100</f>
        <v>-0.1227306937419885</v>
      </c>
      <c r="I65" s="408">
        <f t="shared" ref="I65" si="843">AA65*100</f>
        <v>-0.12273069374201333</v>
      </c>
      <c r="K65" s="17">
        <v>202302</v>
      </c>
      <c r="L65" s="406">
        <f t="shared" ref="L65" si="844">AC65*100</f>
        <v>6.9119762171393413</v>
      </c>
      <c r="M65" s="415">
        <f t="shared" ref="M65" si="845">AD65*100</f>
        <v>41.093908419655023</v>
      </c>
      <c r="N65" s="406">
        <f t="shared" ref="N65" si="846">AE65*100</f>
        <v>10.812960614830903</v>
      </c>
      <c r="O65" s="406">
        <f t="shared" ref="O65" si="847">AF65*100</f>
        <v>23.002525642377613</v>
      </c>
      <c r="P65" s="406">
        <f t="shared" ref="P65" si="848">AG65*100</f>
        <v>10.283445780676672</v>
      </c>
      <c r="Q65" s="406">
        <f t="shared" ref="Q65" si="849">AH65*100</f>
        <v>7.8951833253204482</v>
      </c>
      <c r="R65" s="406">
        <f t="shared" ref="R65" si="850">AI65*100</f>
        <v>100</v>
      </c>
      <c r="S65" s="408"/>
      <c r="T65" s="509">
        <v>-8.483116362576367E-5</v>
      </c>
      <c r="U65" s="509">
        <v>-5.0434838889140037E-4</v>
      </c>
      <c r="V65" s="509">
        <v>-1.3270821576629951E-4</v>
      </c>
      <c r="W65" s="509">
        <v>-2.8231159299068844E-4</v>
      </c>
      <c r="X65" s="509">
        <v>-1.2620944347205724E-4</v>
      </c>
      <c r="Y65" s="509">
        <v>-9.6898132673675831E-5</v>
      </c>
      <c r="Z65" s="509">
        <v>-1.227306937419885E-3</v>
      </c>
      <c r="AA65" s="509">
        <v>-1.2273069374201333E-3</v>
      </c>
      <c r="AC65" s="509">
        <v>6.9119762171393415E-2</v>
      </c>
      <c r="AD65" s="509">
        <v>0.41093908419655023</v>
      </c>
      <c r="AE65" s="509">
        <v>0.10812960614830902</v>
      </c>
      <c r="AF65" s="509">
        <v>0.23002525642377614</v>
      </c>
      <c r="AG65" s="509">
        <v>0.10283445780676671</v>
      </c>
      <c r="AH65" s="509">
        <v>7.8951833253204484E-2</v>
      </c>
      <c r="AI65" s="509">
        <v>1</v>
      </c>
    </row>
    <row r="66" spans="1:35">
      <c r="A66" s="17">
        <v>202303</v>
      </c>
      <c r="B66" s="408">
        <f t="shared" ref="B66" si="851">T66*100</f>
        <v>4.7297418013210945E-3</v>
      </c>
      <c r="C66" s="412">
        <f t="shared" ref="C66" si="852">U66*100</f>
        <v>-2.8320091176897152E-2</v>
      </c>
      <c r="D66" s="408">
        <f t="shared" ref="D66" si="853">V66*100</f>
        <v>-7.9657566491334666E-3</v>
      </c>
      <c r="E66" s="408">
        <f t="shared" ref="E66" si="854">W66*100</f>
        <v>-1.7411884560359397E-2</v>
      </c>
      <c r="F66" s="408">
        <f t="shared" ref="F66" si="855">X66*100</f>
        <v>-1.2416700334230519E-2</v>
      </c>
      <c r="G66" s="408">
        <f t="shared" ref="G66" si="856">Y66*100</f>
        <v>-6.8929913620688395E-3</v>
      </c>
      <c r="H66" s="408">
        <f t="shared" ref="H66" si="857">Z66*100</f>
        <v>-6.8277682281368282E-2</v>
      </c>
      <c r="I66" s="408">
        <f t="shared" ref="I66" si="858">AA66*100</f>
        <v>-6.8277682281335308E-2</v>
      </c>
      <c r="K66" s="17">
        <v>202303</v>
      </c>
      <c r="L66" s="406">
        <f t="shared" ref="L66" si="859">AC66*100</f>
        <v>-6.9272149306857083</v>
      </c>
      <c r="M66" s="415">
        <f t="shared" ref="M66" si="860">AD66*100</f>
        <v>41.477815635556773</v>
      </c>
      <c r="N66" s="406">
        <f t="shared" ref="N66" si="861">AE66*100</f>
        <v>11.666706283770816</v>
      </c>
      <c r="O66" s="406">
        <f t="shared" ref="O66" si="862">AF66*100</f>
        <v>25.501575300412298</v>
      </c>
      <c r="P66" s="406">
        <f t="shared" ref="P66" si="863">AG66*100</f>
        <v>18.185591425119021</v>
      </c>
      <c r="Q66" s="406">
        <f t="shared" ref="Q66" si="864">AH66*100</f>
        <v>10.095526285826796</v>
      </c>
      <c r="R66" s="406">
        <f t="shared" ref="R66" si="865">AI66*100</f>
        <v>100</v>
      </c>
      <c r="S66" s="408"/>
      <c r="T66" s="509">
        <v>4.7297418013210944E-5</v>
      </c>
      <c r="U66" s="509">
        <v>-2.8320091176897152E-4</v>
      </c>
      <c r="V66" s="509">
        <v>-7.9657566491334663E-5</v>
      </c>
      <c r="W66" s="509">
        <v>-1.7411884560359397E-4</v>
      </c>
      <c r="X66" s="509">
        <v>-1.241670033423052E-4</v>
      </c>
      <c r="Y66" s="509">
        <v>-6.8929913620688398E-5</v>
      </c>
      <c r="Z66" s="509">
        <v>-6.8277682281368281E-4</v>
      </c>
      <c r="AA66" s="509">
        <v>-6.8277682281335311E-4</v>
      </c>
      <c r="AC66" s="509">
        <v>-6.9272149306857086E-2</v>
      </c>
      <c r="AD66" s="509">
        <v>0.41477815635556775</v>
      </c>
      <c r="AE66" s="509">
        <v>0.11666706283770815</v>
      </c>
      <c r="AF66" s="509">
        <v>0.25501575300412299</v>
      </c>
      <c r="AG66" s="509">
        <v>0.18185591425119021</v>
      </c>
      <c r="AH66" s="509">
        <v>0.10095526285826796</v>
      </c>
      <c r="AI66" s="509">
        <v>1</v>
      </c>
    </row>
    <row r="67" spans="1:35">
      <c r="A67" s="17">
        <v>202304</v>
      </c>
      <c r="B67" s="408">
        <f t="shared" ref="B67" si="866">T67*100</f>
        <v>1.1814354104146513E-2</v>
      </c>
      <c r="C67" s="412">
        <f t="shared" ref="C67" si="867">U67*100</f>
        <v>-1.7024476767611579E-2</v>
      </c>
      <c r="D67" s="408">
        <f t="shared" ref="D67" si="868">V67*100</f>
        <v>-5.4121955857368486E-3</v>
      </c>
      <c r="E67" s="408">
        <f t="shared" ref="E67" si="869">W67*100</f>
        <v>-8.8211633559511279E-3</v>
      </c>
      <c r="F67" s="408">
        <f t="shared" ref="F67" si="870">X67*100</f>
        <v>-1.1173313492096451E-2</v>
      </c>
      <c r="G67" s="408">
        <f t="shared" ref="G67" si="871">Y67*100</f>
        <v>-6.3621391006237907E-3</v>
      </c>
      <c r="H67" s="408">
        <f t="shared" ref="H67" si="872">Z67*100</f>
        <v>-3.6978934197873285E-2</v>
      </c>
      <c r="I67" s="408">
        <f t="shared" ref="I67" si="873">AA67*100</f>
        <v>-3.6978934197880613E-2</v>
      </c>
      <c r="K67" s="17">
        <v>202304</v>
      </c>
      <c r="L67" s="406">
        <f t="shared" ref="L67" si="874">AC67*100</f>
        <v>-31.948876733245534</v>
      </c>
      <c r="M67" s="415">
        <f t="shared" ref="M67" si="875">AD67*100</f>
        <v>46.038311100352594</v>
      </c>
      <c r="N67" s="406">
        <f t="shared" ref="N67" si="876">AE67*100</f>
        <v>14.635888521763055</v>
      </c>
      <c r="O67" s="406">
        <f t="shared" ref="O67" si="877">AF67*100</f>
        <v>23.854563543528105</v>
      </c>
      <c r="P67" s="406">
        <f t="shared" ref="P67" si="878">AG67*100</f>
        <v>30.215347560609374</v>
      </c>
      <c r="Q67" s="406">
        <f t="shared" ref="Q67" si="879">AH67*100</f>
        <v>17.204766006992401</v>
      </c>
      <c r="R67" s="406">
        <f t="shared" ref="R67" si="880">AI67*100</f>
        <v>100</v>
      </c>
      <c r="S67" s="408"/>
      <c r="T67" s="509">
        <v>1.1814354104146514E-4</v>
      </c>
      <c r="U67" s="509">
        <v>-1.702447676761158E-4</v>
      </c>
      <c r="V67" s="509">
        <v>-5.4121955857368489E-5</v>
      </c>
      <c r="W67" s="509">
        <v>-8.8211633559511277E-5</v>
      </c>
      <c r="X67" s="509">
        <v>-1.1173313492096451E-4</v>
      </c>
      <c r="Y67" s="509">
        <v>-6.3621391006237905E-5</v>
      </c>
      <c r="Z67" s="509">
        <v>-3.6978934197873285E-4</v>
      </c>
      <c r="AA67" s="509">
        <v>-3.6978934197880615E-4</v>
      </c>
      <c r="AC67" s="509">
        <v>-0.31948876733245535</v>
      </c>
      <c r="AD67" s="509">
        <v>0.46038311100352597</v>
      </c>
      <c r="AE67" s="509">
        <v>0.14635888521763055</v>
      </c>
      <c r="AF67" s="509">
        <v>0.23854563543528104</v>
      </c>
      <c r="AG67" s="509">
        <v>0.30215347560609374</v>
      </c>
      <c r="AH67" s="509">
        <v>0.172047660069924</v>
      </c>
      <c r="AI67" s="509">
        <v>1</v>
      </c>
    </row>
    <row r="68" spans="1:35">
      <c r="A68" s="17">
        <v>202305</v>
      </c>
      <c r="B68" s="408">
        <f t="shared" ref="B68" si="881">T68*100</f>
        <v>1.6633200256829746E-2</v>
      </c>
      <c r="C68" s="412">
        <f t="shared" ref="C68" si="882">U68*100</f>
        <v>-1.3911427651311216E-2</v>
      </c>
      <c r="D68" s="408">
        <f t="shared" ref="D68" si="883">V68*100</f>
        <v>-1.0275738959167892E-2</v>
      </c>
      <c r="E68" s="408">
        <f t="shared" ref="E68" si="884">W68*100</f>
        <v>-5.0902269924888799E-4</v>
      </c>
      <c r="F68" s="408">
        <f t="shared" ref="F68" si="885">X68*100</f>
        <v>-6.8756924971550316E-3</v>
      </c>
      <c r="G68" s="408">
        <f t="shared" ref="G68" si="886">Y68*100</f>
        <v>-5.9233973430622925E-3</v>
      </c>
      <c r="H68" s="408">
        <f t="shared" ref="H68" si="887">Z68*100</f>
        <v>-2.0862078893115574E-2</v>
      </c>
      <c r="I68" s="408">
        <f t="shared" ref="I68" si="888">AA68*100</f>
        <v>-2.0862078893105821E-2</v>
      </c>
      <c r="K68" s="17">
        <v>202305</v>
      </c>
      <c r="L68" s="406">
        <f t="shared" ref="L68" si="889">AC68*100</f>
        <v>-79.729351720161759</v>
      </c>
      <c r="M68" s="415">
        <f t="shared" ref="M68" si="890">AD68*100</f>
        <v>66.682844612872898</v>
      </c>
      <c r="N68" s="406">
        <f t="shared" ref="N68" si="891">AE68*100</f>
        <v>49.255584794854059</v>
      </c>
      <c r="O68" s="406">
        <f t="shared" ref="O68" si="892">AF68*100</f>
        <v>2.4399423559694426</v>
      </c>
      <c r="P68" s="406">
        <f t="shared" ref="P68" si="893">AG68*100</f>
        <v>32.957849178798718</v>
      </c>
      <c r="Q68" s="406">
        <f t="shared" ref="Q68" si="894">AH68*100</f>
        <v>28.393130777666631</v>
      </c>
      <c r="R68" s="406">
        <f t="shared" ref="R68" si="895">AI68*100</f>
        <v>100</v>
      </c>
      <c r="S68" s="408"/>
      <c r="T68" s="509">
        <v>1.6633200256829746E-4</v>
      </c>
      <c r="U68" s="509">
        <v>-1.3911427651311215E-4</v>
      </c>
      <c r="V68" s="509">
        <v>-1.0275738959167892E-4</v>
      </c>
      <c r="W68" s="509">
        <v>-5.09022699248888E-6</v>
      </c>
      <c r="X68" s="509">
        <v>-6.8756924971550312E-5</v>
      </c>
      <c r="Y68" s="509">
        <v>-5.9233973430622926E-5</v>
      </c>
      <c r="Z68" s="509">
        <v>-2.0862078893115575E-4</v>
      </c>
      <c r="AA68" s="509">
        <v>-2.0862078893105822E-4</v>
      </c>
      <c r="AC68" s="509">
        <v>-0.79729351720161756</v>
      </c>
      <c r="AD68" s="509">
        <v>0.66682844612872905</v>
      </c>
      <c r="AE68" s="509">
        <v>0.49255584794854057</v>
      </c>
      <c r="AF68" s="509">
        <v>2.4399423559694426E-2</v>
      </c>
      <c r="AG68" s="509">
        <v>0.32957849178798715</v>
      </c>
      <c r="AH68" s="509">
        <v>0.28393130777666631</v>
      </c>
      <c r="AI68" s="509">
        <v>1</v>
      </c>
    </row>
    <row r="69" spans="1:35">
      <c r="A69" s="17">
        <v>202306</v>
      </c>
      <c r="B69" s="408">
        <f t="shared" ref="B69" si="896">T69*100</f>
        <v>2.1403140515182439E-2</v>
      </c>
      <c r="C69" s="412">
        <f t="shared" ref="C69" si="897">U69*100</f>
        <v>-1.3087167579635227E-2</v>
      </c>
      <c r="D69" s="408">
        <f t="shared" ref="D69" si="898">V69*100</f>
        <v>-8.2679276780683909E-3</v>
      </c>
      <c r="E69" s="408">
        <f t="shared" ref="E69" si="899">W69*100</f>
        <v>4.2621422405806101E-3</v>
      </c>
      <c r="F69" s="408">
        <f t="shared" ref="F69" si="900">X69*100</f>
        <v>-5.3653174387602171E-3</v>
      </c>
      <c r="G69" s="408">
        <f t="shared" ref="G69" si="901">Y69*100</f>
        <v>-4.0595863810636021E-3</v>
      </c>
      <c r="H69" s="408">
        <f t="shared" ref="H69" si="902">Z69*100</f>
        <v>-5.1147163217643886E-3</v>
      </c>
      <c r="I69" s="408">
        <f t="shared" ref="I69" si="903">AA69*100</f>
        <v>-5.1147163217605636E-3</v>
      </c>
      <c r="K69" s="17">
        <v>202306</v>
      </c>
      <c r="L69" s="406">
        <f t="shared" ref="L69" si="904">AC69*100</f>
        <v>-418.46192767537775</v>
      </c>
      <c r="M69" s="415">
        <f t="shared" ref="M69" si="905">AD69*100</f>
        <v>255.87279442940124</v>
      </c>
      <c r="N69" s="406">
        <f t="shared" ref="N69" si="906">AE69*100</f>
        <v>161.64977992789758</v>
      </c>
      <c r="O69" s="406">
        <f t="shared" ref="O69" si="907">AF69*100</f>
        <v>-83.330960554823662</v>
      </c>
      <c r="P69" s="406">
        <f t="shared" ref="P69" si="908">AG69*100</f>
        <v>104.89960930832973</v>
      </c>
      <c r="Q69" s="406">
        <f t="shared" ref="Q69" si="909">AH69*100</f>
        <v>79.37070456457289</v>
      </c>
      <c r="R69" s="406">
        <f t="shared" ref="R69" si="910">AI69*100</f>
        <v>100</v>
      </c>
      <c r="S69" s="408"/>
      <c r="T69" s="509">
        <v>2.1403140515182439E-4</v>
      </c>
      <c r="U69" s="509">
        <v>-1.3087167579635227E-4</v>
      </c>
      <c r="V69" s="509">
        <v>-8.2679276780683915E-5</v>
      </c>
      <c r="W69" s="509">
        <v>4.2621422405806104E-5</v>
      </c>
      <c r="X69" s="509">
        <v>-5.3653174387602167E-5</v>
      </c>
      <c r="Y69" s="509">
        <v>-4.0595863810636024E-5</v>
      </c>
      <c r="Z69" s="509">
        <v>-5.1147163217643885E-5</v>
      </c>
      <c r="AA69" s="509">
        <v>-5.1147163217605633E-5</v>
      </c>
      <c r="AC69" s="509">
        <v>-4.1846192767537778</v>
      </c>
      <c r="AD69" s="509">
        <v>2.5587279442940125</v>
      </c>
      <c r="AE69" s="509">
        <v>1.6164977992789757</v>
      </c>
      <c r="AF69" s="509">
        <v>-0.83330960554823663</v>
      </c>
      <c r="AG69" s="509">
        <v>1.0489960930832973</v>
      </c>
      <c r="AH69" s="509">
        <v>0.79370704564572891</v>
      </c>
      <c r="AI69" s="509">
        <v>1</v>
      </c>
    </row>
    <row r="70" spans="1:35">
      <c r="A70" s="17">
        <v>202307</v>
      </c>
      <c r="B70" s="408">
        <f t="shared" ref="B70" si="911">T70*100</f>
        <v>1.1726699140490685E-2</v>
      </c>
      <c r="C70" s="412">
        <f t="shared" ref="C70" si="912">U70*100</f>
        <v>-1.337744965450831E-2</v>
      </c>
      <c r="D70" s="408">
        <f t="shared" ref="D70" si="913">V70*100</f>
        <v>-2.4121023140778932E-3</v>
      </c>
      <c r="E70" s="408">
        <f t="shared" ref="E70" si="914">W70*100</f>
        <v>6.8060779332071676E-3</v>
      </c>
      <c r="F70" s="408">
        <f t="shared" ref="F70" si="915">X70*100</f>
        <v>-5.3911268311428355E-3</v>
      </c>
      <c r="G70" s="408">
        <f t="shared" ref="G70" si="916">Y70*100</f>
        <v>-1.6064472360744154E-3</v>
      </c>
      <c r="H70" s="408">
        <f t="shared" ref="H70" si="917">Z70*100</f>
        <v>-4.2543489621056025E-3</v>
      </c>
      <c r="I70" s="408">
        <f t="shared" ref="I70" si="918">AA70*100</f>
        <v>-4.2543489621204439E-3</v>
      </c>
      <c r="K70" s="17">
        <v>202307</v>
      </c>
      <c r="L70" s="406">
        <f t="shared" ref="L70" si="919">AC70*100</f>
        <v>-275.64027410404992</v>
      </c>
      <c r="M70" s="415">
        <f t="shared" ref="M70" si="920">AD70*100</f>
        <v>314.44175768523269</v>
      </c>
      <c r="N70" s="406">
        <f t="shared" ref="N70" si="921">AE70*100</f>
        <v>56.697331026744756</v>
      </c>
      <c r="O70" s="406">
        <f t="shared" ref="O70" si="922">AF70*100</f>
        <v>-159.97930573703195</v>
      </c>
      <c r="P70" s="406">
        <f t="shared" ref="P70" si="923">AG70*100</f>
        <v>126.72037200433621</v>
      </c>
      <c r="Q70" s="406">
        <f t="shared" ref="Q70" si="924">AH70*100</f>
        <v>37.76011912476821</v>
      </c>
      <c r="R70" s="406">
        <f t="shared" ref="R70" si="925">AI70*100</f>
        <v>100</v>
      </c>
      <c r="S70" s="408"/>
      <c r="T70" s="509">
        <v>1.1726699140490684E-4</v>
      </c>
      <c r="U70" s="509">
        <v>-1.337744965450831E-4</v>
      </c>
      <c r="V70" s="509">
        <v>-2.412102314077893E-5</v>
      </c>
      <c r="W70" s="509">
        <v>6.8060779332071677E-5</v>
      </c>
      <c r="X70" s="509">
        <v>-5.3911268311428359E-5</v>
      </c>
      <c r="Y70" s="509">
        <v>-1.6064472360744155E-5</v>
      </c>
      <c r="Z70" s="509">
        <v>-4.2543489621056022E-5</v>
      </c>
      <c r="AA70" s="509">
        <v>-4.2543489621204443E-5</v>
      </c>
      <c r="AC70" s="509">
        <v>-2.7564027410404992</v>
      </c>
      <c r="AD70" s="509">
        <v>3.144417576852327</v>
      </c>
      <c r="AE70" s="509">
        <v>0.56697331026744757</v>
      </c>
      <c r="AF70" s="509">
        <v>-1.5997930573703196</v>
      </c>
      <c r="AG70" s="509">
        <v>1.2672037200433621</v>
      </c>
      <c r="AH70" s="509">
        <v>0.3776011912476821</v>
      </c>
      <c r="AI70" s="509">
        <v>1</v>
      </c>
    </row>
    <row r="71" spans="1:35">
      <c r="A71" s="17">
        <v>202308</v>
      </c>
      <c r="B71" s="408">
        <f t="shared" ref="B71" si="926">T71*100</f>
        <v>-1.8825522209138235E-2</v>
      </c>
      <c r="C71" s="412">
        <f t="shared" ref="C71" si="927">U71*100</f>
        <v>-1.4867415078612566E-2</v>
      </c>
      <c r="D71" s="408">
        <f t="shared" ref="D71" si="928">V71*100</f>
        <v>-4.2968660308139572E-3</v>
      </c>
      <c r="E71" s="408">
        <f t="shared" ref="E71" si="929">W71*100</f>
        <v>9.5655762965857864E-3</v>
      </c>
      <c r="F71" s="408">
        <f t="shared" ref="F71" si="930">X71*100</f>
        <v>-5.1088316285829273E-3</v>
      </c>
      <c r="G71" s="408">
        <f t="shared" ref="G71" si="931">Y71*100</f>
        <v>-1.120513860493593E-4</v>
      </c>
      <c r="H71" s="408">
        <f t="shared" ref="H71" si="932">Z71*100</f>
        <v>-3.3645110036611262E-2</v>
      </c>
      <c r="I71" s="408">
        <f t="shared" ref="I71" si="933">AA71*100</f>
        <v>-3.3645110036608361E-2</v>
      </c>
      <c r="K71" s="17">
        <v>202308</v>
      </c>
      <c r="L71" s="406">
        <f t="shared" ref="L71" si="934">AC71*100</f>
        <v>55.953219319696245</v>
      </c>
      <c r="M71" s="415">
        <f t="shared" ref="M71" si="935">AD71*100</f>
        <v>44.188932841754536</v>
      </c>
      <c r="N71" s="406">
        <f t="shared" ref="N71" si="936">AE71*100</f>
        <v>12.771145721141286</v>
      </c>
      <c r="O71" s="406">
        <f t="shared" ref="O71" si="937">AF71*100</f>
        <v>-28.430806991497153</v>
      </c>
      <c r="P71" s="406">
        <f t="shared" ref="P71" si="938">AG71*100</f>
        <v>15.184469966136835</v>
      </c>
      <c r="Q71" s="406">
        <f t="shared" ref="Q71" si="939">AH71*100</f>
        <v>0.33303914276823426</v>
      </c>
      <c r="R71" s="406">
        <f t="shared" ref="R71" si="940">AI71*100</f>
        <v>99.999999999999972</v>
      </c>
      <c r="S71" s="408"/>
      <c r="T71" s="509">
        <v>-1.8825522209138236E-4</v>
      </c>
      <c r="U71" s="509">
        <v>-1.4867415078612567E-4</v>
      </c>
      <c r="V71" s="509">
        <v>-4.2968660308139573E-5</v>
      </c>
      <c r="W71" s="509">
        <v>9.5655762965857856E-5</v>
      </c>
      <c r="X71" s="509">
        <v>-5.1088316285829276E-5</v>
      </c>
      <c r="Y71" s="509">
        <v>-1.120513860493593E-6</v>
      </c>
      <c r="Z71" s="509">
        <v>-3.3645110036611265E-4</v>
      </c>
      <c r="AA71" s="509">
        <v>-3.3645110036608364E-4</v>
      </c>
      <c r="AC71" s="509">
        <v>0.55953219319696246</v>
      </c>
      <c r="AD71" s="509">
        <v>0.44188932841754536</v>
      </c>
      <c r="AE71" s="509">
        <v>0.12771145721141286</v>
      </c>
      <c r="AF71" s="509">
        <v>-0.28430806991497154</v>
      </c>
      <c r="AG71" s="509">
        <v>0.15184469966136835</v>
      </c>
      <c r="AH71" s="509">
        <v>3.3303914276823425E-3</v>
      </c>
      <c r="AI71" s="509">
        <v>0.99999999999999967</v>
      </c>
    </row>
    <row r="72" spans="1:35">
      <c r="A72" s="17">
        <v>202309</v>
      </c>
      <c r="B72" s="408">
        <f t="shared" ref="B72" si="941">T72*100</f>
        <v>-6.6012895134794539E-2</v>
      </c>
      <c r="C72" s="412">
        <f t="shared" ref="C72" si="942">U72*100</f>
        <v>-2.2272403771177923E-2</v>
      </c>
      <c r="D72" s="408">
        <f t="shared" ref="D72" si="943">V72*100</f>
        <v>-1.3309475453566113E-2</v>
      </c>
      <c r="E72" s="408">
        <f t="shared" ref="E72" si="944">W72*100</f>
        <v>1.9780844643323388E-3</v>
      </c>
      <c r="F72" s="408">
        <f t="shared" ref="F72" si="945">X72*100</f>
        <v>-7.5292097879344792E-3</v>
      </c>
      <c r="G72" s="408">
        <f t="shared" ref="G72" si="946">Y72*100</f>
        <v>-7.8810565844341372E-4</v>
      </c>
      <c r="H72" s="408">
        <f t="shared" ref="H72" si="947">Z72*100</f>
        <v>-0.10793400534158412</v>
      </c>
      <c r="I72" s="408">
        <f t="shared" ref="I72" si="948">AA72*100</f>
        <v>-0.10793400534157781</v>
      </c>
      <c r="K72" s="17">
        <v>202309</v>
      </c>
      <c r="L72" s="406">
        <f t="shared" ref="L72" si="949">AC72*100</f>
        <v>61.16042384036453</v>
      </c>
      <c r="M72" s="415">
        <f t="shared" ref="M72" si="950">AD72*100</f>
        <v>20.635205467166102</v>
      </c>
      <c r="N72" s="406">
        <f t="shared" ref="N72" si="951">AE72*100</f>
        <v>12.331123459603814</v>
      </c>
      <c r="O72" s="406">
        <f t="shared" ref="O72" si="952">AF72*100</f>
        <v>-1.8326795694018734</v>
      </c>
      <c r="P72" s="406">
        <f t="shared" ref="P72" si="953">AG72*100</f>
        <v>6.9757531596334381</v>
      </c>
      <c r="Q72" s="406">
        <f t="shared" ref="Q72" si="954">AH72*100</f>
        <v>0.73017364263399331</v>
      </c>
      <c r="R72" s="406">
        <f t="shared" ref="R72" si="955">AI72*100</f>
        <v>100</v>
      </c>
      <c r="S72" s="408"/>
      <c r="T72" s="509">
        <v>-6.6012895134794536E-4</v>
      </c>
      <c r="U72" s="509">
        <v>-2.2272403771177922E-4</v>
      </c>
      <c r="V72" s="509">
        <v>-1.3309475453566113E-4</v>
      </c>
      <c r="W72" s="509">
        <v>1.9780844643323389E-5</v>
      </c>
      <c r="X72" s="509">
        <v>-7.529209787934479E-5</v>
      </c>
      <c r="Y72" s="509">
        <v>-7.8810565844341373E-6</v>
      </c>
      <c r="Z72" s="509">
        <v>-1.0793400534158412E-3</v>
      </c>
      <c r="AA72" s="509">
        <v>-1.0793400534157781E-3</v>
      </c>
      <c r="AC72" s="509">
        <v>0.61160423840364531</v>
      </c>
      <c r="AD72" s="509">
        <v>0.20635205467166104</v>
      </c>
      <c r="AE72" s="509">
        <v>0.12331123459603814</v>
      </c>
      <c r="AF72" s="509">
        <v>-1.8326795694018735E-2</v>
      </c>
      <c r="AG72" s="509">
        <v>6.9757531596334382E-2</v>
      </c>
      <c r="AH72" s="509">
        <v>7.3017364263399335E-3</v>
      </c>
      <c r="AI72" s="509">
        <v>1</v>
      </c>
    </row>
    <row r="73" spans="1:35">
      <c r="A73" s="17">
        <v>202310</v>
      </c>
      <c r="B73" s="408">
        <f t="shared" ref="B73" si="956">T73*100</f>
        <v>-8.3864851508905144E-2</v>
      </c>
      <c r="C73" s="412">
        <f t="shared" ref="C73" si="957">U73*100</f>
        <v>-2.423348166904583E-2</v>
      </c>
      <c r="D73" s="408">
        <f t="shared" ref="D73" si="958">V73*100</f>
        <v>-2.4761171695451681E-2</v>
      </c>
      <c r="E73" s="408">
        <f t="shared" ref="E73" si="959">W73*100</f>
        <v>-5.0099035752447342E-3</v>
      </c>
      <c r="F73" s="408">
        <f t="shared" ref="F73" si="960">X73*100</f>
        <v>-7.1635177445666786E-3</v>
      </c>
      <c r="G73" s="408">
        <f t="shared" ref="G73" si="961">Y73*100</f>
        <v>-2.4639633796790937E-4</v>
      </c>
      <c r="H73" s="408">
        <f t="shared" ref="H73" si="962">Z73*100</f>
        <v>-0.14527932253118198</v>
      </c>
      <c r="I73" s="408">
        <f t="shared" ref="I73" si="963">AA73*100</f>
        <v>-0.14527932253119125</v>
      </c>
      <c r="K73" s="17">
        <v>202310</v>
      </c>
      <c r="L73" s="406">
        <f t="shared" ref="L73" si="964">AC73*100</f>
        <v>57.726626231275858</v>
      </c>
      <c r="M73" s="415">
        <f t="shared" ref="M73" si="965">AD73*100</f>
        <v>16.680613074750873</v>
      </c>
      <c r="N73" s="406">
        <f t="shared" ref="N73" si="966">AE73*100</f>
        <v>17.043837529003536</v>
      </c>
      <c r="O73" s="406">
        <f t="shared" ref="O73" si="967">AF73*100</f>
        <v>3.4484629250452592</v>
      </c>
      <c r="P73" s="406">
        <f t="shared" ref="P73" si="968">AG73*100</f>
        <v>4.9308584454812143</v>
      </c>
      <c r="Q73" s="406">
        <f t="shared" ref="Q73" si="969">AH73*100</f>
        <v>0.16960179444326923</v>
      </c>
      <c r="R73" s="406">
        <f t="shared" ref="R73" si="970">AI73*100</f>
        <v>100</v>
      </c>
      <c r="S73" s="408"/>
      <c r="T73" s="509">
        <v>-8.3864851508905149E-4</v>
      </c>
      <c r="U73" s="509">
        <v>-2.4233481669045829E-4</v>
      </c>
      <c r="V73" s="509">
        <v>-2.4761171695451682E-4</v>
      </c>
      <c r="W73" s="509">
        <v>-5.0099035752447345E-5</v>
      </c>
      <c r="X73" s="509">
        <v>-7.163517744566679E-5</v>
      </c>
      <c r="Y73" s="509">
        <v>-2.4639633796790937E-6</v>
      </c>
      <c r="Z73" s="509">
        <v>-1.4527932253118197E-3</v>
      </c>
      <c r="AA73" s="509">
        <v>-1.4527932253119123E-3</v>
      </c>
      <c r="AC73" s="509">
        <v>0.57726626231275857</v>
      </c>
      <c r="AD73" s="509">
        <v>0.16680613074750872</v>
      </c>
      <c r="AE73" s="509">
        <v>0.17043837529003536</v>
      </c>
      <c r="AF73" s="509">
        <v>3.4484629250452592E-2</v>
      </c>
      <c r="AG73" s="509">
        <v>4.9308584454812142E-2</v>
      </c>
      <c r="AH73" s="509">
        <v>1.6960179444326924E-3</v>
      </c>
      <c r="AI73" s="509">
        <v>1</v>
      </c>
    </row>
    <row r="74" spans="1:35">
      <c r="A74" s="17">
        <v>202311</v>
      </c>
      <c r="B74" s="408">
        <f t="shared" ref="B74" si="971">T74*100</f>
        <v>-8.134890237017349E-2</v>
      </c>
      <c r="C74" s="412">
        <f t="shared" ref="C74" si="972">U74*100</f>
        <v>-2.6101922812585197E-2</v>
      </c>
      <c r="D74" s="408">
        <f t="shared" ref="D74" si="973">V74*100</f>
        <v>-3.8175621801346253E-2</v>
      </c>
      <c r="E74" s="408">
        <f t="shared" ref="E74" si="974">W74*100</f>
        <v>-1.1424165222084002E-2</v>
      </c>
      <c r="F74" s="408">
        <f t="shared" ref="F74" si="975">X74*100</f>
        <v>-6.7171834570315322E-3</v>
      </c>
      <c r="G74" s="408">
        <f t="shared" ref="G74" si="976">Y74*100</f>
        <v>-2.5583213393756292E-4</v>
      </c>
      <c r="H74" s="408">
        <f t="shared" ref="H74" si="977">Z74*100</f>
        <v>-0.16402362779715804</v>
      </c>
      <c r="I74" s="408">
        <f t="shared" ref="I74" si="978">AA74*100</f>
        <v>-0.16402362779714433</v>
      </c>
      <c r="K74" s="17">
        <v>202311</v>
      </c>
      <c r="L74" s="406">
        <f t="shared" ref="L74" si="979">AC74*100</f>
        <v>49.595843880964928</v>
      </c>
      <c r="M74" s="415">
        <f t="shared" ref="M74" si="980">AD74*100</f>
        <v>15.913513902316852</v>
      </c>
      <c r="N74" s="406">
        <f t="shared" ref="N74" si="981">AE74*100</f>
        <v>23.274464974373466</v>
      </c>
      <c r="O74" s="406">
        <f t="shared" ref="O74" si="982">AF74*100</f>
        <v>6.9649509497569735</v>
      </c>
      <c r="P74" s="406">
        <f t="shared" ref="P74" si="983">AG74*100</f>
        <v>4.0952535602604918</v>
      </c>
      <c r="Q74" s="406">
        <f t="shared" ref="Q74" si="984">AH74*100</f>
        <v>0.15597273232728462</v>
      </c>
      <c r="R74" s="406">
        <f t="shared" ref="R74" si="985">AI74*100</f>
        <v>100</v>
      </c>
      <c r="S74" s="408"/>
      <c r="T74" s="509">
        <v>-8.1348902370173494E-4</v>
      </c>
      <c r="U74" s="509">
        <v>-2.6101922812585195E-4</v>
      </c>
      <c r="V74" s="509">
        <v>-3.817562180134625E-4</v>
      </c>
      <c r="W74" s="509">
        <v>-1.1424165222084002E-4</v>
      </c>
      <c r="X74" s="509">
        <v>-6.7171834570315319E-5</v>
      </c>
      <c r="Y74" s="509">
        <v>-2.5583213393756292E-6</v>
      </c>
      <c r="Z74" s="509">
        <v>-1.6402362779715804E-3</v>
      </c>
      <c r="AA74" s="509">
        <v>-1.6402362779714432E-3</v>
      </c>
      <c r="AC74" s="509">
        <v>0.49595843880964929</v>
      </c>
      <c r="AD74" s="509">
        <v>0.15913513902316853</v>
      </c>
      <c r="AE74" s="509">
        <v>0.23274464974373466</v>
      </c>
      <c r="AF74" s="509">
        <v>6.9649509497569734E-2</v>
      </c>
      <c r="AG74" s="509">
        <v>4.0952535602604916E-2</v>
      </c>
      <c r="AH74" s="509">
        <v>1.5597273232728461E-3</v>
      </c>
      <c r="AI74" s="509">
        <v>1</v>
      </c>
    </row>
    <row r="75" spans="1:35">
      <c r="A75" s="402">
        <v>202312</v>
      </c>
      <c r="B75" s="410">
        <f t="shared" ref="B75" si="986">T75*100</f>
        <v>-7.3130311389189726E-2</v>
      </c>
      <c r="C75" s="414">
        <f t="shared" ref="C75" si="987">U75*100</f>
        <v>-2.4256096618795502E-2</v>
      </c>
      <c r="D75" s="410">
        <f t="shared" ref="D75" si="988">V75*100</f>
        <v>-4.3426414369349631E-2</v>
      </c>
      <c r="E75" s="410">
        <f t="shared" ref="E75" si="989">W75*100</f>
        <v>-1.5347350627781375E-2</v>
      </c>
      <c r="F75" s="410">
        <f t="shared" ref="F75" si="990">X75*100</f>
        <v>-6.6163292037112204E-3</v>
      </c>
      <c r="G75" s="410">
        <f t="shared" ref="G75" si="991">Y75*100</f>
        <v>5.6758100451045859E-5</v>
      </c>
      <c r="H75" s="410">
        <f t="shared" ref="H75" si="992">Z75*100</f>
        <v>-0.16271974410837642</v>
      </c>
      <c r="I75" s="410">
        <f t="shared" ref="I75" si="993">AA75*100</f>
        <v>-0.16271974410838472</v>
      </c>
      <c r="K75" s="402">
        <v>202312</v>
      </c>
      <c r="L75" s="407">
        <f t="shared" ref="L75" si="994">AC75*100</f>
        <v>44.942494096157539</v>
      </c>
      <c r="M75" s="416">
        <f t="shared" ref="M75" si="995">AD75*100</f>
        <v>14.906670823326879</v>
      </c>
      <c r="N75" s="407">
        <f t="shared" ref="N75" si="996">AE75*100</f>
        <v>26.68785807604656</v>
      </c>
      <c r="O75" s="407">
        <f t="shared" ref="O75" si="997">AF75*100</f>
        <v>9.4317691512343842</v>
      </c>
      <c r="P75" s="407">
        <f t="shared" ref="P75" si="998">AG75*100</f>
        <v>4.066088746614879</v>
      </c>
      <c r="Q75" s="407">
        <f t="shared" ref="Q75" si="999">AH75*100</f>
        <v>-3.4880893380242292E-2</v>
      </c>
      <c r="R75" s="407">
        <f t="shared" ref="R75" si="1000">AI75*100</f>
        <v>100</v>
      </c>
      <c r="S75" s="408"/>
      <c r="T75" s="510">
        <v>-7.313031138918972E-4</v>
      </c>
      <c r="U75" s="510">
        <v>-2.4256096618795501E-4</v>
      </c>
      <c r="V75" s="510">
        <v>-4.342641436934963E-4</v>
      </c>
      <c r="W75" s="510">
        <v>-1.5347350627781375E-4</v>
      </c>
      <c r="X75" s="510">
        <v>-6.6163292037112209E-5</v>
      </c>
      <c r="Y75" s="510">
        <v>5.6758100451045858E-7</v>
      </c>
      <c r="Z75" s="510">
        <v>-1.6271974410837641E-3</v>
      </c>
      <c r="AA75" s="510">
        <v>-1.6271974410838471E-3</v>
      </c>
      <c r="AC75" s="510">
        <v>0.44942494096157537</v>
      </c>
      <c r="AD75" s="510">
        <v>0.14906670823326879</v>
      </c>
      <c r="AE75" s="510">
        <v>0.26687858076046561</v>
      </c>
      <c r="AF75" s="510">
        <v>9.4317691512343843E-2</v>
      </c>
      <c r="AG75" s="510">
        <v>4.0660887466148793E-2</v>
      </c>
      <c r="AH75" s="510">
        <v>-3.488089338024229E-4</v>
      </c>
      <c r="AI75" s="510">
        <v>1</v>
      </c>
    </row>
    <row r="76" spans="1:35">
      <c r="A76" s="404">
        <v>202401</v>
      </c>
      <c r="B76" s="408">
        <f t="shared" ref="B76" si="1001">T76*100</f>
        <v>-6.1117294738540329E-2</v>
      </c>
      <c r="C76" s="412">
        <f t="shared" ref="C76" si="1002">U76*100</f>
        <v>-1.840983842043133E-2</v>
      </c>
      <c r="D76" s="408">
        <f t="shared" ref="D76" si="1003">V76*100</f>
        <v>-3.5680227806886004E-2</v>
      </c>
      <c r="E76" s="408">
        <f t="shared" ref="E76" si="1004">W76*100</f>
        <v>-1.2995895173336677E-2</v>
      </c>
      <c r="F76" s="408">
        <f t="shared" ref="F76" si="1005">X76*100</f>
        <v>-5.6772125829245334E-3</v>
      </c>
      <c r="G76" s="408">
        <f t="shared" ref="G76" si="1006">Y76*100</f>
        <v>-3.0477242533754847E-4</v>
      </c>
      <c r="H76" s="408">
        <f t="shared" ref="H76" si="1007">Z76*100</f>
        <v>-0.13418524114745642</v>
      </c>
      <c r="I76" s="408">
        <f t="shared" ref="I76" si="1008">AA76*100</f>
        <v>-0.13418524114745581</v>
      </c>
      <c r="K76" s="404">
        <v>202401</v>
      </c>
      <c r="L76" s="406">
        <f t="shared" ref="L76" si="1009">AC76*100</f>
        <v>45.54695748646337</v>
      </c>
      <c r="M76" s="415">
        <f t="shared" ref="M76" si="1010">AD76*100</f>
        <v>13.719719294762619</v>
      </c>
      <c r="N76" s="406">
        <f t="shared" ref="N76" si="1011">AE76*100</f>
        <v>26.590277367148694</v>
      </c>
      <c r="O76" s="406">
        <f t="shared" ref="O76" si="1012">AF76*100</f>
        <v>9.6850406663244453</v>
      </c>
      <c r="P76" s="406">
        <f t="shared" ref="P76" si="1013">AG76*100</f>
        <v>4.2308770579961426</v>
      </c>
      <c r="Q76" s="406">
        <f t="shared" ref="Q76" si="1014">AH76*100</f>
        <v>0.22712812730472606</v>
      </c>
      <c r="R76" s="406">
        <f t="shared" ref="R76" si="1015">AI76*100</f>
        <v>99.999999999999986</v>
      </c>
      <c r="S76" s="408"/>
      <c r="T76" s="509">
        <v>-6.111729473854033E-4</v>
      </c>
      <c r="U76" s="509">
        <v>-1.840983842043133E-4</v>
      </c>
      <c r="V76" s="509">
        <v>-3.5680227806886001E-4</v>
      </c>
      <c r="W76" s="509">
        <v>-1.2995895173336676E-4</v>
      </c>
      <c r="X76" s="509">
        <v>-5.677212582924533E-5</v>
      </c>
      <c r="Y76" s="509">
        <v>-3.0477242533754845E-6</v>
      </c>
      <c r="Z76" s="509">
        <v>-1.3418524114745642E-3</v>
      </c>
      <c r="AA76" s="509">
        <v>-1.3418524114745581E-3</v>
      </c>
      <c r="AC76" s="509">
        <v>0.45546957486463369</v>
      </c>
      <c r="AD76" s="509">
        <v>0.1371971929476262</v>
      </c>
      <c r="AE76" s="509">
        <v>0.26590277367148696</v>
      </c>
      <c r="AF76" s="509">
        <v>9.6850406663244445E-2</v>
      </c>
      <c r="AG76" s="509">
        <v>4.2308770579961422E-2</v>
      </c>
      <c r="AH76" s="509">
        <v>2.2712812730472606E-3</v>
      </c>
      <c r="AI76" s="509">
        <v>0.99999999999999989</v>
      </c>
    </row>
    <row r="77" spans="1:35">
      <c r="A77" s="17">
        <v>202402</v>
      </c>
      <c r="B77" s="408">
        <f t="shared" ref="B77" si="1016">T77*100</f>
        <v>6.2948294907891637E-3</v>
      </c>
      <c r="C77" s="412">
        <f t="shared" ref="C77" si="1017">U77*100</f>
        <v>3.3055616733551241E-3</v>
      </c>
      <c r="D77" s="408">
        <f t="shared" ref="D77" si="1018">V77*100</f>
        <v>-4.9503248567566265E-3</v>
      </c>
      <c r="E77" s="408">
        <f t="shared" ref="E77" si="1019">W77*100</f>
        <v>4.3725846459390944E-3</v>
      </c>
      <c r="F77" s="408">
        <f t="shared" ref="F77" si="1020">X77*100</f>
        <v>-1.5916263047470838E-3</v>
      </c>
      <c r="G77" s="408">
        <f t="shared" ref="G77" si="1021">Y77*100</f>
        <v>2.9992118395364997E-3</v>
      </c>
      <c r="H77" s="408">
        <f t="shared" ref="H77" si="1022">Z77*100</f>
        <v>1.0430236488116173E-2</v>
      </c>
      <c r="I77" s="408">
        <f t="shared" ref="I77" si="1023">AA77*100</f>
        <v>1.0430236488110471E-2</v>
      </c>
      <c r="K77" s="17">
        <v>202402</v>
      </c>
      <c r="L77" s="406">
        <f t="shared" ref="L77" si="1024">AC77*100</f>
        <v>60.351742723774869</v>
      </c>
      <c r="M77" s="415">
        <f t="shared" ref="M77" si="1025">AD77*100</f>
        <v>31.692106666242502</v>
      </c>
      <c r="N77" s="406">
        <f t="shared" ref="N77" si="1026">AE77*100</f>
        <v>-47.461290665814182</v>
      </c>
      <c r="O77" s="406">
        <f t="shared" ref="O77" si="1027">AF77*100</f>
        <v>41.922200430652332</v>
      </c>
      <c r="P77" s="406">
        <f t="shared" ref="P77" si="1028">AG77*100</f>
        <v>-15.259733626946273</v>
      </c>
      <c r="Q77" s="406">
        <f t="shared" ref="Q77" si="1029">AH77*100</f>
        <v>28.754974472090744</v>
      </c>
      <c r="R77" s="406">
        <f t="shared" ref="R77" si="1030">AI77*100</f>
        <v>99.999999999999986</v>
      </c>
      <c r="S77" s="408"/>
      <c r="T77" s="509">
        <v>6.294829490789164E-5</v>
      </c>
      <c r="U77" s="509">
        <v>3.305561673355124E-5</v>
      </c>
      <c r="V77" s="509">
        <v>-4.9503248567566266E-5</v>
      </c>
      <c r="W77" s="509">
        <v>4.3725846459390948E-5</v>
      </c>
      <c r="X77" s="509">
        <v>-1.5916263047470838E-5</v>
      </c>
      <c r="Y77" s="509">
        <v>2.9992118395364998E-5</v>
      </c>
      <c r="Z77" s="509">
        <v>1.0430236488116174E-4</v>
      </c>
      <c r="AA77" s="509">
        <v>1.0430236488110472E-4</v>
      </c>
      <c r="AC77" s="509">
        <v>0.6035174272377487</v>
      </c>
      <c r="AD77" s="509">
        <v>0.31692106666242503</v>
      </c>
      <c r="AE77" s="509">
        <v>-0.47461290665814182</v>
      </c>
      <c r="AF77" s="509">
        <v>0.41922200430652329</v>
      </c>
      <c r="AG77" s="509">
        <v>-0.15259733626946273</v>
      </c>
      <c r="AH77" s="509">
        <v>0.28754974472090744</v>
      </c>
      <c r="AI77" s="509">
        <v>0.99999999999999989</v>
      </c>
    </row>
    <row r="78" spans="1:35">
      <c r="A78" s="17">
        <v>202403</v>
      </c>
      <c r="B78" s="408">
        <f t="shared" ref="B78" si="1031">T78*100</f>
        <v>7.0138809829107515E-2</v>
      </c>
      <c r="C78" s="412">
        <f t="shared" ref="C78" si="1032">U78*100</f>
        <v>2.6165061379891153E-2</v>
      </c>
      <c r="D78" s="408">
        <f t="shared" ref="D78" si="1033">V78*100</f>
        <v>2.8291391236407434E-2</v>
      </c>
      <c r="E78" s="408">
        <f t="shared" ref="E78" si="1034">W78*100</f>
        <v>2.7841238807142135E-2</v>
      </c>
      <c r="F78" s="408">
        <f t="shared" ref="F78" si="1035">X78*100</f>
        <v>2.6414182726170305E-3</v>
      </c>
      <c r="G78" s="408">
        <f t="shared" ref="G78" si="1036">Y78*100</f>
        <v>6.6395694941661079E-3</v>
      </c>
      <c r="H78" s="408">
        <f t="shared" ref="H78" si="1037">Z78*100</f>
        <v>0.16171748901933136</v>
      </c>
      <c r="I78" s="408">
        <f t="shared" ref="I78" si="1038">AA78*100</f>
        <v>0.16171748901932798</v>
      </c>
      <c r="K78" s="17">
        <v>202403</v>
      </c>
      <c r="L78" s="406">
        <f t="shared" ref="L78" si="1039">AC78*100</f>
        <v>43.371196433011185</v>
      </c>
      <c r="M78" s="415">
        <f t="shared" ref="M78" si="1040">AD78*100</f>
        <v>16.179487783639431</v>
      </c>
      <c r="N78" s="406">
        <f t="shared" ref="N78" si="1041">AE78*100</f>
        <v>17.494330024519204</v>
      </c>
      <c r="O78" s="406">
        <f t="shared" ref="O78" si="1042">AF78*100</f>
        <v>17.215972728722033</v>
      </c>
      <c r="P78" s="406">
        <f t="shared" ref="P78" si="1043">AG78*100</f>
        <v>1.6333535034675692</v>
      </c>
      <c r="Q78" s="406">
        <f t="shared" ref="Q78" si="1044">AH78*100</f>
        <v>4.1056595266405775</v>
      </c>
      <c r="R78" s="406">
        <f t="shared" ref="R78" si="1045">AI78*100</f>
        <v>100.00000000000003</v>
      </c>
      <c r="S78" s="408"/>
      <c r="T78" s="509">
        <v>7.013880982910751E-4</v>
      </c>
      <c r="U78" s="509">
        <v>2.6165061379891154E-4</v>
      </c>
      <c r="V78" s="509">
        <v>2.8291391236407435E-4</v>
      </c>
      <c r="W78" s="509">
        <v>2.7841238807142137E-4</v>
      </c>
      <c r="X78" s="509">
        <v>2.6414182726170307E-5</v>
      </c>
      <c r="Y78" s="509">
        <v>6.6395694941661078E-5</v>
      </c>
      <c r="Z78" s="509">
        <v>1.6171748901933137E-3</v>
      </c>
      <c r="AA78" s="509">
        <v>1.6171748901932796E-3</v>
      </c>
      <c r="AC78" s="509">
        <v>0.43371196433011189</v>
      </c>
      <c r="AD78" s="509">
        <v>0.16179487783639429</v>
      </c>
      <c r="AE78" s="509">
        <v>0.17494330024519206</v>
      </c>
      <c r="AF78" s="509">
        <v>0.17215972728722034</v>
      </c>
      <c r="AG78" s="509">
        <v>1.6333535034675693E-2</v>
      </c>
      <c r="AH78" s="509">
        <v>4.1056595266405774E-2</v>
      </c>
      <c r="AI78" s="509">
        <v>1.0000000000000002</v>
      </c>
    </row>
    <row r="79" spans="1:35">
      <c r="A79" s="17">
        <v>202404</v>
      </c>
      <c r="B79" s="408">
        <f t="shared" ref="B79" si="1046">T79*100</f>
        <v>0.12344356168040223</v>
      </c>
      <c r="C79" s="412">
        <f t="shared" ref="C79" si="1047">U79*100</f>
        <v>4.3946723068330314E-2</v>
      </c>
      <c r="D79" s="408">
        <f t="shared" ref="D79" si="1048">V79*100</f>
        <v>5.5868498097474205E-2</v>
      </c>
      <c r="E79" s="408">
        <f t="shared" ref="E79" si="1049">W79*100</f>
        <v>4.0402696291590399E-2</v>
      </c>
      <c r="F79" s="408">
        <f t="shared" ref="F79" si="1050">X79*100</f>
        <v>8.6395676911748698E-3</v>
      </c>
      <c r="G79" s="408">
        <f t="shared" ref="G79" si="1051">Y79*100</f>
        <v>1.0989017668278526E-2</v>
      </c>
      <c r="H79" s="408">
        <f t="shared" ref="H79" si="1052">Z79*100</f>
        <v>0.28329006449725058</v>
      </c>
      <c r="I79" s="408">
        <f t="shared" ref="I79" si="1053">AA79*100</f>
        <v>0.28329006449725425</v>
      </c>
      <c r="K79" s="17">
        <v>202404</v>
      </c>
      <c r="L79" s="406">
        <f t="shared" ref="L79" si="1054">AC79*100</f>
        <v>43.574970375143629</v>
      </c>
      <c r="M79" s="415">
        <f t="shared" ref="M79" si="1055">AD79*100</f>
        <v>15.51297718341154</v>
      </c>
      <c r="N79" s="406">
        <f t="shared" ref="N79" si="1056">AE79*100</f>
        <v>19.72130515647379</v>
      </c>
      <c r="O79" s="406">
        <f t="shared" ref="O79" si="1057">AF79*100</f>
        <v>14.261953155078801</v>
      </c>
      <c r="P79" s="406">
        <f t="shared" ref="P79" si="1058">AG79*100</f>
        <v>3.0497249194063141</v>
      </c>
      <c r="Q79" s="406">
        <f t="shared" ref="Q79" si="1059">AH79*100</f>
        <v>3.8790692104859108</v>
      </c>
      <c r="R79" s="406">
        <f t="shared" ref="R79" si="1060">AI79*100</f>
        <v>99.999999999999972</v>
      </c>
      <c r="S79" s="408"/>
      <c r="T79" s="509">
        <v>1.2344356168040222E-3</v>
      </c>
      <c r="U79" s="509">
        <v>4.3946723068330316E-4</v>
      </c>
      <c r="V79" s="509">
        <v>5.5868498097474202E-4</v>
      </c>
      <c r="W79" s="509">
        <v>4.0402696291590401E-4</v>
      </c>
      <c r="X79" s="509">
        <v>8.6395676911748702E-5</v>
      </c>
      <c r="Y79" s="509">
        <v>1.0989017668278526E-4</v>
      </c>
      <c r="Z79" s="509">
        <v>2.8329006449725057E-3</v>
      </c>
      <c r="AA79" s="509">
        <v>2.8329006449725426E-3</v>
      </c>
      <c r="AC79" s="509">
        <v>0.43574970375143629</v>
      </c>
      <c r="AD79" s="509">
        <v>0.15512977183411539</v>
      </c>
      <c r="AE79" s="509">
        <v>0.1972130515647379</v>
      </c>
      <c r="AF79" s="509">
        <v>0.14261953155078802</v>
      </c>
      <c r="AG79" s="509">
        <v>3.0497249194063141E-2</v>
      </c>
      <c r="AH79" s="509">
        <v>3.8790692104859109E-2</v>
      </c>
      <c r="AI79" s="509">
        <v>0.99999999999999978</v>
      </c>
    </row>
    <row r="80" spans="1:35">
      <c r="A80" s="17">
        <v>202405</v>
      </c>
      <c r="B80" s="408">
        <f t="shared" ref="B80" si="1061">T80*100</f>
        <v>0.14596691715443569</v>
      </c>
      <c r="C80" s="412">
        <f t="shared" ref="C80" si="1062">U80*100</f>
        <v>3.9128785872146576E-2</v>
      </c>
      <c r="D80" s="408">
        <f t="shared" ref="D80" si="1063">V80*100</f>
        <v>6.267595382826241E-2</v>
      </c>
      <c r="E80" s="408">
        <f t="shared" ref="E80" si="1064">W80*100</f>
        <v>4.0281024671143022E-2</v>
      </c>
      <c r="F80" s="408">
        <f t="shared" ref="F80" si="1065">X80*100</f>
        <v>1.2430074166892973E-2</v>
      </c>
      <c r="G80" s="408">
        <f t="shared" ref="G80" si="1066">Y80*100</f>
        <v>1.2159538120351169E-2</v>
      </c>
      <c r="H80" s="408">
        <f t="shared" ref="H80" si="1067">Z80*100</f>
        <v>0.31264229381323183</v>
      </c>
      <c r="I80" s="408">
        <f t="shared" ref="I80" si="1068">AA80*100</f>
        <v>0.31264229381324288</v>
      </c>
      <c r="K80" s="17">
        <v>202405</v>
      </c>
      <c r="L80" s="406">
        <f t="shared" ref="L80" si="1069">AC80*100</f>
        <v>46.688154495704374</v>
      </c>
      <c r="M80" s="415">
        <f t="shared" ref="M80" si="1070">AD80*100</f>
        <v>12.515512663018512</v>
      </c>
      <c r="N80" s="406">
        <f t="shared" ref="N80" si="1071">AE80*100</f>
        <v>20.047176939439986</v>
      </c>
      <c r="O80" s="406">
        <f t="shared" ref="O80" si="1072">AF80*100</f>
        <v>12.884061263702968</v>
      </c>
      <c r="P80" s="406">
        <f t="shared" ref="P80" si="1073">AG80*100</f>
        <v>3.9758133857342179</v>
      </c>
      <c r="Q80" s="406">
        <f t="shared" ref="Q80" si="1074">AH80*100</f>
        <v>3.8892812523999418</v>
      </c>
      <c r="R80" s="406">
        <f t="shared" ref="R80" si="1075">AI80*100</f>
        <v>100</v>
      </c>
      <c r="S80" s="408"/>
      <c r="T80" s="509">
        <v>1.4596691715443569E-3</v>
      </c>
      <c r="U80" s="509">
        <v>3.9128785872146577E-4</v>
      </c>
      <c r="V80" s="509">
        <v>6.2675953828262416E-4</v>
      </c>
      <c r="W80" s="509">
        <v>4.0281024671143023E-4</v>
      </c>
      <c r="X80" s="509">
        <v>1.2430074166892973E-4</v>
      </c>
      <c r="Y80" s="509">
        <v>1.215953812035117E-4</v>
      </c>
      <c r="Z80" s="509">
        <v>3.1264229381323186E-3</v>
      </c>
      <c r="AA80" s="509">
        <v>3.1264229381324287E-3</v>
      </c>
      <c r="AC80" s="509">
        <v>0.46688154495704376</v>
      </c>
      <c r="AD80" s="509">
        <v>0.12515512663018513</v>
      </c>
      <c r="AE80" s="509">
        <v>0.20047176939439984</v>
      </c>
      <c r="AF80" s="509">
        <v>0.12884061263702967</v>
      </c>
      <c r="AG80" s="509">
        <v>3.9758133857342177E-2</v>
      </c>
      <c r="AH80" s="509">
        <v>3.8892812523999419E-2</v>
      </c>
      <c r="AI80" s="509">
        <v>1</v>
      </c>
    </row>
    <row r="81" spans="1:35">
      <c r="A81" s="17">
        <v>202406</v>
      </c>
      <c r="B81" s="408">
        <f t="shared" ref="B81" si="1076">T81*100</f>
        <v>0.11523616508337482</v>
      </c>
      <c r="C81" s="412">
        <f t="shared" ref="C81" si="1077">U81*100</f>
        <v>9.4429672523818446E-3</v>
      </c>
      <c r="D81" s="408">
        <f t="shared" ref="D81" si="1078">V81*100</f>
        <v>5.0677738299691459E-2</v>
      </c>
      <c r="E81" s="408">
        <f t="shared" ref="E81" si="1079">W81*100</f>
        <v>3.1483206236835669E-2</v>
      </c>
      <c r="F81" s="408">
        <f t="shared" ref="F81" si="1080">X81*100</f>
        <v>1.329808014206784E-2</v>
      </c>
      <c r="G81" s="408">
        <f t="shared" ref="G81" si="1081">Y81*100</f>
        <v>9.4025498234842492E-3</v>
      </c>
      <c r="H81" s="408">
        <f t="shared" ref="H81" si="1082">Z81*100</f>
        <v>0.22954070683783587</v>
      </c>
      <c r="I81" s="408">
        <f t="shared" ref="I81" si="1083">AA81*100</f>
        <v>0.22954070683781364</v>
      </c>
      <c r="K81" s="17">
        <v>202406</v>
      </c>
      <c r="L81" s="406">
        <f t="shared" ref="L81" si="1084">AC81*100</f>
        <v>50.202932051083195</v>
      </c>
      <c r="M81" s="415">
        <f t="shared" ref="M81" si="1085">AD81*100</f>
        <v>4.1138529990905015</v>
      </c>
      <c r="N81" s="406">
        <f t="shared" ref="N81" si="1086">AE81*100</f>
        <v>22.077887185166624</v>
      </c>
      <c r="O81" s="406">
        <f t="shared" ref="O81" si="1087">AF81*100</f>
        <v>13.715739866165736</v>
      </c>
      <c r="P81" s="406">
        <f t="shared" ref="P81" si="1088">AG81*100</f>
        <v>5.7933428563773504</v>
      </c>
      <c r="Q81" s="406">
        <f t="shared" ref="Q81" si="1089">AH81*100</f>
        <v>4.0962450421165988</v>
      </c>
      <c r="R81" s="406">
        <f t="shared" ref="R81" si="1090">AI81*100</f>
        <v>100</v>
      </c>
      <c r="S81" s="408"/>
      <c r="T81" s="509">
        <v>1.1523616508337482E-3</v>
      </c>
      <c r="U81" s="509">
        <v>9.4429672523818454E-5</v>
      </c>
      <c r="V81" s="509">
        <v>5.067773829969146E-4</v>
      </c>
      <c r="W81" s="509">
        <v>3.1483206236835671E-4</v>
      </c>
      <c r="X81" s="509">
        <v>1.329808014206784E-4</v>
      </c>
      <c r="Y81" s="509">
        <v>9.4025498234842484E-5</v>
      </c>
      <c r="Z81" s="509">
        <v>2.2954070683783587E-3</v>
      </c>
      <c r="AA81" s="509">
        <v>2.2954070683781362E-3</v>
      </c>
      <c r="AC81" s="509">
        <v>0.50202932051083193</v>
      </c>
      <c r="AD81" s="509">
        <v>4.1138529990905011E-2</v>
      </c>
      <c r="AE81" s="509">
        <v>0.22077887185166625</v>
      </c>
      <c r="AF81" s="509">
        <v>0.13715739866165735</v>
      </c>
      <c r="AG81" s="509">
        <v>5.7933428563773502E-2</v>
      </c>
      <c r="AH81" s="509">
        <v>4.0962450421165988E-2</v>
      </c>
      <c r="AI81" s="509">
        <v>1</v>
      </c>
    </row>
    <row r="82" spans="1:35">
      <c r="A82" s="17">
        <v>202407</v>
      </c>
      <c r="B82" s="408">
        <f t="shared" ref="B82" si="1091">T82*100</f>
        <v>8.0463817363910561E-2</v>
      </c>
      <c r="C82" s="412">
        <f t="shared" ref="C82" si="1092">U82*100</f>
        <v>-9.5567989898963455E-3</v>
      </c>
      <c r="D82" s="408">
        <f t="shared" ref="D82" si="1093">V82*100</f>
        <v>4.2052481734567715E-2</v>
      </c>
      <c r="E82" s="408">
        <f t="shared" ref="E82" si="1094">W82*100</f>
        <v>2.3535123122861979E-2</v>
      </c>
      <c r="F82" s="408">
        <f t="shared" ref="F82" si="1095">X82*100</f>
        <v>1.5438499921297411E-2</v>
      </c>
      <c r="G82" s="408">
        <f t="shared" ref="G82" si="1096">Y82*100</f>
        <v>7.5761424684661982E-3</v>
      </c>
      <c r="H82" s="408">
        <f t="shared" ref="H82" si="1097">Z82*100</f>
        <v>0.15950926562120751</v>
      </c>
      <c r="I82" s="408">
        <f t="shared" ref="I82" si="1098">AA82*100</f>
        <v>0.15950926562123105</v>
      </c>
      <c r="K82" s="17">
        <v>202407</v>
      </c>
      <c r="L82" s="406">
        <f t="shared" ref="L82" si="1099">AC82*100</f>
        <v>50.444603986197848</v>
      </c>
      <c r="M82" s="415">
        <f t="shared" ref="M82" si="1100">AD82*100</f>
        <v>-5.9913754556373089</v>
      </c>
      <c r="N82" s="406">
        <f t="shared" ref="N82" si="1101">AE82*100</f>
        <v>26.363660801016593</v>
      </c>
      <c r="O82" s="406">
        <f t="shared" ref="O82" si="1102">AF82*100</f>
        <v>14.754705960938782</v>
      </c>
      <c r="P82" s="406">
        <f t="shared" ref="P82" si="1103">AG82*100</f>
        <v>9.6787480408566253</v>
      </c>
      <c r="Q82" s="406">
        <f t="shared" ref="Q82" si="1104">AH82*100</f>
        <v>4.7496566666274678</v>
      </c>
      <c r="R82" s="406">
        <f t="shared" ref="R82" si="1105">AI82*100</f>
        <v>100</v>
      </c>
      <c r="S82" s="408"/>
      <c r="T82" s="509">
        <v>8.0463817363910558E-4</v>
      </c>
      <c r="U82" s="509">
        <v>-9.556798989896346E-5</v>
      </c>
      <c r="V82" s="509">
        <v>4.2052481734567717E-4</v>
      </c>
      <c r="W82" s="509">
        <v>2.3535123122861979E-4</v>
      </c>
      <c r="X82" s="509">
        <v>1.5438499921297411E-4</v>
      </c>
      <c r="Y82" s="509">
        <v>7.5761424684661985E-5</v>
      </c>
      <c r="Z82" s="509">
        <v>1.5950926562120751E-3</v>
      </c>
      <c r="AA82" s="509">
        <v>1.5950926562123104E-3</v>
      </c>
      <c r="AC82" s="509">
        <v>0.50444603986197845</v>
      </c>
      <c r="AD82" s="509">
        <v>-5.9913754556373086E-2</v>
      </c>
      <c r="AE82" s="509">
        <v>0.26363660801016592</v>
      </c>
      <c r="AF82" s="509">
        <v>0.14754705960938783</v>
      </c>
      <c r="AG82" s="509">
        <v>9.6787480408566245E-2</v>
      </c>
      <c r="AH82" s="509">
        <v>4.7496566666274678E-2</v>
      </c>
      <c r="AI82" s="509">
        <v>1</v>
      </c>
    </row>
    <row r="83" spans="1:35">
      <c r="A83" s="17">
        <v>202408</v>
      </c>
      <c r="B83" s="408">
        <f t="shared" ref="B83" si="1106">T83*100</f>
        <v>-1.4548290796291368E-2</v>
      </c>
      <c r="C83" s="412">
        <f t="shared" ref="C83" si="1107">U83*100</f>
        <v>-3.8067348337928839E-2</v>
      </c>
      <c r="D83" s="408">
        <f t="shared" ref="D83" si="1108">V83*100</f>
        <v>2.2506694889356846E-2</v>
      </c>
      <c r="E83" s="408">
        <f t="shared" ref="E83" si="1109">W83*100</f>
        <v>8.2675471588030264E-3</v>
      </c>
      <c r="F83" s="408">
        <f t="shared" ref="F83" si="1110">X83*100</f>
        <v>1.0494672547629195E-2</v>
      </c>
      <c r="G83" s="408">
        <f t="shared" ref="G83" si="1111">Y83*100</f>
        <v>2.5843168183401809E-3</v>
      </c>
      <c r="H83" s="408">
        <f t="shared" ref="H83" si="1112">Z83*100</f>
        <v>-8.7624077200909624E-3</v>
      </c>
      <c r="I83" s="408">
        <f t="shared" ref="I83" si="1113">AA83*100</f>
        <v>-8.762407720092109E-3</v>
      </c>
      <c r="K83" s="17">
        <v>202408</v>
      </c>
      <c r="L83" s="406">
        <f t="shared" ref="L83" si="1114">AC83*100</f>
        <v>166.03074475676581</v>
      </c>
      <c r="M83" s="415">
        <f t="shared" ref="M83" si="1115">AD83*100</f>
        <v>434.43936363113755</v>
      </c>
      <c r="N83" s="406">
        <f t="shared" ref="N83" si="1116">AE83*100</f>
        <v>-256.85514311040538</v>
      </c>
      <c r="O83" s="406">
        <f t="shared" ref="O83" si="1117">AF83*100</f>
        <v>-94.352459083211912</v>
      </c>
      <c r="P83" s="406">
        <f t="shared" ref="P83" si="1118">AG83*100</f>
        <v>-119.76927897986754</v>
      </c>
      <c r="Q83" s="406">
        <f t="shared" ref="Q83" si="1119">AH83*100</f>
        <v>-29.493227214418567</v>
      </c>
      <c r="R83" s="406">
        <f t="shared" ref="R83" si="1120">AI83*100</f>
        <v>99.999999999999957</v>
      </c>
      <c r="S83" s="408"/>
      <c r="T83" s="509">
        <v>-1.4548290796291368E-4</v>
      </c>
      <c r="U83" s="509">
        <v>-3.8067348337928841E-4</v>
      </c>
      <c r="V83" s="509">
        <v>2.2506694889356846E-4</v>
      </c>
      <c r="W83" s="509">
        <v>8.2675471588030268E-5</v>
      </c>
      <c r="X83" s="509">
        <v>1.0494672547629195E-4</v>
      </c>
      <c r="Y83" s="509">
        <v>2.5843168183401809E-5</v>
      </c>
      <c r="Z83" s="509">
        <v>-8.7624077200909619E-5</v>
      </c>
      <c r="AA83" s="509">
        <v>-8.7624077200921084E-5</v>
      </c>
      <c r="AC83" s="509">
        <v>1.6603074475676582</v>
      </c>
      <c r="AD83" s="509">
        <v>4.3443936363113753</v>
      </c>
      <c r="AE83" s="509">
        <v>-2.5685514311040536</v>
      </c>
      <c r="AF83" s="509">
        <v>-0.94352459083211915</v>
      </c>
      <c r="AG83" s="509">
        <v>-1.1976927897986753</v>
      </c>
      <c r="AH83" s="509">
        <v>-0.29493227214418566</v>
      </c>
      <c r="AI83" s="509">
        <v>0.99999999999999956</v>
      </c>
    </row>
    <row r="84" spans="1:35">
      <c r="A84" s="17">
        <v>202409</v>
      </c>
      <c r="B84" s="408">
        <f t="shared" ref="B84" si="1121">T84*100</f>
        <v>-4.6448887237391989E-2</v>
      </c>
      <c r="C84" s="412">
        <f t="shared" ref="C84" si="1122">U84*100</f>
        <v>-3.1515123834512937E-2</v>
      </c>
      <c r="D84" s="408">
        <f t="shared" ref="D84" si="1123">V84*100</f>
        <v>1.3774262217710682E-2</v>
      </c>
      <c r="E84" s="408">
        <f t="shared" ref="E84" si="1124">W84*100</f>
        <v>-2.6494412326157333E-3</v>
      </c>
      <c r="F84" s="408">
        <f t="shared" ref="F84" si="1125">X84*100</f>
        <v>7.48027414967385E-3</v>
      </c>
      <c r="G84" s="408">
        <f t="shared" ref="G84" si="1126">Y84*100</f>
        <v>1.241522597979126E-3</v>
      </c>
      <c r="H84" s="408">
        <f t="shared" ref="H84" si="1127">Z84*100</f>
        <v>-5.8117393339156991E-2</v>
      </c>
      <c r="I84" s="408">
        <f t="shared" ref="I84" si="1128">AA84*100</f>
        <v>-5.8117393339171756E-2</v>
      </c>
      <c r="K84" s="17">
        <v>202409</v>
      </c>
      <c r="L84" s="406">
        <f t="shared" ref="L84" si="1129">AC84*100</f>
        <v>79.922523307831725</v>
      </c>
      <c r="M84" s="415">
        <f t="shared" ref="M84" si="1130">AD84*100</f>
        <v>54.226664383585501</v>
      </c>
      <c r="N84" s="406">
        <f t="shared" ref="N84" si="1131">AE84*100</f>
        <v>-23.700757082011418</v>
      </c>
      <c r="O84" s="406">
        <f t="shared" ref="O84" si="1132">AF84*100</f>
        <v>4.5587750592225103</v>
      </c>
      <c r="P84" s="406">
        <f t="shared" ref="P84" si="1133">AG84*100</f>
        <v>-12.870973248956719</v>
      </c>
      <c r="Q84" s="406">
        <f t="shared" ref="Q84" si="1134">AH84*100</f>
        <v>-2.1362324196715852</v>
      </c>
      <c r="R84" s="406">
        <f t="shared" ref="R84" si="1135">AI84*100</f>
        <v>100.00000000000003</v>
      </c>
      <c r="S84" s="408"/>
      <c r="T84" s="509">
        <v>-4.6448887237391989E-4</v>
      </c>
      <c r="U84" s="509">
        <v>-3.1515123834512934E-4</v>
      </c>
      <c r="V84" s="509">
        <v>1.3774262217710682E-4</v>
      </c>
      <c r="W84" s="509">
        <v>-2.6494412326157332E-5</v>
      </c>
      <c r="X84" s="509">
        <v>7.4802741496738501E-5</v>
      </c>
      <c r="Y84" s="509">
        <v>1.241522597979126E-5</v>
      </c>
      <c r="Z84" s="509">
        <v>-5.8117393339156991E-4</v>
      </c>
      <c r="AA84" s="509">
        <v>-5.8117393339171758E-4</v>
      </c>
      <c r="AC84" s="509">
        <v>0.79922523307831728</v>
      </c>
      <c r="AD84" s="509">
        <v>0.54226664383585499</v>
      </c>
      <c r="AE84" s="509">
        <v>-0.23700757082011417</v>
      </c>
      <c r="AF84" s="509">
        <v>4.5587750592225099E-2</v>
      </c>
      <c r="AG84" s="509">
        <v>-0.12870973248956719</v>
      </c>
      <c r="AH84" s="509">
        <v>-2.136232419671585E-2</v>
      </c>
      <c r="AI84" s="509">
        <v>1.0000000000000002</v>
      </c>
    </row>
    <row r="85" spans="1:35">
      <c r="A85" s="17">
        <v>202410</v>
      </c>
      <c r="B85" s="408">
        <f t="shared" ref="B85" si="1136">T85*100</f>
        <v>-8.4173689246058156E-2</v>
      </c>
      <c r="C85" s="412">
        <f t="shared" ref="C85" si="1137">U85*100</f>
        <v>-8.3005021505488195E-3</v>
      </c>
      <c r="D85" s="408">
        <f t="shared" ref="D85" si="1138">V85*100</f>
        <v>7.1838383320471863E-3</v>
      </c>
      <c r="E85" s="408">
        <f t="shared" ref="E85" si="1139">W85*100</f>
        <v>-8.6241357925040153E-3</v>
      </c>
      <c r="F85" s="408">
        <f t="shared" ref="F85" si="1140">X85*100</f>
        <v>5.6878109362086199E-3</v>
      </c>
      <c r="G85" s="408">
        <f t="shared" ref="G85" si="1141">Y85*100</f>
        <v>6.3238114268145248E-4</v>
      </c>
      <c r="H85" s="408">
        <f t="shared" ref="H85" si="1142">Z85*100</f>
        <v>-8.7594296778173708E-2</v>
      </c>
      <c r="I85" s="408">
        <f t="shared" ref="I85" si="1143">AA85*100</f>
        <v>-8.7594296778153308E-2</v>
      </c>
      <c r="K85" s="17">
        <v>202410</v>
      </c>
      <c r="L85" s="406">
        <f t="shared" ref="L85" si="1144">AC85*100</f>
        <v>96.094942641325147</v>
      </c>
      <c r="M85" s="415">
        <f t="shared" ref="M85" si="1145">AD85*100</f>
        <v>9.476076018475549</v>
      </c>
      <c r="N85" s="406">
        <f t="shared" ref="N85" si="1146">AE85*100</f>
        <v>-8.201262634986092</v>
      </c>
      <c r="O85" s="406">
        <f t="shared" ref="O85" si="1147">AF85*100</f>
        <v>9.8455448695981005</v>
      </c>
      <c r="P85" s="406">
        <f t="shared" ref="P85" si="1148">AG85*100</f>
        <v>-6.4933576104989967</v>
      </c>
      <c r="Q85" s="406">
        <f t="shared" ref="Q85" si="1149">AH85*100</f>
        <v>-0.72194328391369189</v>
      </c>
      <c r="R85" s="406">
        <f t="shared" ref="R85" si="1150">AI85*100</f>
        <v>99.999999999999986</v>
      </c>
      <c r="S85" s="408"/>
      <c r="T85" s="509">
        <v>-8.417368924605815E-4</v>
      </c>
      <c r="U85" s="509">
        <v>-8.3005021505488195E-5</v>
      </c>
      <c r="V85" s="509">
        <v>7.1838383320471866E-5</v>
      </c>
      <c r="W85" s="509">
        <v>-8.6241357925040155E-5</v>
      </c>
      <c r="X85" s="509">
        <v>5.68781093620862E-5</v>
      </c>
      <c r="Y85" s="509">
        <v>6.3238114268145247E-6</v>
      </c>
      <c r="Z85" s="509">
        <v>-8.7594296778173712E-4</v>
      </c>
      <c r="AA85" s="509">
        <v>-8.7594296778153308E-4</v>
      </c>
      <c r="AC85" s="509">
        <v>0.96094942641325143</v>
      </c>
      <c r="AD85" s="509">
        <v>9.4760760184755488E-2</v>
      </c>
      <c r="AE85" s="509">
        <v>-8.2012626349860923E-2</v>
      </c>
      <c r="AF85" s="509">
        <v>9.8455448695980996E-2</v>
      </c>
      <c r="AG85" s="509">
        <v>-6.4933576104989968E-2</v>
      </c>
      <c r="AH85" s="509">
        <v>-7.2194328391369184E-3</v>
      </c>
      <c r="AI85" s="509">
        <v>0.99999999999999989</v>
      </c>
    </row>
    <row r="86" spans="1:35">
      <c r="A86" s="17">
        <v>202411</v>
      </c>
      <c r="B86" s="408">
        <f t="shared" ref="B86" si="1151">T86*100</f>
        <v>-0.10089055708494565</v>
      </c>
      <c r="C86" s="412">
        <f t="shared" ref="C86" si="1152">U86*100</f>
        <v>2.3172454104815859E-2</v>
      </c>
      <c r="D86" s="408">
        <f t="shared" ref="D86" si="1153">V86*100</f>
        <v>-1.4186503814622446E-3</v>
      </c>
      <c r="E86" s="408">
        <f t="shared" ref="E86" si="1154">W86*100</f>
        <v>-1.6625252918261068E-2</v>
      </c>
      <c r="F86" s="408">
        <f t="shared" ref="F86" si="1155">X86*100</f>
        <v>2.8775737429259777E-3</v>
      </c>
      <c r="G86" s="408">
        <f t="shared" ref="G86" si="1156">Y86*100</f>
        <v>-1.1566352611027113E-3</v>
      </c>
      <c r="H86" s="408">
        <f t="shared" ref="H86" si="1157">Z86*100</f>
        <v>-9.4041067798029829E-2</v>
      </c>
      <c r="I86" s="408">
        <f t="shared" ref="I86" si="1158">AA86*100</f>
        <v>-9.4041067798035269E-2</v>
      </c>
      <c r="K86" s="17">
        <v>202411</v>
      </c>
      <c r="L86" s="406">
        <f t="shared" ref="L86" si="1159">AC86*100</f>
        <v>107.2835086279819</v>
      </c>
      <c r="M86" s="415">
        <f t="shared" ref="M86" si="1160">AD86*100</f>
        <v>-24.640781572772958</v>
      </c>
      <c r="N86" s="406">
        <f t="shared" ref="N86" si="1161">AE86*100</f>
        <v>1.5085434637014676</v>
      </c>
      <c r="O86" s="406">
        <f t="shared" ref="O86" si="1162">AF86*100</f>
        <v>17.678715594730164</v>
      </c>
      <c r="P86" s="406">
        <f t="shared" ref="P86" si="1163">AG86*100</f>
        <v>-3.0599118133219063</v>
      </c>
      <c r="Q86" s="406">
        <f t="shared" ref="Q86" si="1164">AH86*100</f>
        <v>1.229925699681329</v>
      </c>
      <c r="R86" s="406">
        <f t="shared" ref="R86" si="1165">AI86*100</f>
        <v>100</v>
      </c>
      <c r="S86" s="408"/>
      <c r="T86" s="509">
        <v>-1.0089055708494565E-3</v>
      </c>
      <c r="U86" s="509">
        <v>2.3172454104815861E-4</v>
      </c>
      <c r="V86" s="509">
        <v>-1.4186503814622447E-5</v>
      </c>
      <c r="W86" s="509">
        <v>-1.6625252918261069E-4</v>
      </c>
      <c r="X86" s="509">
        <v>2.8775737429259778E-5</v>
      </c>
      <c r="Y86" s="509">
        <v>-1.1566352611027114E-5</v>
      </c>
      <c r="Z86" s="509">
        <v>-9.4041067798029834E-4</v>
      </c>
      <c r="AA86" s="509">
        <v>-9.4041067798035266E-4</v>
      </c>
      <c r="AC86" s="509">
        <v>1.0728350862798191</v>
      </c>
      <c r="AD86" s="509">
        <v>-0.2464078157277296</v>
      </c>
      <c r="AE86" s="509">
        <v>1.5085434637014675E-2</v>
      </c>
      <c r="AF86" s="509">
        <v>0.17678715594730166</v>
      </c>
      <c r="AG86" s="509">
        <v>-3.0599118133219062E-2</v>
      </c>
      <c r="AH86" s="509">
        <v>1.229925699681329E-2</v>
      </c>
      <c r="AI86" s="509">
        <v>1</v>
      </c>
    </row>
    <row r="87" spans="1:35">
      <c r="A87" s="17">
        <v>202412</v>
      </c>
      <c r="B87" s="408">
        <f t="shared" ref="B87" si="1166">T87*100</f>
        <v>-9.9612281622852211E-2</v>
      </c>
      <c r="C87" s="412">
        <f t="shared" ref="C87" si="1167">U87*100</f>
        <v>5.7193432135878505E-2</v>
      </c>
      <c r="D87" s="408">
        <f t="shared" ref="D87" si="1168">V87*100</f>
        <v>-5.2482517363990743E-3</v>
      </c>
      <c r="E87" s="408">
        <f t="shared" ref="E87" si="1169">W87*100</f>
        <v>-1.8802166049327995E-2</v>
      </c>
      <c r="F87" s="408">
        <f t="shared" ref="F87" si="1170">X87*100</f>
        <v>4.707193847814782E-4</v>
      </c>
      <c r="G87" s="408">
        <f t="shared" ref="G87" si="1171">Y87*100</f>
        <v>-2.998479048984877E-3</v>
      </c>
      <c r="H87" s="408">
        <f t="shared" ref="H87" si="1172">Z87*100</f>
        <v>-6.8997026936904182E-2</v>
      </c>
      <c r="I87" s="408">
        <f t="shared" ref="I87" si="1173">AA87*100</f>
        <v>-6.8997026936911066E-2</v>
      </c>
      <c r="K87" s="17">
        <v>202412</v>
      </c>
      <c r="L87" s="406">
        <f t="shared" ref="L87" si="1174">AC87*100</f>
        <v>144.37184621584467</v>
      </c>
      <c r="M87" s="415">
        <f t="shared" ref="M87" si="1175">AD87*100</f>
        <v>-82.892603746796624</v>
      </c>
      <c r="N87" s="406">
        <f t="shared" ref="N87" si="1176">AE87*100</f>
        <v>7.6064896842561804</v>
      </c>
      <c r="O87" s="406">
        <f t="shared" ref="O87" si="1177">AF87*100</f>
        <v>27.25069018774105</v>
      </c>
      <c r="P87" s="406">
        <f t="shared" ref="P87" si="1178">AG87*100</f>
        <v>-0.68223140282832428</v>
      </c>
      <c r="Q87" s="406">
        <f t="shared" ref="Q87" si="1179">AH87*100</f>
        <v>4.3458090617830551</v>
      </c>
      <c r="R87" s="406">
        <f t="shared" ref="R87" si="1180">AI87*100</f>
        <v>100</v>
      </c>
      <c r="S87" s="408"/>
      <c r="T87" s="510">
        <v>-9.9612281622852216E-4</v>
      </c>
      <c r="U87" s="510">
        <v>5.7193432135878503E-4</v>
      </c>
      <c r="V87" s="510">
        <v>-5.2482517363990743E-5</v>
      </c>
      <c r="W87" s="510">
        <v>-1.8802166049327996E-4</v>
      </c>
      <c r="X87" s="510">
        <v>4.707193847814782E-6</v>
      </c>
      <c r="Y87" s="510">
        <v>-2.998479048984877E-5</v>
      </c>
      <c r="Z87" s="510">
        <v>-6.8997026936904176E-4</v>
      </c>
      <c r="AA87" s="510">
        <v>-6.8997026936911071E-4</v>
      </c>
      <c r="AC87" s="510">
        <v>1.4437184621584467</v>
      </c>
      <c r="AD87" s="510">
        <v>-0.82892603746796623</v>
      </c>
      <c r="AE87" s="510">
        <v>7.6064896842561805E-2</v>
      </c>
      <c r="AF87" s="510">
        <v>0.2725069018774105</v>
      </c>
      <c r="AG87" s="510">
        <v>-6.8223140282832433E-3</v>
      </c>
      <c r="AH87" s="510">
        <v>4.3458090617830548E-2</v>
      </c>
      <c r="AI87" s="510">
        <v>1</v>
      </c>
    </row>
    <row r="88" spans="1:35">
      <c r="A88" s="404">
        <v>202501</v>
      </c>
      <c r="B88" s="409">
        <f t="shared" ref="B88:B99" si="1181">T88*100</f>
        <v>-0.10934366380801408</v>
      </c>
      <c r="C88" s="413">
        <f t="shared" ref="C88:C99" si="1182">U88*100</f>
        <v>6.1223176777381323E-2</v>
      </c>
      <c r="D88" s="409">
        <f t="shared" ref="D88:D99" si="1183">V88*100</f>
        <v>-6.3103268305656872E-3</v>
      </c>
      <c r="E88" s="409">
        <f t="shared" ref="E88:E99" si="1184">W88*100</f>
        <v>-1.8552765328029706E-2</v>
      </c>
      <c r="F88" s="409">
        <f t="shared" ref="F88:F99" si="1185">X88*100</f>
        <v>-2.2415585671911376E-3</v>
      </c>
      <c r="G88" s="409">
        <f t="shared" ref="G88:G99" si="1186">Y88*100</f>
        <v>-5.3314689156137365E-3</v>
      </c>
      <c r="H88" s="409">
        <f t="shared" ref="H88:H99" si="1187">Z88*100</f>
        <v>-8.0556606672033015E-2</v>
      </c>
      <c r="I88" s="409">
        <f t="shared" ref="I88:I99" si="1188">AA88*100</f>
        <v>-8.055660667205139E-2</v>
      </c>
      <c r="K88" s="404">
        <v>202501</v>
      </c>
      <c r="L88" s="405">
        <f t="shared" ref="L88:L99" si="1189">AC88*100</f>
        <v>135.73519084931257</v>
      </c>
      <c r="M88" s="417">
        <f t="shared" ref="M88:M99" si="1190">AD88*100</f>
        <v>-76.000193288474605</v>
      </c>
      <c r="N88" s="405">
        <f t="shared" ref="N88:N99" si="1191">AE88*100</f>
        <v>7.8334069560013573</v>
      </c>
      <c r="O88" s="405">
        <f t="shared" ref="O88:O99" si="1192">AF88*100</f>
        <v>23.030718515196224</v>
      </c>
      <c r="P88" s="405">
        <f t="shared" ref="P88:P99" si="1193">AG88*100</f>
        <v>2.782588120074506</v>
      </c>
      <c r="Q88" s="405">
        <f t="shared" ref="Q88:Q99" si="1194">AH88*100</f>
        <v>6.6182888478899553</v>
      </c>
      <c r="R88" s="405">
        <f t="shared" ref="R88:R99" si="1195">AI88*100</f>
        <v>99.999999999999986</v>
      </c>
      <c r="S88" s="408"/>
      <c r="T88" s="2640">
        <v>-1.0934366380801407E-3</v>
      </c>
      <c r="U88" s="2640">
        <v>6.1223176777381325E-4</v>
      </c>
      <c r="V88" s="2640">
        <v>-6.3103268305656876E-5</v>
      </c>
      <c r="W88" s="2640">
        <v>-1.8552765328029705E-4</v>
      </c>
      <c r="X88" s="2640">
        <v>-2.2415585671911377E-5</v>
      </c>
      <c r="Y88" s="2640">
        <v>-5.3314689156137367E-5</v>
      </c>
      <c r="Z88" s="2640">
        <v>-8.0556606672033018E-4</v>
      </c>
      <c r="AA88" s="2640">
        <v>-8.0556606672051384E-4</v>
      </c>
      <c r="AC88" s="2640">
        <v>1.3573519084931256</v>
      </c>
      <c r="AD88" s="2640">
        <v>-0.76000193288474605</v>
      </c>
      <c r="AE88" s="2640">
        <v>7.8334069560013569E-2</v>
      </c>
      <c r="AF88" s="2640">
        <v>0.23030718515196225</v>
      </c>
      <c r="AG88" s="2640">
        <v>2.782588120074506E-2</v>
      </c>
      <c r="AH88" s="2640">
        <v>6.6182888478899554E-2</v>
      </c>
      <c r="AI88" s="2640">
        <v>0.99999999999999989</v>
      </c>
    </row>
    <row r="89" spans="1:35">
      <c r="A89" s="17">
        <v>202502</v>
      </c>
      <c r="B89" s="408">
        <f t="shared" si="1181"/>
        <v>-9.8927906849551328E-2</v>
      </c>
      <c r="C89" s="412">
        <f t="shared" si="1182"/>
        <v>4.9287095444664732E-2</v>
      </c>
      <c r="D89" s="408">
        <f t="shared" si="1183"/>
        <v>-5.8468853033335003E-3</v>
      </c>
      <c r="E89" s="408">
        <f t="shared" si="1184"/>
        <v>-1.4734205500057726E-2</v>
      </c>
      <c r="F89" s="408">
        <f t="shared" si="1185"/>
        <v>-3.9924560414274146E-3</v>
      </c>
      <c r="G89" s="408">
        <f t="shared" si="1186"/>
        <v>-5.4893800121733564E-3</v>
      </c>
      <c r="H89" s="408">
        <f t="shared" si="1187"/>
        <v>-7.9703738261878598E-2</v>
      </c>
      <c r="I89" s="408">
        <f t="shared" si="1188"/>
        <v>-7.970373826186615E-2</v>
      </c>
      <c r="K89" s="17">
        <v>202502</v>
      </c>
      <c r="L89" s="406">
        <f t="shared" si="1189"/>
        <v>124.11953191518927</v>
      </c>
      <c r="M89" s="415">
        <f t="shared" si="1190"/>
        <v>-61.837871747902938</v>
      </c>
      <c r="N89" s="406">
        <f t="shared" si="1191"/>
        <v>7.33577298987242</v>
      </c>
      <c r="O89" s="406">
        <f t="shared" si="1192"/>
        <v>18.486216357438945</v>
      </c>
      <c r="P89" s="406">
        <f t="shared" si="1193"/>
        <v>5.0091201849398841</v>
      </c>
      <c r="Q89" s="406">
        <f t="shared" si="1194"/>
        <v>6.887230300462412</v>
      </c>
      <c r="R89" s="406">
        <f t="shared" si="1195"/>
        <v>100</v>
      </c>
      <c r="S89" s="408"/>
      <c r="T89" s="509">
        <v>-9.8927906849551332E-4</v>
      </c>
      <c r="U89" s="509">
        <v>4.9287095444664733E-4</v>
      </c>
      <c r="V89" s="509">
        <v>-5.8468853033334999E-5</v>
      </c>
      <c r="W89" s="509">
        <v>-1.4734205500057727E-4</v>
      </c>
      <c r="X89" s="509">
        <v>-3.9924560414274143E-5</v>
      </c>
      <c r="Y89" s="509">
        <v>-5.4893800121733562E-5</v>
      </c>
      <c r="Z89" s="509">
        <v>-7.9703738261878605E-4</v>
      </c>
      <c r="AA89" s="509">
        <v>-7.9703738261866148E-4</v>
      </c>
      <c r="AC89" s="509">
        <v>1.2411953191518927</v>
      </c>
      <c r="AD89" s="509">
        <v>-0.61837871747902939</v>
      </c>
      <c r="AE89" s="509">
        <v>7.3357729898724203E-2</v>
      </c>
      <c r="AF89" s="509">
        <v>0.18486216357438945</v>
      </c>
      <c r="AG89" s="509">
        <v>5.0091201849398838E-2</v>
      </c>
      <c r="AH89" s="509">
        <v>6.8872303004624116E-2</v>
      </c>
      <c r="AI89" s="509">
        <v>1</v>
      </c>
    </row>
    <row r="90" spans="1:35">
      <c r="A90" s="17">
        <v>202503</v>
      </c>
      <c r="B90" s="408">
        <f t="shared" si="1181"/>
        <v>-7.528786542419981E-2</v>
      </c>
      <c r="C90" s="412">
        <f t="shared" si="1182"/>
        <v>3.7042974112004197E-2</v>
      </c>
      <c r="D90" s="408">
        <f t="shared" si="1183"/>
        <v>1.8857987958318283E-3</v>
      </c>
      <c r="E90" s="408">
        <f t="shared" si="1184"/>
        <v>-8.3546395062662968E-3</v>
      </c>
      <c r="F90" s="408">
        <f t="shared" si="1185"/>
        <v>-2.4599920443786312E-3</v>
      </c>
      <c r="G90" s="408">
        <f t="shared" si="1186"/>
        <v>-2.9394650508311119E-3</v>
      </c>
      <c r="H90" s="408">
        <f t="shared" si="1187"/>
        <v>-5.0113189117839817E-2</v>
      </c>
      <c r="I90" s="408">
        <f t="shared" si="1188"/>
        <v>-5.0113189117831469E-2</v>
      </c>
      <c r="K90" s="17">
        <v>202503</v>
      </c>
      <c r="L90" s="406">
        <f t="shared" si="1189"/>
        <v>150.23563007966311</v>
      </c>
      <c r="M90" s="415">
        <f t="shared" si="1190"/>
        <v>-73.918612573026721</v>
      </c>
      <c r="N90" s="406">
        <f t="shared" si="1191"/>
        <v>-3.7630788002683748</v>
      </c>
      <c r="O90" s="406">
        <f t="shared" si="1192"/>
        <v>16.671538278317481</v>
      </c>
      <c r="P90" s="406">
        <f t="shared" si="1193"/>
        <v>4.9088714721268811</v>
      </c>
      <c r="Q90" s="406">
        <f t="shared" si="1194"/>
        <v>5.8656515431876413</v>
      </c>
      <c r="R90" s="406">
        <f t="shared" si="1195"/>
        <v>100</v>
      </c>
      <c r="S90" s="408"/>
      <c r="T90" s="509">
        <v>-7.5287865424199804E-4</v>
      </c>
      <c r="U90" s="509">
        <v>3.7042974112004199E-4</v>
      </c>
      <c r="V90" s="509">
        <v>1.8857987958318283E-5</v>
      </c>
      <c r="W90" s="509">
        <v>-8.3546395062662965E-5</v>
      </c>
      <c r="X90" s="509">
        <v>-2.4599920443786314E-5</v>
      </c>
      <c r="Y90" s="509">
        <v>-2.9394650508311121E-5</v>
      </c>
      <c r="Z90" s="509">
        <v>-5.0113189117839815E-4</v>
      </c>
      <c r="AA90" s="509">
        <v>-5.0113189117831467E-4</v>
      </c>
      <c r="AC90" s="509">
        <v>1.502356300796631</v>
      </c>
      <c r="AD90" s="509">
        <v>-0.73918612573026721</v>
      </c>
      <c r="AE90" s="509">
        <v>-3.7630788002683747E-2</v>
      </c>
      <c r="AF90" s="509">
        <v>0.16671538278317483</v>
      </c>
      <c r="AG90" s="509">
        <v>4.9088714721268814E-2</v>
      </c>
      <c r="AH90" s="509">
        <v>5.8656515431876409E-2</v>
      </c>
      <c r="AI90" s="509">
        <v>1</v>
      </c>
    </row>
    <row r="91" spans="1:35">
      <c r="A91" s="17">
        <v>202504</v>
      </c>
      <c r="B91" s="408">
        <f t="shared" si="1181"/>
        <v>-2.8983830952941096E-2</v>
      </c>
      <c r="C91" s="412">
        <f t="shared" si="1182"/>
        <v>3.7788534478024355E-2</v>
      </c>
      <c r="D91" s="408">
        <f t="shared" si="1183"/>
        <v>1.9100747486125353E-2</v>
      </c>
      <c r="E91" s="408">
        <f t="shared" si="1184"/>
        <v>4.8929835213165993E-3</v>
      </c>
      <c r="F91" s="408">
        <f t="shared" si="1185"/>
        <v>2.3403931239101244E-3</v>
      </c>
      <c r="G91" s="408">
        <f t="shared" si="1186"/>
        <v>7.9897659763886414E-4</v>
      </c>
      <c r="H91" s="408">
        <f t="shared" si="1187"/>
        <v>3.5937804254074203E-2</v>
      </c>
      <c r="I91" s="408">
        <f t="shared" si="1188"/>
        <v>3.5937804254069075E-2</v>
      </c>
      <c r="K91" s="17">
        <v>202504</v>
      </c>
      <c r="L91" s="406">
        <f t="shared" si="1189"/>
        <v>-80.649977244102928</v>
      </c>
      <c r="M91" s="415">
        <f t="shared" si="1190"/>
        <v>105.14981441510952</v>
      </c>
      <c r="N91" s="406">
        <f t="shared" si="1191"/>
        <v>53.149456074406487</v>
      </c>
      <c r="O91" s="406">
        <f t="shared" si="1192"/>
        <v>13.615143225568355</v>
      </c>
      <c r="P91" s="406">
        <f t="shared" si="1193"/>
        <v>6.5123431230353992</v>
      </c>
      <c r="Q91" s="406">
        <f t="shared" si="1194"/>
        <v>2.2232204059831662</v>
      </c>
      <c r="R91" s="406">
        <f t="shared" si="1195"/>
        <v>100</v>
      </c>
      <c r="S91" s="408"/>
      <c r="T91" s="509">
        <v>-2.8983830952941094E-4</v>
      </c>
      <c r="U91" s="509">
        <v>3.7788534478024353E-4</v>
      </c>
      <c r="V91" s="509">
        <v>1.9100747486125355E-4</v>
      </c>
      <c r="W91" s="509">
        <v>4.8929835213165995E-5</v>
      </c>
      <c r="X91" s="509">
        <v>2.3403931239101246E-5</v>
      </c>
      <c r="Y91" s="509">
        <v>7.9897659763886411E-6</v>
      </c>
      <c r="Z91" s="509">
        <v>3.5937804254074202E-4</v>
      </c>
      <c r="AA91" s="509">
        <v>3.5937804254069074E-4</v>
      </c>
      <c r="AC91" s="509">
        <v>-0.80649977244102922</v>
      </c>
      <c r="AD91" s="509">
        <v>1.0514981441510951</v>
      </c>
      <c r="AE91" s="509">
        <v>0.53149456074406487</v>
      </c>
      <c r="AF91" s="509">
        <v>0.13615143225568355</v>
      </c>
      <c r="AG91" s="509">
        <v>6.5123431230353995E-2</v>
      </c>
      <c r="AH91" s="509">
        <v>2.2232204059831662E-2</v>
      </c>
      <c r="AI91" s="509">
        <v>1</v>
      </c>
    </row>
    <row r="92" spans="1:35">
      <c r="A92" s="17">
        <v>202505</v>
      </c>
      <c r="B92" s="408">
        <f t="shared" si="1181"/>
        <v>1.5089274983177647E-2</v>
      </c>
      <c r="C92" s="412">
        <f t="shared" si="1182"/>
        <v>2.9182897415616648E-2</v>
      </c>
      <c r="D92" s="408">
        <f t="shared" si="1183"/>
        <v>2.678616806386214E-2</v>
      </c>
      <c r="E92" s="408">
        <f t="shared" si="1184"/>
        <v>1.1606051205066687E-2</v>
      </c>
      <c r="F92" s="408">
        <f t="shared" si="1185"/>
        <v>4.0807412422598725E-3</v>
      </c>
      <c r="G92" s="408">
        <f t="shared" si="1186"/>
        <v>2.0142496364108603E-3</v>
      </c>
      <c r="H92" s="408">
        <f t="shared" si="1187"/>
        <v>8.8759382546393858E-2</v>
      </c>
      <c r="I92" s="408">
        <f t="shared" si="1188"/>
        <v>8.8759382546398383E-2</v>
      </c>
      <c r="K92" s="17">
        <v>202505</v>
      </c>
      <c r="L92" s="406">
        <f t="shared" si="1189"/>
        <v>17.000202739457542</v>
      </c>
      <c r="M92" s="415">
        <f t="shared" si="1190"/>
        <v>32.878662039320709</v>
      </c>
      <c r="N92" s="406">
        <f t="shared" si="1191"/>
        <v>30.178407392436757</v>
      </c>
      <c r="O92" s="406">
        <f t="shared" si="1192"/>
        <v>13.075858429952792</v>
      </c>
      <c r="P92" s="406">
        <f t="shared" si="1193"/>
        <v>4.597532255394972</v>
      </c>
      <c r="Q92" s="406">
        <f t="shared" si="1194"/>
        <v>2.2693371434372329</v>
      </c>
      <c r="R92" s="406">
        <f t="shared" si="1195"/>
        <v>100</v>
      </c>
      <c r="S92" s="408"/>
      <c r="T92" s="509">
        <v>1.5089274983177647E-4</v>
      </c>
      <c r="U92" s="509">
        <v>2.9182897415616648E-4</v>
      </c>
      <c r="V92" s="509">
        <v>2.6786168063862141E-4</v>
      </c>
      <c r="W92" s="509">
        <v>1.1606051205066687E-4</v>
      </c>
      <c r="X92" s="509">
        <v>4.0807412422598721E-5</v>
      </c>
      <c r="Y92" s="509">
        <v>2.0142496364108603E-5</v>
      </c>
      <c r="Z92" s="509">
        <v>8.8759382546393852E-4</v>
      </c>
      <c r="AA92" s="509">
        <v>8.8759382546398384E-4</v>
      </c>
      <c r="AC92" s="509">
        <v>0.17000202739457543</v>
      </c>
      <c r="AD92" s="509">
        <v>0.32878662039320711</v>
      </c>
      <c r="AE92" s="509">
        <v>0.30178407392436757</v>
      </c>
      <c r="AF92" s="509">
        <v>0.13075858429952791</v>
      </c>
      <c r="AG92" s="509">
        <v>4.5975322553949718E-2</v>
      </c>
      <c r="AH92" s="509">
        <v>2.269337143437233E-2</v>
      </c>
      <c r="AI92" s="509">
        <v>1</v>
      </c>
    </row>
    <row r="93" spans="1:35">
      <c r="A93" s="17">
        <v>202506</v>
      </c>
      <c r="B93" s="408">
        <f t="shared" si="1181"/>
        <v>-1.1904718721975675E-2</v>
      </c>
      <c r="C93" s="412">
        <f t="shared" si="1182"/>
        <v>6.2543084993749772E-4</v>
      </c>
      <c r="D93" s="408">
        <f t="shared" si="1183"/>
        <v>1.5471513269156025E-2</v>
      </c>
      <c r="E93" s="408">
        <f t="shared" si="1184"/>
        <v>8.4638743439549337E-3</v>
      </c>
      <c r="F93" s="408">
        <f t="shared" si="1185"/>
        <v>8.0328464006734193E-4</v>
      </c>
      <c r="G93" s="408">
        <f t="shared" si="1186"/>
        <v>-2.1840511837821646E-3</v>
      </c>
      <c r="H93" s="408">
        <f t="shared" si="1187"/>
        <v>1.1275333197357958E-2</v>
      </c>
      <c r="I93" s="408">
        <f t="shared" si="1188"/>
        <v>1.127533319733794E-2</v>
      </c>
      <c r="K93" s="17">
        <v>202506</v>
      </c>
      <c r="L93" s="406">
        <f t="shared" si="1189"/>
        <v>-105.58196829841975</v>
      </c>
      <c r="M93" s="415">
        <f t="shared" si="1190"/>
        <v>5.5468946149107952</v>
      </c>
      <c r="N93" s="406">
        <f t="shared" si="1191"/>
        <v>137.21557490452983</v>
      </c>
      <c r="O93" s="406">
        <f t="shared" si="1192"/>
        <v>75.065403352676029</v>
      </c>
      <c r="P93" s="406">
        <f t="shared" si="1193"/>
        <v>7.1242652080168067</v>
      </c>
      <c r="Q93" s="406">
        <f t="shared" si="1194"/>
        <v>-19.370169781713702</v>
      </c>
      <c r="R93" s="406">
        <f t="shared" si="1195"/>
        <v>100</v>
      </c>
      <c r="S93" s="408"/>
      <c r="T93" s="509">
        <v>-1.1904718721975676E-4</v>
      </c>
      <c r="U93" s="509">
        <v>6.2543084993749773E-6</v>
      </c>
      <c r="V93" s="509">
        <v>1.5471513269156025E-4</v>
      </c>
      <c r="W93" s="509">
        <v>8.4638743439549341E-5</v>
      </c>
      <c r="X93" s="509">
        <v>8.0328464006734193E-6</v>
      </c>
      <c r="Y93" s="509">
        <v>-2.1840511837821646E-5</v>
      </c>
      <c r="Z93" s="509">
        <v>1.1275333197357958E-4</v>
      </c>
      <c r="AA93" s="509">
        <v>1.1275333197337939E-4</v>
      </c>
      <c r="AC93" s="509">
        <v>-1.0558196829841975</v>
      </c>
      <c r="AD93" s="509">
        <v>5.5468946149107953E-2</v>
      </c>
      <c r="AE93" s="509">
        <v>1.3721557490452982</v>
      </c>
      <c r="AF93" s="509">
        <v>0.7506540335267603</v>
      </c>
      <c r="AG93" s="509">
        <v>7.124265208016807E-2</v>
      </c>
      <c r="AH93" s="509">
        <v>-0.19370169781713703</v>
      </c>
      <c r="AI93" s="509">
        <v>1</v>
      </c>
    </row>
    <row r="94" spans="1:35">
      <c r="A94" s="17">
        <v>202507</v>
      </c>
      <c r="B94" s="408">
        <f t="shared" si="1181"/>
        <v>-6.7087052270216802E-2</v>
      </c>
      <c r="C94" s="412">
        <f t="shared" si="1182"/>
        <v>-2.575573799181808E-2</v>
      </c>
      <c r="D94" s="408">
        <f t="shared" si="1183"/>
        <v>-5.2421130109556624E-4</v>
      </c>
      <c r="E94" s="408">
        <f t="shared" si="1184"/>
        <v>-7.5719748415994795E-4</v>
      </c>
      <c r="F94" s="408">
        <f t="shared" si="1185"/>
        <v>-2.589821636037954E-3</v>
      </c>
      <c r="G94" s="408">
        <f t="shared" si="1186"/>
        <v>-5.4543475546075778E-3</v>
      </c>
      <c r="H94" s="408">
        <f t="shared" si="1187"/>
        <v>-0.10216836823793594</v>
      </c>
      <c r="I94" s="408">
        <f t="shared" si="1188"/>
        <v>-0.10216836823792906</v>
      </c>
      <c r="K94" s="17">
        <v>202507</v>
      </c>
      <c r="L94" s="406">
        <f t="shared" si="1189"/>
        <v>65.663231611941157</v>
      </c>
      <c r="M94" s="415">
        <f t="shared" si="1190"/>
        <v>25.20911162233358</v>
      </c>
      <c r="N94" s="406">
        <f t="shared" si="1191"/>
        <v>0.51308571345169285</v>
      </c>
      <c r="O94" s="406">
        <f t="shared" si="1192"/>
        <v>0.74112711910651263</v>
      </c>
      <c r="P94" s="406">
        <f t="shared" si="1193"/>
        <v>2.5348566104203787</v>
      </c>
      <c r="Q94" s="406">
        <f t="shared" si="1194"/>
        <v>5.3385873227466654</v>
      </c>
      <c r="R94" s="406">
        <f t="shared" si="1195"/>
        <v>99.999999999999972</v>
      </c>
      <c r="S94" s="408"/>
      <c r="T94" s="509">
        <v>-6.7087052270216796E-4</v>
      </c>
      <c r="U94" s="509">
        <v>-2.5755737991818079E-4</v>
      </c>
      <c r="V94" s="509">
        <v>-5.242113010955663E-6</v>
      </c>
      <c r="W94" s="509">
        <v>-7.5719748415994793E-6</v>
      </c>
      <c r="X94" s="509">
        <v>-2.5898216360379538E-5</v>
      </c>
      <c r="Y94" s="509">
        <v>-5.454347554607578E-5</v>
      </c>
      <c r="Z94" s="509">
        <v>-1.0216836823793594E-3</v>
      </c>
      <c r="AA94" s="509">
        <v>-1.0216836823792907E-3</v>
      </c>
      <c r="AC94" s="509">
        <v>0.65663231611941153</v>
      </c>
      <c r="AD94" s="509">
        <v>0.2520911162233358</v>
      </c>
      <c r="AE94" s="509">
        <v>5.1308571345169279E-3</v>
      </c>
      <c r="AF94" s="509">
        <v>7.4112711910651261E-3</v>
      </c>
      <c r="AG94" s="509">
        <v>2.5348566104203787E-2</v>
      </c>
      <c r="AH94" s="509">
        <v>5.338587322746665E-2</v>
      </c>
      <c r="AI94" s="509">
        <v>0.99999999999999978</v>
      </c>
    </row>
    <row r="95" spans="1:35">
      <c r="A95" s="17">
        <v>202508</v>
      </c>
      <c r="B95" s="408">
        <f t="shared" si="1181"/>
        <v>-8.5953607231537624E-2</v>
      </c>
      <c r="C95" s="412">
        <f t="shared" si="1182"/>
        <v>-5.194882480190912E-2</v>
      </c>
      <c r="D95" s="408">
        <f t="shared" si="1183"/>
        <v>-2.5883970179833512E-2</v>
      </c>
      <c r="E95" s="408">
        <f t="shared" si="1184"/>
        <v>-5.8162376334893115E-3</v>
      </c>
      <c r="F95" s="408">
        <f t="shared" si="1185"/>
        <v>-7.739964303482387E-3</v>
      </c>
      <c r="G95" s="408">
        <f t="shared" si="1186"/>
        <v>-1.0472071310806071E-2</v>
      </c>
      <c r="H95" s="408">
        <f t="shared" si="1187"/>
        <v>-0.18781467546105801</v>
      </c>
      <c r="I95" s="408">
        <f t="shared" si="1188"/>
        <v>-0.18781467546104783</v>
      </c>
      <c r="K95" s="17">
        <v>202508</v>
      </c>
      <c r="L95" s="406">
        <f t="shared" si="1189"/>
        <v>45.765117672798397</v>
      </c>
      <c r="M95" s="415">
        <f t="shared" si="1190"/>
        <v>27.65961960873517</v>
      </c>
      <c r="N95" s="406">
        <f t="shared" si="1191"/>
        <v>13.781654770210098</v>
      </c>
      <c r="O95" s="406">
        <f t="shared" si="1192"/>
        <v>3.0967961471654362</v>
      </c>
      <c r="P95" s="406">
        <f t="shared" si="1193"/>
        <v>4.1210647061960888</v>
      </c>
      <c r="Q95" s="406">
        <f t="shared" si="1194"/>
        <v>5.575747094894818</v>
      </c>
      <c r="R95" s="406">
        <f t="shared" si="1195"/>
        <v>100</v>
      </c>
      <c r="S95" s="408"/>
      <c r="T95" s="509">
        <v>-8.5953607231537617E-4</v>
      </c>
      <c r="U95" s="509">
        <v>-5.1948824801909118E-4</v>
      </c>
      <c r="V95" s="509">
        <v>-2.5883970179833512E-4</v>
      </c>
      <c r="W95" s="509">
        <v>-5.8162376334893116E-5</v>
      </c>
      <c r="X95" s="509">
        <v>-7.739964303482387E-5</v>
      </c>
      <c r="Y95" s="509">
        <v>-1.0472071310806072E-4</v>
      </c>
      <c r="Z95" s="509">
        <v>-1.87814675461058E-3</v>
      </c>
      <c r="AA95" s="509">
        <v>-1.8781467546104783E-3</v>
      </c>
      <c r="AC95" s="509">
        <v>0.457651176727984</v>
      </c>
      <c r="AD95" s="509">
        <v>0.2765961960873517</v>
      </c>
      <c r="AE95" s="509">
        <v>0.13781654770210097</v>
      </c>
      <c r="AF95" s="509">
        <v>3.096796147165436E-2</v>
      </c>
      <c r="AG95" s="509">
        <v>4.1210647061960884E-2</v>
      </c>
      <c r="AH95" s="509">
        <v>5.575747094894818E-2</v>
      </c>
      <c r="AI95" s="509">
        <v>1</v>
      </c>
    </row>
    <row r="96" spans="1:35">
      <c r="A96" s="17">
        <v>202509</v>
      </c>
      <c r="B96" s="408">
        <f t="shared" si="1181"/>
        <v>-1.0686596393618372E-4</v>
      </c>
      <c r="C96" s="412">
        <f t="shared" si="1182"/>
        <v>-4.8691697844807612E-2</v>
      </c>
      <c r="D96" s="408">
        <f t="shared" si="1183"/>
        <v>-3.5203207258334458E-2</v>
      </c>
      <c r="E96" s="408">
        <f t="shared" si="1184"/>
        <v>-2.469779682762109E-4</v>
      </c>
      <c r="F96" s="408">
        <f t="shared" si="1185"/>
        <v>-9.7341433542965042E-3</v>
      </c>
      <c r="G96" s="408">
        <f t="shared" si="1186"/>
        <v>-8.6359044356750254E-3</v>
      </c>
      <c r="H96" s="408">
        <f t="shared" si="1187"/>
        <v>-0.10261879682532599</v>
      </c>
      <c r="I96" s="408">
        <f t="shared" si="1188"/>
        <v>-0.10261879682532821</v>
      </c>
      <c r="K96" s="17">
        <v>202509</v>
      </c>
      <c r="L96" s="406">
        <f t="shared" si="1189"/>
        <v>0.1041387808493673</v>
      </c>
      <c r="M96" s="415">
        <f t="shared" si="1190"/>
        <v>47.449102261147011</v>
      </c>
      <c r="N96" s="406">
        <f t="shared" si="1191"/>
        <v>34.304833371079262</v>
      </c>
      <c r="O96" s="406">
        <f t="shared" si="1192"/>
        <v>0.24067517444840819</v>
      </c>
      <c r="P96" s="406">
        <f t="shared" si="1193"/>
        <v>9.4857313235367702</v>
      </c>
      <c r="Q96" s="406">
        <f t="shared" si="1194"/>
        <v>8.4155190889391829</v>
      </c>
      <c r="R96" s="406">
        <f t="shared" si="1195"/>
        <v>100</v>
      </c>
      <c r="S96" s="408"/>
      <c r="T96" s="509">
        <v>-1.0686596393618373E-6</v>
      </c>
      <c r="U96" s="509">
        <v>-4.8691697844807609E-4</v>
      </c>
      <c r="V96" s="509">
        <v>-3.5203207258334456E-4</v>
      </c>
      <c r="W96" s="509">
        <v>-2.4697796827621088E-6</v>
      </c>
      <c r="X96" s="509">
        <v>-9.7341433542965039E-5</v>
      </c>
      <c r="Y96" s="509">
        <v>-8.6359044356750252E-5</v>
      </c>
      <c r="Z96" s="509">
        <v>-1.0261879682532599E-3</v>
      </c>
      <c r="AA96" s="509">
        <v>-1.026187968253282E-3</v>
      </c>
      <c r="AC96" s="509">
        <v>1.041387808493673E-3</v>
      </c>
      <c r="AD96" s="509">
        <v>0.47449102261147008</v>
      </c>
      <c r="AE96" s="509">
        <v>0.34304833371079263</v>
      </c>
      <c r="AF96" s="509">
        <v>2.406751744484082E-3</v>
      </c>
      <c r="AG96" s="509">
        <v>9.4857313235367696E-2</v>
      </c>
      <c r="AH96" s="509">
        <v>8.4155190889391829E-2</v>
      </c>
      <c r="AI96" s="509">
        <v>1</v>
      </c>
    </row>
    <row r="97" spans="1:35">
      <c r="A97" s="17">
        <v>202510</v>
      </c>
      <c r="B97" s="408">
        <f t="shared" si="1181"/>
        <v>6.0174777454355344E-2</v>
      </c>
      <c r="C97" s="412">
        <f t="shared" si="1182"/>
        <v>-5.0988229712709963E-2</v>
      </c>
      <c r="D97" s="408">
        <f t="shared" si="1183"/>
        <v>-4.2365925789359833E-2</v>
      </c>
      <c r="E97" s="408">
        <f t="shared" si="1184"/>
        <v>3.0857780460033821E-3</v>
      </c>
      <c r="F97" s="408">
        <f t="shared" si="1185"/>
        <v>-1.1914622699825798E-2</v>
      </c>
      <c r="G97" s="408">
        <f t="shared" si="1186"/>
        <v>-5.2417375862784969E-3</v>
      </c>
      <c r="H97" s="408">
        <f t="shared" si="1187"/>
        <v>-4.7249960287815362E-2</v>
      </c>
      <c r="I97" s="408">
        <f t="shared" si="1188"/>
        <v>-4.7249960287802539E-2</v>
      </c>
      <c r="K97" s="17">
        <v>202510</v>
      </c>
      <c r="L97" s="406">
        <f t="shared" si="1189"/>
        <v>-127.35413339569088</v>
      </c>
      <c r="M97" s="415">
        <f t="shared" si="1190"/>
        <v>107.9116879720608</v>
      </c>
      <c r="N97" s="406">
        <f t="shared" si="1191"/>
        <v>89.663410363299263</v>
      </c>
      <c r="O97" s="406">
        <f t="shared" si="1192"/>
        <v>-6.5307526762072872</v>
      </c>
      <c r="P97" s="406">
        <f t="shared" si="1193"/>
        <v>25.216153891452674</v>
      </c>
      <c r="Q97" s="406">
        <f t="shared" si="1194"/>
        <v>11.093633845085403</v>
      </c>
      <c r="R97" s="406">
        <f t="shared" si="1195"/>
        <v>99.999999999999986</v>
      </c>
      <c r="S97" s="408"/>
      <c r="T97" s="509">
        <v>6.0174777454355345E-4</v>
      </c>
      <c r="U97" s="509">
        <v>-5.0988229712709964E-4</v>
      </c>
      <c r="V97" s="509">
        <v>-4.236592578935983E-4</v>
      </c>
      <c r="W97" s="509">
        <v>3.0857780460033819E-5</v>
      </c>
      <c r="X97" s="509">
        <v>-1.1914622699825797E-4</v>
      </c>
      <c r="Y97" s="509">
        <v>-5.2417375862784971E-5</v>
      </c>
      <c r="Z97" s="509">
        <v>-4.7249960287815363E-4</v>
      </c>
      <c r="AA97" s="509">
        <v>-4.7249960287802542E-4</v>
      </c>
      <c r="AC97" s="509">
        <v>-1.2735413339569088</v>
      </c>
      <c r="AD97" s="509">
        <v>1.0791168797206081</v>
      </c>
      <c r="AE97" s="509">
        <v>0.89663410363299267</v>
      </c>
      <c r="AF97" s="509">
        <v>-6.5307526762072868E-2</v>
      </c>
      <c r="AG97" s="509">
        <v>0.25216153891452675</v>
      </c>
      <c r="AH97" s="509">
        <v>0.11093633845085403</v>
      </c>
      <c r="AI97" s="509">
        <v>0.99999999999999989</v>
      </c>
    </row>
    <row r="98" spans="1:35">
      <c r="A98" s="17">
        <v>202511</v>
      </c>
      <c r="B98" s="408">
        <f t="shared" si="1181"/>
        <v>9.864110128120443E-2</v>
      </c>
      <c r="C98" s="412">
        <f t="shared" si="1182"/>
        <v>-5.1116945812117752E-2</v>
      </c>
      <c r="D98" s="408">
        <f t="shared" si="1183"/>
        <v>-4.653230709845687E-2</v>
      </c>
      <c r="E98" s="408">
        <f t="shared" si="1184"/>
        <v>4.6185504235331971E-3</v>
      </c>
      <c r="F98" s="408">
        <f t="shared" si="1185"/>
        <v>-1.0572959401275183E-2</v>
      </c>
      <c r="G98" s="408">
        <f t="shared" si="1186"/>
        <v>1.1265391041211893E-3</v>
      </c>
      <c r="H98" s="408">
        <f t="shared" si="1187"/>
        <v>-3.8360215029909772E-3</v>
      </c>
      <c r="I98" s="408">
        <f t="shared" si="1188"/>
        <v>-3.8360215030016089E-3</v>
      </c>
      <c r="K98" s="17">
        <v>202511</v>
      </c>
      <c r="L98" s="406">
        <f t="shared" si="1189"/>
        <v>-2571.442866112538</v>
      </c>
      <c r="M98" s="415">
        <f t="shared" si="1190"/>
        <v>1332.5510759588144</v>
      </c>
      <c r="N98" s="406">
        <f t="shared" si="1191"/>
        <v>1213.0356167757468</v>
      </c>
      <c r="O98" s="406">
        <f t="shared" si="1192"/>
        <v>-120.39949254539049</v>
      </c>
      <c r="P98" s="406">
        <f t="shared" si="1193"/>
        <v>275.62304833357587</v>
      </c>
      <c r="Q98" s="406">
        <f t="shared" si="1194"/>
        <v>-29.367382410208538</v>
      </c>
      <c r="R98" s="406">
        <f t="shared" si="1195"/>
        <v>100.00000000000023</v>
      </c>
      <c r="S98" s="408"/>
      <c r="T98" s="509">
        <v>9.8641101281204437E-4</v>
      </c>
      <c r="U98" s="509">
        <v>-5.1116945812117751E-4</v>
      </c>
      <c r="V98" s="509">
        <v>-4.6532307098456866E-4</v>
      </c>
      <c r="W98" s="509">
        <v>4.6185504235331975E-5</v>
      </c>
      <c r="X98" s="509">
        <v>-1.0572959401275183E-4</v>
      </c>
      <c r="Y98" s="509">
        <v>1.1265391041211893E-5</v>
      </c>
      <c r="Z98" s="509">
        <v>-3.836021502990977E-5</v>
      </c>
      <c r="AA98" s="509">
        <v>-3.836021503001609E-5</v>
      </c>
      <c r="AC98" s="509">
        <v>-25.714428661125378</v>
      </c>
      <c r="AD98" s="509">
        <v>13.325510759588145</v>
      </c>
      <c r="AE98" s="509">
        <v>12.130356167757467</v>
      </c>
      <c r="AF98" s="509">
        <v>-1.2039949254539049</v>
      </c>
      <c r="AG98" s="509">
        <v>2.7562304833357585</v>
      </c>
      <c r="AH98" s="509">
        <v>-0.29367382410208537</v>
      </c>
      <c r="AI98" s="509">
        <v>1.0000000000000022</v>
      </c>
    </row>
    <row r="99" spans="1:35">
      <c r="A99" s="402">
        <v>202512</v>
      </c>
      <c r="B99" s="410">
        <f t="shared" si="1181"/>
        <v>0</v>
      </c>
      <c r="C99" s="414">
        <f t="shared" si="1182"/>
        <v>0</v>
      </c>
      <c r="D99" s="410">
        <f t="shared" si="1183"/>
        <v>0</v>
      </c>
      <c r="E99" s="410">
        <f t="shared" si="1184"/>
        <v>0</v>
      </c>
      <c r="F99" s="410">
        <f t="shared" si="1185"/>
        <v>0</v>
      </c>
      <c r="G99" s="410">
        <f t="shared" si="1186"/>
        <v>0</v>
      </c>
      <c r="H99" s="410">
        <f t="shared" si="1187"/>
        <v>0</v>
      </c>
      <c r="I99" s="410">
        <f t="shared" si="1188"/>
        <v>0</v>
      </c>
      <c r="K99" s="402">
        <v>202512</v>
      </c>
      <c r="L99" s="407">
        <f t="shared" si="1189"/>
        <v>0</v>
      </c>
      <c r="M99" s="416">
        <f t="shared" si="1190"/>
        <v>0</v>
      </c>
      <c r="N99" s="407">
        <f t="shared" si="1191"/>
        <v>0</v>
      </c>
      <c r="O99" s="407">
        <f t="shared" si="1192"/>
        <v>0</v>
      </c>
      <c r="P99" s="407">
        <f t="shared" si="1193"/>
        <v>0</v>
      </c>
      <c r="Q99" s="407">
        <f t="shared" si="1194"/>
        <v>0</v>
      </c>
      <c r="R99" s="407">
        <f t="shared" si="1195"/>
        <v>0</v>
      </c>
      <c r="S99" s="408"/>
      <c r="T99" s="510"/>
      <c r="U99" s="510"/>
      <c r="V99" s="510"/>
      <c r="W99" s="510"/>
      <c r="X99" s="510"/>
      <c r="Y99" s="510"/>
      <c r="Z99" s="510"/>
      <c r="AA99" s="510"/>
      <c r="AC99" s="510"/>
      <c r="AD99" s="510"/>
      <c r="AE99" s="510"/>
      <c r="AF99" s="510"/>
      <c r="AG99" s="510"/>
      <c r="AH99" s="510"/>
      <c r="AI99" s="510"/>
    </row>
    <row r="100" spans="1:35">
      <c r="A100" s="17" t="s">
        <v>657</v>
      </c>
      <c r="B100" s="399"/>
      <c r="C100" s="399"/>
      <c r="D100" s="399"/>
      <c r="E100" s="399"/>
      <c r="F100" s="399"/>
      <c r="G100" s="399"/>
      <c r="H100" s="399"/>
      <c r="I100" s="399"/>
      <c r="L100" s="400"/>
      <c r="M100" s="400"/>
      <c r="N100" s="400"/>
      <c r="O100" s="400"/>
      <c r="P100" s="400"/>
      <c r="Q100" s="400"/>
      <c r="R100" s="401"/>
    </row>
    <row r="102" spans="1:35" ht="15.75" customHeight="1">
      <c r="A102" s="2900" t="s">
        <v>522</v>
      </c>
      <c r="B102" s="2900"/>
      <c r="C102" s="2900"/>
      <c r="D102" s="2900"/>
      <c r="E102" s="2900"/>
      <c r="F102" s="427"/>
      <c r="G102" s="488">
        <v>45962</v>
      </c>
      <c r="H102" s="433"/>
      <c r="I102" s="433"/>
      <c r="L102" s="382"/>
    </row>
    <row r="103" spans="1:35" ht="15.75" customHeight="1">
      <c r="A103" s="434" t="s">
        <v>597</v>
      </c>
      <c r="B103" s="434" t="s">
        <v>523</v>
      </c>
      <c r="C103" s="435" t="s">
        <v>524</v>
      </c>
      <c r="D103" s="435" t="s">
        <v>525</v>
      </c>
      <c r="E103" s="435" t="s">
        <v>526</v>
      </c>
      <c r="F103" s="436" t="s">
        <v>527</v>
      </c>
      <c r="G103" s="435" t="s">
        <v>528</v>
      </c>
      <c r="H103" s="437"/>
      <c r="I103" s="435" t="s">
        <v>596</v>
      </c>
    </row>
    <row r="104" spans="1:35" ht="15.75" customHeight="1">
      <c r="A104" s="392" t="s">
        <v>529</v>
      </c>
      <c r="B104" s="502">
        <f t="shared" ref="B104:G104" si="1196">B98</f>
        <v>9.864110128120443E-2</v>
      </c>
      <c r="C104" s="502">
        <f t="shared" si="1196"/>
        <v>-5.1116945812117752E-2</v>
      </c>
      <c r="D104" s="502">
        <f t="shared" si="1196"/>
        <v>-4.653230709845687E-2</v>
      </c>
      <c r="E104" s="502">
        <f t="shared" si="1196"/>
        <v>4.6185504235331971E-3</v>
      </c>
      <c r="F104" s="502">
        <f t="shared" si="1196"/>
        <v>-1.0572959401275183E-2</v>
      </c>
      <c r="G104" s="502">
        <f t="shared" si="1196"/>
        <v>1.1265391041211893E-3</v>
      </c>
      <c r="H104" s="502">
        <f t="shared" ref="H104" si="1197">H66</f>
        <v>-6.8277682281368282E-2</v>
      </c>
      <c r="I104" s="503">
        <f>I98</f>
        <v>-3.8360215030016089E-3</v>
      </c>
    </row>
    <row r="105" spans="1:35" ht="15.75" customHeight="1">
      <c r="A105" s="392" t="s">
        <v>530</v>
      </c>
      <c r="B105" s="438">
        <f t="shared" ref="B105:G105" si="1198">L98</f>
        <v>-2571.442866112538</v>
      </c>
      <c r="C105" s="438">
        <f t="shared" si="1198"/>
        <v>1332.5510759588144</v>
      </c>
      <c r="D105" s="438">
        <f t="shared" si="1198"/>
        <v>1213.0356167757468</v>
      </c>
      <c r="E105" s="438">
        <f t="shared" si="1198"/>
        <v>-120.39949254539049</v>
      </c>
      <c r="F105" s="438">
        <f t="shared" si="1198"/>
        <v>275.62304833357587</v>
      </c>
      <c r="G105" s="438">
        <f t="shared" si="1198"/>
        <v>-29.367382410208538</v>
      </c>
      <c r="H105" s="438">
        <f t="shared" ref="H105" si="1199">R66</f>
        <v>100</v>
      </c>
      <c r="I105" s="438">
        <f>S98</f>
        <v>0</v>
      </c>
    </row>
    <row r="106" spans="1:35" ht="15.75" customHeight="1">
      <c r="A106" s="434" t="s">
        <v>694</v>
      </c>
      <c r="B106" s="504" t="str">
        <f>'10_2大阪'!I98</f>
        <v xml:space="preserve"> ---</v>
      </c>
      <c r="C106" s="505" t="str">
        <f>'10関西地域_兵庫'!S98</f>
        <v xml:space="preserve">悪化 </v>
      </c>
      <c r="D106" s="505" t="str">
        <f>'10_3京都'!I98</f>
        <v xml:space="preserve">悪化 </v>
      </c>
      <c r="E106" s="505" t="str">
        <f>'10_4滋賀'!I98</f>
        <v xml:space="preserve"> ---</v>
      </c>
      <c r="F106" s="506" t="str">
        <f>'10_5奈良'!I98</f>
        <v xml:space="preserve">悪化 </v>
      </c>
      <c r="G106" s="505" t="str">
        <f>'10_6和歌山'!I98</f>
        <v xml:space="preserve">悪化 </v>
      </c>
      <c r="H106" s="439"/>
      <c r="I106" s="592" t="str">
        <f>'10関西地域_兵庫'!S98</f>
        <v xml:space="preserve">悪化 </v>
      </c>
    </row>
  </sheetData>
  <mergeCells count="1">
    <mergeCell ref="A102:E102"/>
  </mergeCells>
  <phoneticPr fontId="2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AH4" activePane="bottomRight" state="frozen"/>
      <selection pane="topRight" activeCell="E1" sqref="E1"/>
      <selection pane="bottomLeft" activeCell="A4" sqref="A4"/>
      <selection pane="bottomRight" sqref="A1:XFD104857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89" customWidth="1"/>
    <col min="6" max="34" width="7.08984375" style="327" customWidth="1"/>
    <col min="35" max="40" width="7.08984375" style="1339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1796875" style="327" bestFit="1" customWidth="1"/>
    <col min="51" max="16384" width="9" style="327"/>
  </cols>
  <sheetData>
    <row r="1" spans="1:62" ht="13.5" thickBot="1">
      <c r="A1" s="1204"/>
      <c r="B1" s="2510" t="s">
        <v>1453</v>
      </c>
      <c r="C1" s="2251"/>
      <c r="D1" s="2251"/>
      <c r="E1" s="2252"/>
      <c r="F1" s="2251"/>
      <c r="G1" s="2251"/>
      <c r="H1" s="2251"/>
      <c r="I1" s="2251"/>
      <c r="J1" s="820"/>
      <c r="K1" s="2251"/>
      <c r="L1" s="2253" t="s">
        <v>97</v>
      </c>
      <c r="M1" s="2254" t="s">
        <v>97</v>
      </c>
      <c r="N1" s="2251"/>
      <c r="O1" s="2251"/>
      <c r="P1" s="2251"/>
      <c r="Q1" s="2251"/>
      <c r="R1" s="2251" t="s">
        <v>271</v>
      </c>
      <c r="S1" s="2251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902">
        <v>45930</v>
      </c>
      <c r="AI1" s="2902"/>
      <c r="AJ1" s="897"/>
      <c r="AK1" s="897" t="s">
        <v>271</v>
      </c>
      <c r="AL1" s="897"/>
      <c r="AM1" s="897"/>
      <c r="AN1" s="897"/>
      <c r="AO1" s="1206" t="s">
        <v>958</v>
      </c>
      <c r="AP1" s="1204"/>
      <c r="AV1" s="327" t="s">
        <v>1250</v>
      </c>
      <c r="AX1" s="327" t="s">
        <v>1250</v>
      </c>
    </row>
    <row r="2" spans="1:62">
      <c r="A2" s="1204"/>
      <c r="B2" s="2255"/>
      <c r="C2" s="2256"/>
      <c r="D2" s="2257" t="s">
        <v>959</v>
      </c>
      <c r="E2" s="2258" t="s">
        <v>960</v>
      </c>
      <c r="F2" s="2903" t="s">
        <v>961</v>
      </c>
      <c r="G2" s="2903"/>
      <c r="H2" s="2903"/>
      <c r="I2" s="2903"/>
      <c r="J2" s="2903"/>
      <c r="K2" s="2903"/>
      <c r="L2" s="2903"/>
      <c r="M2" s="2903"/>
      <c r="N2" s="2903"/>
      <c r="O2" s="2903"/>
      <c r="P2" s="2903"/>
      <c r="Q2" s="2903"/>
      <c r="R2" s="2903"/>
      <c r="S2" s="2903"/>
      <c r="T2" s="2903"/>
      <c r="U2" s="2903"/>
      <c r="V2" s="2903"/>
      <c r="W2" s="2903"/>
      <c r="X2" s="2903"/>
      <c r="Y2" s="2903"/>
      <c r="Z2" s="2903"/>
      <c r="AA2" s="2903"/>
      <c r="AB2" s="2903"/>
      <c r="AC2" s="2903"/>
      <c r="AD2" s="2903"/>
      <c r="AE2" s="2259"/>
      <c r="AF2" s="2259"/>
      <c r="AG2" s="2259"/>
      <c r="AH2" s="2259"/>
      <c r="AI2" s="2260"/>
      <c r="AJ2" s="1503"/>
      <c r="AK2" s="1503"/>
      <c r="AL2" s="1503"/>
      <c r="AM2" s="1503"/>
      <c r="AN2" s="1503"/>
      <c r="AO2" s="1211" t="s">
        <v>962</v>
      </c>
      <c r="AU2" s="916"/>
      <c r="AV2" s="916" t="s">
        <v>1251</v>
      </c>
      <c r="AW2" s="916" t="s">
        <v>362</v>
      </c>
      <c r="AX2" s="916" t="s">
        <v>1251</v>
      </c>
      <c r="AY2" s="916" t="s">
        <v>362</v>
      </c>
    </row>
    <row r="3" spans="1:62" ht="13.5" thickBot="1">
      <c r="A3" s="1204"/>
      <c r="B3" s="2904" t="s">
        <v>564</v>
      </c>
      <c r="C3" s="2905"/>
      <c r="D3" s="2261" t="s">
        <v>963</v>
      </c>
      <c r="E3" s="2262">
        <v>89</v>
      </c>
      <c r="F3" s="2263">
        <v>90</v>
      </c>
      <c r="G3" s="2264">
        <v>91</v>
      </c>
      <c r="H3" s="2264">
        <v>92</v>
      </c>
      <c r="I3" s="2264">
        <v>93</v>
      </c>
      <c r="J3" s="2264">
        <v>94</v>
      </c>
      <c r="K3" s="2264">
        <v>95</v>
      </c>
      <c r="L3" s="2263">
        <v>96</v>
      </c>
      <c r="M3" s="2264">
        <v>97</v>
      </c>
      <c r="N3" s="2264">
        <v>98</v>
      </c>
      <c r="O3" s="2264">
        <v>99</v>
      </c>
      <c r="P3" s="2264" t="s">
        <v>964</v>
      </c>
      <c r="Q3" s="2264" t="s">
        <v>965</v>
      </c>
      <c r="R3" s="2264" t="s">
        <v>966</v>
      </c>
      <c r="S3" s="2264" t="s">
        <v>967</v>
      </c>
      <c r="T3" s="2264" t="s">
        <v>968</v>
      </c>
      <c r="U3" s="2264" t="s">
        <v>969</v>
      </c>
      <c r="V3" s="2264" t="s">
        <v>970</v>
      </c>
      <c r="W3" s="2264" t="s">
        <v>971</v>
      </c>
      <c r="X3" s="2264" t="s">
        <v>972</v>
      </c>
      <c r="Y3" s="2264" t="s">
        <v>973</v>
      </c>
      <c r="Z3" s="2264" t="s">
        <v>974</v>
      </c>
      <c r="AA3" s="2264" t="s">
        <v>975</v>
      </c>
      <c r="AB3" s="2264" t="s">
        <v>976</v>
      </c>
      <c r="AC3" s="2264" t="s">
        <v>977</v>
      </c>
      <c r="AD3" s="2265" t="s">
        <v>978</v>
      </c>
      <c r="AE3" s="2264">
        <v>15</v>
      </c>
      <c r="AF3" s="2264">
        <v>16</v>
      </c>
      <c r="AG3" s="2265">
        <v>17</v>
      </c>
      <c r="AH3" s="2264">
        <v>18</v>
      </c>
      <c r="AI3" s="1295">
        <v>19</v>
      </c>
      <c r="AJ3" s="1216">
        <v>20</v>
      </c>
      <c r="AK3" s="1216">
        <v>21</v>
      </c>
      <c r="AL3" s="1296">
        <v>22</v>
      </c>
      <c r="AM3" s="1296">
        <v>23</v>
      </c>
      <c r="AN3" s="2266">
        <v>24</v>
      </c>
      <c r="AO3" s="1217" t="s">
        <v>521</v>
      </c>
      <c r="AU3" s="882" t="s">
        <v>1252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4"/>
      <c r="B4" s="2906" t="s">
        <v>979</v>
      </c>
      <c r="C4" s="2267" t="s">
        <v>980</v>
      </c>
      <c r="D4" s="2268" t="s">
        <v>981</v>
      </c>
      <c r="E4" s="2269">
        <f t="shared" ref="E4:U4" si="0">E110/1000000</f>
        <v>16.895447536256317</v>
      </c>
      <c r="F4" s="1303">
        <f t="shared" si="0"/>
        <v>18.680360764224304</v>
      </c>
      <c r="G4" s="1303">
        <f t="shared" si="0"/>
        <v>20.006459594044699</v>
      </c>
      <c r="H4" s="1303">
        <f t="shared" si="0"/>
        <v>20.45980134562031</v>
      </c>
      <c r="I4" s="1303">
        <f t="shared" si="0"/>
        <v>20.982474315561848</v>
      </c>
      <c r="J4" s="1303">
        <f t="shared" si="0"/>
        <v>20.867889609232144</v>
      </c>
      <c r="K4" s="1303">
        <f t="shared" si="0"/>
        <v>21.69728999448148</v>
      </c>
      <c r="L4" s="1303">
        <f t="shared" si="0"/>
        <v>22.602007318417069</v>
      </c>
      <c r="M4" s="1303">
        <f t="shared" si="0"/>
        <v>22.499454314972493</v>
      </c>
      <c r="N4" s="1303">
        <f t="shared" si="0"/>
        <v>21.763367545596232</v>
      </c>
      <c r="O4" s="1303">
        <f t="shared" si="0"/>
        <v>21.08650744864331</v>
      </c>
      <c r="P4" s="1303">
        <f t="shared" si="0"/>
        <v>20.977926985864809</v>
      </c>
      <c r="Q4" s="1303">
        <f t="shared" si="0"/>
        <v>20.262517081697993</v>
      </c>
      <c r="R4" s="1303">
        <f t="shared" si="0"/>
        <v>20.103660106027171</v>
      </c>
      <c r="S4" s="1303">
        <f t="shared" si="0"/>
        <v>19.799796962055424</v>
      </c>
      <c r="T4" s="1303">
        <f t="shared" si="0"/>
        <v>19.975603350549541</v>
      </c>
      <c r="U4" s="1303">
        <f t="shared" si="0"/>
        <v>20.009858764908049</v>
      </c>
      <c r="V4" s="1303">
        <f t="shared" ref="V4:AN4" si="1">V109/1000000</f>
        <v>20.759498000000001</v>
      </c>
      <c r="W4" s="1303">
        <f t="shared" si="1"/>
        <v>21.335063000000002</v>
      </c>
      <c r="X4" s="1303">
        <f t="shared" si="1"/>
        <v>20.974174999999999</v>
      </c>
      <c r="Y4" s="1303">
        <f t="shared" si="1"/>
        <v>19.501270000000002</v>
      </c>
      <c r="Z4" s="1303">
        <f t="shared" si="1"/>
        <v>20.556384000000001</v>
      </c>
      <c r="AA4" s="1303">
        <f t="shared" si="1"/>
        <v>20.028020999999999</v>
      </c>
      <c r="AB4" s="1303">
        <f t="shared" si="1"/>
        <v>19.91874</v>
      </c>
      <c r="AC4" s="1303">
        <f t="shared" si="1"/>
        <v>20.575400999999999</v>
      </c>
      <c r="AD4" s="1303">
        <f t="shared" si="1"/>
        <v>20.739111999999999</v>
      </c>
      <c r="AE4" s="1303">
        <f t="shared" si="1"/>
        <v>21.731104999999999</v>
      </c>
      <c r="AF4" s="1303">
        <f t="shared" si="1"/>
        <v>21.926254</v>
      </c>
      <c r="AG4" s="1303">
        <f t="shared" si="1"/>
        <v>22.228604000000001</v>
      </c>
      <c r="AH4" s="1303">
        <f t="shared" si="1"/>
        <v>22.209423999999999</v>
      </c>
      <c r="AI4" s="1303">
        <f t="shared" si="1"/>
        <v>22.420142999999999</v>
      </c>
      <c r="AJ4" s="1303">
        <f t="shared" si="1"/>
        <v>21.940128999999999</v>
      </c>
      <c r="AK4" s="1303">
        <f t="shared" si="1"/>
        <v>22.632376000000001</v>
      </c>
      <c r="AL4" s="1303">
        <f t="shared" si="1"/>
        <v>23.462648000000002</v>
      </c>
      <c r="AM4" s="1303">
        <f t="shared" si="1"/>
        <v>24.468070999999998</v>
      </c>
      <c r="AN4" s="1303">
        <f t="shared" si="1"/>
        <v>25.074096000000001</v>
      </c>
      <c r="AO4" s="1219" t="s">
        <v>982</v>
      </c>
      <c r="AP4" s="1504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4"/>
      <c r="B5" s="2906"/>
      <c r="C5" s="2267" t="s">
        <v>521</v>
      </c>
      <c r="D5" s="2270" t="s">
        <v>983</v>
      </c>
      <c r="E5" s="2271" t="s">
        <v>579</v>
      </c>
      <c r="F5" s="1221">
        <f t="shared" ref="F5:AN5" si="2">ROUND((F4-E4)/E4*100,1)</f>
        <v>10.6</v>
      </c>
      <c r="G5" s="1221">
        <f t="shared" si="2"/>
        <v>7.1</v>
      </c>
      <c r="H5" s="1221">
        <f t="shared" si="2"/>
        <v>2.2999999999999998</v>
      </c>
      <c r="I5" s="1221">
        <f t="shared" si="2"/>
        <v>2.6</v>
      </c>
      <c r="J5" s="1221">
        <f t="shared" si="2"/>
        <v>-0.5</v>
      </c>
      <c r="K5" s="1221">
        <f t="shared" si="2"/>
        <v>4</v>
      </c>
      <c r="L5" s="1221">
        <f t="shared" si="2"/>
        <v>4.2</v>
      </c>
      <c r="M5" s="1221">
        <f t="shared" si="2"/>
        <v>-0.5</v>
      </c>
      <c r="N5" s="1221">
        <f t="shared" si="2"/>
        <v>-3.3</v>
      </c>
      <c r="O5" s="1221">
        <f t="shared" si="2"/>
        <v>-3.1</v>
      </c>
      <c r="P5" s="1221">
        <f t="shared" si="2"/>
        <v>-0.5</v>
      </c>
      <c r="Q5" s="1221">
        <f t="shared" si="2"/>
        <v>-3.4</v>
      </c>
      <c r="R5" s="1221">
        <f t="shared" si="2"/>
        <v>-0.8</v>
      </c>
      <c r="S5" s="1221">
        <f t="shared" si="2"/>
        <v>-1.5</v>
      </c>
      <c r="T5" s="1221">
        <f t="shared" si="2"/>
        <v>0.9</v>
      </c>
      <c r="U5" s="1221">
        <f t="shared" si="2"/>
        <v>0.2</v>
      </c>
      <c r="V5" s="1221">
        <f t="shared" si="2"/>
        <v>3.7</v>
      </c>
      <c r="W5" s="1221">
        <f t="shared" si="2"/>
        <v>2.8</v>
      </c>
      <c r="X5" s="1221">
        <f t="shared" si="2"/>
        <v>-1.7</v>
      </c>
      <c r="Y5" s="1221">
        <f t="shared" si="2"/>
        <v>-7</v>
      </c>
      <c r="Z5" s="1221">
        <f t="shared" si="2"/>
        <v>5.4</v>
      </c>
      <c r="AA5" s="1221">
        <f t="shared" si="2"/>
        <v>-2.6</v>
      </c>
      <c r="AB5" s="1221">
        <f t="shared" si="2"/>
        <v>-0.5</v>
      </c>
      <c r="AC5" s="1221">
        <f t="shared" si="2"/>
        <v>3.3</v>
      </c>
      <c r="AD5" s="1221">
        <f t="shared" si="2"/>
        <v>0.8</v>
      </c>
      <c r="AE5" s="1221">
        <f t="shared" si="2"/>
        <v>4.8</v>
      </c>
      <c r="AF5" s="1221">
        <f t="shared" si="2"/>
        <v>0.9</v>
      </c>
      <c r="AG5" s="1221">
        <f t="shared" si="2"/>
        <v>1.4</v>
      </c>
      <c r="AH5" s="1221">
        <f t="shared" si="2"/>
        <v>-0.1</v>
      </c>
      <c r="AI5" s="1221">
        <f t="shared" si="2"/>
        <v>0.9</v>
      </c>
      <c r="AJ5" s="1221">
        <f t="shared" si="2"/>
        <v>-2.1</v>
      </c>
      <c r="AK5" s="1505">
        <f t="shared" si="2"/>
        <v>3.2</v>
      </c>
      <c r="AL5" s="1505">
        <f t="shared" si="2"/>
        <v>3.7</v>
      </c>
      <c r="AM5" s="1505">
        <f t="shared" si="2"/>
        <v>4.3</v>
      </c>
      <c r="AN5" s="1505">
        <f t="shared" si="2"/>
        <v>2.5</v>
      </c>
      <c r="AO5" s="1219" t="s">
        <v>984</v>
      </c>
      <c r="AP5" s="1504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4"/>
      <c r="B6" s="2906"/>
      <c r="C6" s="2272" t="s">
        <v>980</v>
      </c>
      <c r="D6" s="2273" t="s">
        <v>985</v>
      </c>
      <c r="E6" s="2274">
        <f t="shared" ref="E6:U6" si="3">E113/1000000</f>
        <v>16.871700614679298</v>
      </c>
      <c r="F6" s="2275">
        <f t="shared" si="3"/>
        <v>18.279542755440794</v>
      </c>
      <c r="G6" s="2275">
        <f t="shared" si="3"/>
        <v>18.98704138474179</v>
      </c>
      <c r="H6" s="2275">
        <f t="shared" si="3"/>
        <v>18.99546756125746</v>
      </c>
      <c r="I6" s="2275">
        <f t="shared" si="3"/>
        <v>19.244895800435312</v>
      </c>
      <c r="J6" s="2275">
        <f t="shared" si="3"/>
        <v>19.06708111876463</v>
      </c>
      <c r="K6" s="2275">
        <f t="shared" si="3"/>
        <v>19.890348870758753</v>
      </c>
      <c r="L6" s="2275">
        <f t="shared" si="3"/>
        <v>20.579216623195709</v>
      </c>
      <c r="M6" s="2275">
        <f t="shared" si="3"/>
        <v>20.309856452264086</v>
      </c>
      <c r="N6" s="2275">
        <f t="shared" si="3"/>
        <v>19.568045631728598</v>
      </c>
      <c r="O6" s="2275">
        <f t="shared" si="3"/>
        <v>19.091934861700739</v>
      </c>
      <c r="P6" s="2275">
        <f t="shared" si="3"/>
        <v>19.23065228306929</v>
      </c>
      <c r="Q6" s="2275">
        <f t="shared" si="3"/>
        <v>18.95219671039991</v>
      </c>
      <c r="R6" s="2275">
        <f t="shared" si="3"/>
        <v>18.628023397103508</v>
      </c>
      <c r="S6" s="2275">
        <f t="shared" si="3"/>
        <v>18.514817560954857</v>
      </c>
      <c r="T6" s="2275">
        <f t="shared" si="3"/>
        <v>18.922023413031791</v>
      </c>
      <c r="U6" s="2275">
        <f t="shared" si="3"/>
        <v>19.129467372280349</v>
      </c>
      <c r="V6" s="2275">
        <f t="shared" ref="V6:AN6" si="4">V112/1000000</f>
        <v>20.165156</v>
      </c>
      <c r="W6" s="2275">
        <f t="shared" si="4"/>
        <v>21.043102999999999</v>
      </c>
      <c r="X6" s="2275">
        <f t="shared" si="4"/>
        <v>21.190639000000001</v>
      </c>
      <c r="Y6" s="2275">
        <f t="shared" si="4"/>
        <v>19.592775</v>
      </c>
      <c r="Z6" s="2275">
        <f t="shared" si="4"/>
        <v>20.689139000000001</v>
      </c>
      <c r="AA6" s="2275">
        <f t="shared" si="4"/>
        <v>20.652151</v>
      </c>
      <c r="AB6" s="2275">
        <f t="shared" si="4"/>
        <v>20.666774</v>
      </c>
      <c r="AC6" s="2275">
        <f t="shared" si="4"/>
        <v>21.162509</v>
      </c>
      <c r="AD6" s="2275">
        <f t="shared" si="4"/>
        <v>21.09338</v>
      </c>
      <c r="AE6" s="2275">
        <f t="shared" si="4"/>
        <v>21.584216000000001</v>
      </c>
      <c r="AF6" s="2275">
        <f t="shared" si="4"/>
        <v>21.895973000000001</v>
      </c>
      <c r="AG6" s="2275">
        <f t="shared" si="4"/>
        <v>22.15213</v>
      </c>
      <c r="AH6" s="2275">
        <f t="shared" si="4"/>
        <v>22.22242</v>
      </c>
      <c r="AI6" s="2275">
        <f t="shared" si="4"/>
        <v>22.316624999999998</v>
      </c>
      <c r="AJ6" s="2275">
        <f t="shared" si="4"/>
        <v>21.661901</v>
      </c>
      <c r="AK6" s="2276">
        <f t="shared" si="4"/>
        <v>22.290541999999999</v>
      </c>
      <c r="AL6" s="2276">
        <f t="shared" si="4"/>
        <v>22.811848000000001</v>
      </c>
      <c r="AM6" s="2276">
        <f t="shared" si="4"/>
        <v>23.202090999999999</v>
      </c>
      <c r="AN6" s="2276">
        <f t="shared" si="4"/>
        <v>23.147959</v>
      </c>
      <c r="AO6" s="1506" t="s">
        <v>986</v>
      </c>
      <c r="AP6" s="1504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4"/>
      <c r="B7" s="2907"/>
      <c r="C7" s="2277" t="s">
        <v>987</v>
      </c>
      <c r="D7" s="2278" t="s">
        <v>983</v>
      </c>
      <c r="E7" s="2271" t="s">
        <v>579</v>
      </c>
      <c r="F7" s="1221">
        <f t="shared" ref="F7:AN7" si="5">ROUND((F6-E6)/E6*100,1)</f>
        <v>8.3000000000000007</v>
      </c>
      <c r="G7" s="1221">
        <f t="shared" si="5"/>
        <v>3.9</v>
      </c>
      <c r="H7" s="1221">
        <f t="shared" si="5"/>
        <v>0</v>
      </c>
      <c r="I7" s="1221">
        <f t="shared" si="5"/>
        <v>1.3</v>
      </c>
      <c r="J7" s="1221">
        <f t="shared" si="5"/>
        <v>-0.9</v>
      </c>
      <c r="K7" s="1221">
        <f t="shared" si="5"/>
        <v>4.3</v>
      </c>
      <c r="L7" s="1221">
        <f t="shared" si="5"/>
        <v>3.5</v>
      </c>
      <c r="M7" s="1221">
        <f t="shared" si="5"/>
        <v>-1.3</v>
      </c>
      <c r="N7" s="1221">
        <f t="shared" si="5"/>
        <v>-3.7</v>
      </c>
      <c r="O7" s="1221">
        <f t="shared" si="5"/>
        <v>-2.4</v>
      </c>
      <c r="P7" s="1221">
        <f t="shared" si="5"/>
        <v>0.7</v>
      </c>
      <c r="Q7" s="1221">
        <f t="shared" si="5"/>
        <v>-1.4</v>
      </c>
      <c r="R7" s="1221">
        <f t="shared" si="5"/>
        <v>-1.7</v>
      </c>
      <c r="S7" s="1221">
        <f t="shared" si="5"/>
        <v>-0.6</v>
      </c>
      <c r="T7" s="1221">
        <f t="shared" si="5"/>
        <v>2.2000000000000002</v>
      </c>
      <c r="U7" s="1221">
        <f t="shared" si="5"/>
        <v>1.1000000000000001</v>
      </c>
      <c r="V7" s="1221">
        <f t="shared" si="5"/>
        <v>5.4</v>
      </c>
      <c r="W7" s="1221">
        <f t="shared" si="5"/>
        <v>4.4000000000000004</v>
      </c>
      <c r="X7" s="1221">
        <f t="shared" si="5"/>
        <v>0.7</v>
      </c>
      <c r="Y7" s="1221">
        <f t="shared" si="5"/>
        <v>-7.5</v>
      </c>
      <c r="Z7" s="1221">
        <f t="shared" si="5"/>
        <v>5.6</v>
      </c>
      <c r="AA7" s="1221">
        <f t="shared" si="5"/>
        <v>-0.2</v>
      </c>
      <c r="AB7" s="1221">
        <f t="shared" si="5"/>
        <v>0.1</v>
      </c>
      <c r="AC7" s="1221">
        <f t="shared" si="5"/>
        <v>2.4</v>
      </c>
      <c r="AD7" s="1221">
        <f t="shared" si="5"/>
        <v>-0.3</v>
      </c>
      <c r="AE7" s="1221">
        <f t="shared" si="5"/>
        <v>2.2999999999999998</v>
      </c>
      <c r="AF7" s="1221">
        <f t="shared" si="5"/>
        <v>1.4</v>
      </c>
      <c r="AG7" s="1221">
        <f t="shared" si="5"/>
        <v>1.2</v>
      </c>
      <c r="AH7" s="1221">
        <f t="shared" si="5"/>
        <v>0.3</v>
      </c>
      <c r="AI7" s="1221">
        <f t="shared" si="5"/>
        <v>0.4</v>
      </c>
      <c r="AJ7" s="1221">
        <f t="shared" si="5"/>
        <v>-2.9</v>
      </c>
      <c r="AK7" s="1221">
        <f t="shared" si="5"/>
        <v>2.9</v>
      </c>
      <c r="AL7" s="1221">
        <f t="shared" si="5"/>
        <v>2.2999999999999998</v>
      </c>
      <c r="AM7" s="1221">
        <f t="shared" si="5"/>
        <v>1.7</v>
      </c>
      <c r="AN7" s="1221">
        <f t="shared" si="5"/>
        <v>-0.2</v>
      </c>
      <c r="AO7" s="1507"/>
      <c r="AP7" s="1504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4"/>
      <c r="B8" s="2279" t="s">
        <v>332</v>
      </c>
      <c r="C8" s="2280" t="s">
        <v>666</v>
      </c>
      <c r="D8" s="2281" t="s">
        <v>996</v>
      </c>
      <c r="E8" s="2282">
        <v>121.9</v>
      </c>
      <c r="F8" s="1453">
        <v>123.9</v>
      </c>
      <c r="G8" s="1453">
        <v>124.6</v>
      </c>
      <c r="H8" s="1453">
        <v>115.1</v>
      </c>
      <c r="I8" s="1453">
        <v>108.7</v>
      </c>
      <c r="J8" s="1453">
        <v>110.2</v>
      </c>
      <c r="K8" s="1453">
        <v>107.9</v>
      </c>
      <c r="L8" s="2283">
        <v>114.3</v>
      </c>
      <c r="M8" s="2283">
        <v>123.3</v>
      </c>
      <c r="N8" s="2283">
        <v>116.4</v>
      </c>
      <c r="O8" s="2283">
        <v>114.2</v>
      </c>
      <c r="P8" s="2284">
        <v>117.7</v>
      </c>
      <c r="Q8" s="2284">
        <v>108.4</v>
      </c>
      <c r="R8" s="2284">
        <v>109.3</v>
      </c>
      <c r="S8" s="1994">
        <v>117.9</v>
      </c>
      <c r="T8" s="1994">
        <v>122.3</v>
      </c>
      <c r="U8" s="1994">
        <v>124.5</v>
      </c>
      <c r="V8" s="1994">
        <v>136.19999999999999</v>
      </c>
      <c r="W8" s="1994">
        <v>135</v>
      </c>
      <c r="X8" s="1994">
        <v>125.4</v>
      </c>
      <c r="Y8" s="1994">
        <v>102.3</v>
      </c>
      <c r="Z8" s="1994">
        <v>114.2</v>
      </c>
      <c r="AA8" s="1994">
        <v>120</v>
      </c>
      <c r="AB8" s="1996">
        <v>114.6</v>
      </c>
      <c r="AC8" s="1996">
        <v>112.4</v>
      </c>
      <c r="AD8" s="1994">
        <v>113.5</v>
      </c>
      <c r="AE8" s="1994">
        <v>112.1</v>
      </c>
      <c r="AF8" s="1994">
        <v>111.4</v>
      </c>
      <c r="AG8" s="1994">
        <v>114.2</v>
      </c>
      <c r="AH8" s="1994">
        <v>117.5</v>
      </c>
      <c r="AI8" s="1995">
        <v>110.2</v>
      </c>
      <c r="AJ8" s="1511">
        <v>100</v>
      </c>
      <c r="AK8" s="1511">
        <v>102</v>
      </c>
      <c r="AL8" s="1511">
        <v>102.1</v>
      </c>
      <c r="AM8" s="1511">
        <v>97.9</v>
      </c>
      <c r="AN8" s="1511">
        <v>96.6</v>
      </c>
      <c r="AO8" s="1512" t="s">
        <v>988</v>
      </c>
      <c r="AP8" s="1228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4"/>
      <c r="B9" s="2279" t="s">
        <v>989</v>
      </c>
      <c r="C9" s="2285"/>
      <c r="D9" s="2286" t="s">
        <v>577</v>
      </c>
      <c r="E9" s="2271" t="s">
        <v>579</v>
      </c>
      <c r="F9" s="1221">
        <f t="shared" ref="F9:AN9" si="6">ROUND((F8-E8)/E8*100,1)</f>
        <v>1.6</v>
      </c>
      <c r="G9" s="1221">
        <f t="shared" si="6"/>
        <v>0.6</v>
      </c>
      <c r="H9" s="1221">
        <f t="shared" si="6"/>
        <v>-7.6</v>
      </c>
      <c r="I9" s="1221">
        <f t="shared" si="6"/>
        <v>-5.6</v>
      </c>
      <c r="J9" s="1221">
        <f t="shared" si="6"/>
        <v>1.4</v>
      </c>
      <c r="K9" s="1221">
        <f t="shared" si="6"/>
        <v>-2.1</v>
      </c>
      <c r="L9" s="1221">
        <f t="shared" si="6"/>
        <v>5.9</v>
      </c>
      <c r="M9" s="1221">
        <f t="shared" si="6"/>
        <v>7.9</v>
      </c>
      <c r="N9" s="1221">
        <f t="shared" si="6"/>
        <v>-5.6</v>
      </c>
      <c r="O9" s="1221">
        <f t="shared" si="6"/>
        <v>-1.9</v>
      </c>
      <c r="P9" s="1221">
        <f t="shared" si="6"/>
        <v>3.1</v>
      </c>
      <c r="Q9" s="1221">
        <f t="shared" si="6"/>
        <v>-7.9</v>
      </c>
      <c r="R9" s="1221">
        <f t="shared" si="6"/>
        <v>0.8</v>
      </c>
      <c r="S9" s="1221">
        <f t="shared" si="6"/>
        <v>7.9</v>
      </c>
      <c r="T9" s="1221">
        <f t="shared" si="6"/>
        <v>3.7</v>
      </c>
      <c r="U9" s="1221">
        <f t="shared" si="6"/>
        <v>1.8</v>
      </c>
      <c r="V9" s="1221">
        <f t="shared" si="6"/>
        <v>9.4</v>
      </c>
      <c r="W9" s="1221">
        <f t="shared" si="6"/>
        <v>-0.9</v>
      </c>
      <c r="X9" s="1221">
        <f t="shared" si="6"/>
        <v>-7.1</v>
      </c>
      <c r="Y9" s="1221">
        <f t="shared" si="6"/>
        <v>-18.399999999999999</v>
      </c>
      <c r="Z9" s="1221">
        <f t="shared" si="6"/>
        <v>11.6</v>
      </c>
      <c r="AA9" s="1221">
        <f t="shared" si="6"/>
        <v>5.0999999999999996</v>
      </c>
      <c r="AB9" s="1221">
        <f t="shared" si="6"/>
        <v>-4.5</v>
      </c>
      <c r="AC9" s="1221">
        <f t="shared" si="6"/>
        <v>-1.9</v>
      </c>
      <c r="AD9" s="1221">
        <f t="shared" si="6"/>
        <v>1</v>
      </c>
      <c r="AE9" s="1221">
        <f t="shared" si="6"/>
        <v>-1.2</v>
      </c>
      <c r="AF9" s="1221">
        <f t="shared" si="6"/>
        <v>-0.6</v>
      </c>
      <c r="AG9" s="1221">
        <f t="shared" si="6"/>
        <v>2.5</v>
      </c>
      <c r="AH9" s="1221">
        <f t="shared" si="6"/>
        <v>2.9</v>
      </c>
      <c r="AI9" s="1221">
        <f t="shared" si="6"/>
        <v>-6.2</v>
      </c>
      <c r="AJ9" s="1817">
        <f t="shared" si="6"/>
        <v>-9.3000000000000007</v>
      </c>
      <c r="AK9" s="1817">
        <f t="shared" si="6"/>
        <v>2</v>
      </c>
      <c r="AL9" s="1817">
        <f t="shared" si="6"/>
        <v>0.1</v>
      </c>
      <c r="AM9" s="1817">
        <f t="shared" si="6"/>
        <v>-4.0999999999999996</v>
      </c>
      <c r="AN9" s="2608">
        <f t="shared" si="6"/>
        <v>-1.3</v>
      </c>
      <c r="AO9" s="1506" t="s">
        <v>990</v>
      </c>
      <c r="AP9" s="1204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4"/>
      <c r="B10" s="2279"/>
      <c r="C10" s="2280" t="s">
        <v>991</v>
      </c>
      <c r="D10" s="2281" t="s">
        <v>996</v>
      </c>
      <c r="E10" s="2282">
        <v>89.2</v>
      </c>
      <c r="F10" s="1453">
        <v>89.8</v>
      </c>
      <c r="G10" s="1453">
        <v>97.3</v>
      </c>
      <c r="H10" s="1453">
        <v>99.6</v>
      </c>
      <c r="I10" s="1453">
        <v>100.1</v>
      </c>
      <c r="J10" s="1453">
        <v>96.7</v>
      </c>
      <c r="K10" s="1453">
        <v>93.6</v>
      </c>
      <c r="L10" s="2283">
        <v>83.5</v>
      </c>
      <c r="M10" s="2283">
        <v>83.6</v>
      </c>
      <c r="N10" s="2283">
        <v>91.1</v>
      </c>
      <c r="O10" s="2283">
        <v>85.4</v>
      </c>
      <c r="P10" s="2283">
        <v>82.9</v>
      </c>
      <c r="Q10" s="2283">
        <v>85.9</v>
      </c>
      <c r="R10" s="2284">
        <v>78.900000000000006</v>
      </c>
      <c r="S10" s="1994">
        <v>78</v>
      </c>
      <c r="T10" s="1994">
        <v>75.7</v>
      </c>
      <c r="U10" s="1994">
        <v>79.400000000000006</v>
      </c>
      <c r="V10" s="1994">
        <v>80.5</v>
      </c>
      <c r="W10" s="1994">
        <v>83.8</v>
      </c>
      <c r="X10" s="1994">
        <v>85.2</v>
      </c>
      <c r="Y10" s="1994">
        <v>78.099999999999994</v>
      </c>
      <c r="Z10" s="1994">
        <v>74.599999999999994</v>
      </c>
      <c r="AA10" s="1994">
        <v>82.1</v>
      </c>
      <c r="AB10" s="1994">
        <v>87.6</v>
      </c>
      <c r="AC10" s="1994">
        <v>88.3</v>
      </c>
      <c r="AD10" s="1994">
        <v>90.7</v>
      </c>
      <c r="AE10" s="1996">
        <v>91.8</v>
      </c>
      <c r="AF10" s="1996">
        <v>96.2</v>
      </c>
      <c r="AG10" s="1996">
        <v>96.2</v>
      </c>
      <c r="AH10" s="1994">
        <v>99.9</v>
      </c>
      <c r="AI10" s="897">
        <v>101.3</v>
      </c>
      <c r="AJ10" s="1309">
        <v>100</v>
      </c>
      <c r="AK10" s="1309">
        <v>98</v>
      </c>
      <c r="AL10" s="1309">
        <v>97.8</v>
      </c>
      <c r="AM10" s="1309">
        <v>100.7</v>
      </c>
      <c r="AN10" s="1511">
        <v>101.7</v>
      </c>
      <c r="AO10" s="1506" t="s">
        <v>97</v>
      </c>
      <c r="AP10" s="1228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4"/>
      <c r="B11" s="2279"/>
      <c r="C11" s="2285"/>
      <c r="D11" s="2286" t="s">
        <v>577</v>
      </c>
      <c r="E11" s="2271" t="s">
        <v>579</v>
      </c>
      <c r="F11" s="1247">
        <v>8.5</v>
      </c>
      <c r="G11" s="1247">
        <v>8.5</v>
      </c>
      <c r="H11" s="1247">
        <v>2.2999999999999998</v>
      </c>
      <c r="I11" s="1247">
        <v>0.4</v>
      </c>
      <c r="J11" s="1247">
        <v>-3.4</v>
      </c>
      <c r="K11" s="1247">
        <v>-3.2</v>
      </c>
      <c r="L11" s="1247">
        <v>-10.9</v>
      </c>
      <c r="M11" s="1247">
        <v>0.1</v>
      </c>
      <c r="N11" s="1247">
        <v>9</v>
      </c>
      <c r="O11" s="1247">
        <v>-6.2</v>
      </c>
      <c r="P11" s="1247">
        <v>-2.8</v>
      </c>
      <c r="Q11" s="1247">
        <v>3.4</v>
      </c>
      <c r="R11" s="1247">
        <v>-8</v>
      </c>
      <c r="S11" s="1247">
        <v>-1.2</v>
      </c>
      <c r="T11" s="1247">
        <v>-3</v>
      </c>
      <c r="U11" s="1247">
        <v>5.0999999999999996</v>
      </c>
      <c r="V11" s="1247">
        <v>1.4</v>
      </c>
      <c r="W11" s="1247">
        <v>3.8</v>
      </c>
      <c r="X11" s="1247">
        <v>0.9</v>
      </c>
      <c r="Y11" s="1221">
        <f t="shared" ref="Y11:AN11" si="7">ROUND((Y10-X10)/X10*100,1)</f>
        <v>-8.3000000000000007</v>
      </c>
      <c r="Z11" s="1221">
        <f t="shared" si="7"/>
        <v>-4.5</v>
      </c>
      <c r="AA11" s="1221">
        <f t="shared" si="7"/>
        <v>10.1</v>
      </c>
      <c r="AB11" s="1221">
        <f t="shared" si="7"/>
        <v>6.7</v>
      </c>
      <c r="AC11" s="1221">
        <f t="shared" si="7"/>
        <v>0.8</v>
      </c>
      <c r="AD11" s="1221">
        <f t="shared" si="7"/>
        <v>2.7</v>
      </c>
      <c r="AE11" s="1221">
        <f t="shared" si="7"/>
        <v>1.2</v>
      </c>
      <c r="AF11" s="1221">
        <f t="shared" si="7"/>
        <v>4.8</v>
      </c>
      <c r="AG11" s="1221">
        <f t="shared" si="7"/>
        <v>0</v>
      </c>
      <c r="AH11" s="1221">
        <f t="shared" si="7"/>
        <v>3.8</v>
      </c>
      <c r="AI11" s="1221">
        <f t="shared" si="7"/>
        <v>1.4</v>
      </c>
      <c r="AJ11" s="1230">
        <f t="shared" si="7"/>
        <v>-1.3</v>
      </c>
      <c r="AK11" s="1230">
        <f t="shared" si="7"/>
        <v>-2</v>
      </c>
      <c r="AL11" s="1230">
        <f t="shared" si="7"/>
        <v>-0.2</v>
      </c>
      <c r="AM11" s="1230">
        <f t="shared" si="7"/>
        <v>3</v>
      </c>
      <c r="AN11" s="1230">
        <f t="shared" si="7"/>
        <v>1</v>
      </c>
      <c r="AO11" s="1514"/>
      <c r="AP11" s="1204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4"/>
      <c r="B12" s="2279" t="s">
        <v>992</v>
      </c>
      <c r="C12" s="2280" t="s">
        <v>993</v>
      </c>
      <c r="D12" s="2281" t="s">
        <v>576</v>
      </c>
      <c r="E12" s="2287">
        <v>14.306666999999999</v>
      </c>
      <c r="F12" s="1453">
        <v>15.424234869999999</v>
      </c>
      <c r="G12" s="1453">
        <v>16.292895730000001</v>
      </c>
      <c r="H12" s="1453">
        <v>15.770829460000002</v>
      </c>
      <c r="I12" s="1453">
        <v>14.89768115</v>
      </c>
      <c r="J12" s="1453">
        <v>12.7881464</v>
      </c>
      <c r="K12" s="1453">
        <v>14.403391300000001</v>
      </c>
      <c r="L12" s="2283">
        <v>14.580280400000001</v>
      </c>
      <c r="M12" s="2283">
        <v>15.19490991</v>
      </c>
      <c r="N12" s="2283">
        <v>14.39439383</v>
      </c>
      <c r="O12" s="2283">
        <v>13.57866493</v>
      </c>
      <c r="P12" s="2283">
        <v>14.06998963</v>
      </c>
      <c r="Q12" s="2284">
        <v>13.121288460000001</v>
      </c>
      <c r="R12" s="2284">
        <v>12.45880403</v>
      </c>
      <c r="S12" s="1994">
        <v>12.34536486</v>
      </c>
      <c r="T12" s="1994">
        <v>12.945203470000001</v>
      </c>
      <c r="U12" s="1994">
        <v>13.477827189999999</v>
      </c>
      <c r="V12" s="1994">
        <v>14.45498136</v>
      </c>
      <c r="W12" s="1994">
        <v>15.78463943</v>
      </c>
      <c r="X12" s="1994">
        <v>16.51279173</v>
      </c>
      <c r="Y12" s="1994">
        <v>13.423027800000002</v>
      </c>
      <c r="Z12" s="1994">
        <v>14.183783480000001</v>
      </c>
      <c r="AA12" s="1994">
        <v>14.357443179999999</v>
      </c>
      <c r="AB12" s="1994">
        <v>14.347022390000001</v>
      </c>
      <c r="AC12" s="1994">
        <v>14.02686606</v>
      </c>
      <c r="AD12" s="1994">
        <v>14.88835591</v>
      </c>
      <c r="AE12" s="1994">
        <v>15.44567243</v>
      </c>
      <c r="AF12" s="1994">
        <v>15.10535</v>
      </c>
      <c r="AG12" s="1996">
        <v>15.665881000000001</v>
      </c>
      <c r="AH12" s="1996">
        <v>16.506736</v>
      </c>
      <c r="AI12" s="1515">
        <v>16.228975999999999</v>
      </c>
      <c r="AJ12" s="1516">
        <v>16.263313</v>
      </c>
      <c r="AK12" s="1516">
        <v>16.502306999999998</v>
      </c>
      <c r="AL12" s="1516">
        <v>18.340264000000001</v>
      </c>
      <c r="AM12" s="1516">
        <v>18.461711000000001</v>
      </c>
      <c r="AN12" s="1516" t="s">
        <v>568</v>
      </c>
      <c r="AO12" s="1262" t="s">
        <v>1247</v>
      </c>
      <c r="AP12" s="1204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4"/>
      <c r="B13" s="2288"/>
      <c r="C13" s="2285"/>
      <c r="D13" s="2289" t="s">
        <v>577</v>
      </c>
      <c r="E13" s="2271" t="s">
        <v>579</v>
      </c>
      <c r="F13" s="2290">
        <v>7.8</v>
      </c>
      <c r="G13" s="1453">
        <v>5.6</v>
      </c>
      <c r="H13" s="1453">
        <v>-3.2</v>
      </c>
      <c r="I13" s="1453">
        <v>-5.5</v>
      </c>
      <c r="J13" s="1453">
        <v>-2</v>
      </c>
      <c r="K13" s="1453">
        <v>-1.4</v>
      </c>
      <c r="L13" s="1453">
        <v>1.2</v>
      </c>
      <c r="M13" s="1453">
        <v>4.2</v>
      </c>
      <c r="N13" s="1453">
        <v>-5.3</v>
      </c>
      <c r="O13" s="1453">
        <v>-5.7</v>
      </c>
      <c r="P13" s="1453">
        <v>3.6</v>
      </c>
      <c r="Q13" s="1453">
        <v>-6.7</v>
      </c>
      <c r="R13" s="1453">
        <v>-5</v>
      </c>
      <c r="S13" s="1453">
        <v>-0.9</v>
      </c>
      <c r="T13" s="1453">
        <v>4.9000000000000004</v>
      </c>
      <c r="U13" s="1453">
        <v>4.0999999999999996</v>
      </c>
      <c r="V13" s="1453">
        <v>7.3</v>
      </c>
      <c r="W13" s="1453">
        <v>9.1999999999999993</v>
      </c>
      <c r="X13" s="1453">
        <v>4.5999999999999996</v>
      </c>
      <c r="Y13" s="1453">
        <v>-18.7</v>
      </c>
      <c r="Z13" s="1453">
        <v>5.7</v>
      </c>
      <c r="AA13" s="1453">
        <v>1.2</v>
      </c>
      <c r="AB13" s="1453">
        <v>-0.1</v>
      </c>
      <c r="AC13" s="1453">
        <v>-2.9</v>
      </c>
      <c r="AD13" s="1221">
        <f t="shared" ref="AD13:AM13" si="8">ROUND((AD12-AC12)/AC12*100,1)</f>
        <v>6.1</v>
      </c>
      <c r="AE13" s="1221">
        <f t="shared" si="8"/>
        <v>3.7</v>
      </c>
      <c r="AF13" s="1221">
        <f t="shared" si="8"/>
        <v>-2.2000000000000002</v>
      </c>
      <c r="AG13" s="1221">
        <f t="shared" si="8"/>
        <v>3.7</v>
      </c>
      <c r="AH13" s="1221">
        <f t="shared" si="8"/>
        <v>5.4</v>
      </c>
      <c r="AI13" s="1221">
        <f t="shared" si="8"/>
        <v>-1.7</v>
      </c>
      <c r="AJ13" s="1221">
        <f t="shared" si="8"/>
        <v>0.2</v>
      </c>
      <c r="AK13" s="1505">
        <f t="shared" si="8"/>
        <v>1.5</v>
      </c>
      <c r="AL13" s="1505">
        <f t="shared" si="8"/>
        <v>11.1</v>
      </c>
      <c r="AM13" s="1505">
        <f t="shared" si="8"/>
        <v>0.7</v>
      </c>
      <c r="AN13" s="2609" t="s">
        <v>568</v>
      </c>
      <c r="AO13" s="1259" t="s">
        <v>1248</v>
      </c>
      <c r="AP13" s="1204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4"/>
      <c r="B14" s="2279" t="s">
        <v>994</v>
      </c>
      <c r="C14" s="2291" t="s">
        <v>995</v>
      </c>
      <c r="D14" s="2281" t="s">
        <v>996</v>
      </c>
      <c r="E14" s="2292" t="s">
        <v>997</v>
      </c>
      <c r="F14" s="2293" t="s">
        <v>998</v>
      </c>
      <c r="G14" s="2293" t="s">
        <v>999</v>
      </c>
      <c r="H14" s="2293" t="s">
        <v>1000</v>
      </c>
      <c r="I14" s="2293" t="s">
        <v>1001</v>
      </c>
      <c r="J14" s="2293" t="s">
        <v>908</v>
      </c>
      <c r="K14" s="2293" t="s">
        <v>910</v>
      </c>
      <c r="L14" s="2294" t="s">
        <v>844</v>
      </c>
      <c r="M14" s="2294" t="s">
        <v>846</v>
      </c>
      <c r="N14" s="2294" t="s">
        <v>1002</v>
      </c>
      <c r="O14" s="2294" t="s">
        <v>1003</v>
      </c>
      <c r="P14" s="2294" t="s">
        <v>844</v>
      </c>
      <c r="Q14" s="2294" t="s">
        <v>909</v>
      </c>
      <c r="R14" s="2295" t="s">
        <v>1004</v>
      </c>
      <c r="S14" s="2295" t="s">
        <v>906</v>
      </c>
      <c r="T14" s="2295" t="s">
        <v>907</v>
      </c>
      <c r="U14" s="2295" t="s">
        <v>1005</v>
      </c>
      <c r="V14" s="2295" t="s">
        <v>1005</v>
      </c>
      <c r="W14" s="2295" t="s">
        <v>1006</v>
      </c>
      <c r="X14" s="2295" t="s">
        <v>1007</v>
      </c>
      <c r="Y14" s="2295" t="s">
        <v>906</v>
      </c>
      <c r="Z14" s="2295" t="s">
        <v>1008</v>
      </c>
      <c r="AA14" s="2295" t="s">
        <v>1009</v>
      </c>
      <c r="AB14" s="2295" t="s">
        <v>1010</v>
      </c>
      <c r="AC14" s="2295" t="s">
        <v>1011</v>
      </c>
      <c r="AD14" s="2295" t="s">
        <v>1012</v>
      </c>
      <c r="AE14" s="2295" t="s">
        <v>911</v>
      </c>
      <c r="AF14" s="2295" t="s">
        <v>913</v>
      </c>
      <c r="AG14" s="2295" t="s">
        <v>912</v>
      </c>
      <c r="AH14" s="1315" t="s">
        <v>843</v>
      </c>
      <c r="AI14" s="1315" t="s">
        <v>845</v>
      </c>
      <c r="AJ14" s="1237" t="s">
        <v>847</v>
      </c>
      <c r="AK14" s="1316" t="s">
        <v>845</v>
      </c>
      <c r="AL14" s="1316" t="s">
        <v>1211</v>
      </c>
      <c r="AM14" s="1316" t="s">
        <v>1249</v>
      </c>
      <c r="AN14" s="1237" t="s">
        <v>1464</v>
      </c>
      <c r="AO14" s="1512" t="s">
        <v>1013</v>
      </c>
      <c r="AP14" s="1204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4"/>
      <c r="B15" s="2279"/>
      <c r="C15" s="2296" t="s">
        <v>1014</v>
      </c>
      <c r="D15" s="2289" t="s">
        <v>577</v>
      </c>
      <c r="E15" s="2271" t="s">
        <v>579</v>
      </c>
      <c r="F15" s="1247">
        <f t="shared" ref="F15:AN15" si="9">ROUND((F14-E14)/E14*100,1)</f>
        <v>3.3</v>
      </c>
      <c r="G15" s="1247">
        <f t="shared" si="9"/>
        <v>3.1</v>
      </c>
      <c r="H15" s="1247">
        <f t="shared" si="9"/>
        <v>1.8</v>
      </c>
      <c r="I15" s="1247">
        <f t="shared" si="9"/>
        <v>1.2</v>
      </c>
      <c r="J15" s="1247">
        <f t="shared" si="9"/>
        <v>0.7</v>
      </c>
      <c r="K15" s="1247">
        <f t="shared" si="9"/>
        <v>-0.3</v>
      </c>
      <c r="L15" s="1247">
        <f t="shared" si="9"/>
        <v>2.2000000000000002</v>
      </c>
      <c r="M15" s="1247">
        <f t="shared" si="9"/>
        <v>1.6</v>
      </c>
      <c r="N15" s="1247">
        <f t="shared" si="9"/>
        <v>0.9</v>
      </c>
      <c r="O15" s="1247">
        <f t="shared" si="9"/>
        <v>-0.8</v>
      </c>
      <c r="P15" s="1247">
        <f t="shared" si="9"/>
        <v>-1.7</v>
      </c>
      <c r="Q15" s="1247">
        <f t="shared" si="9"/>
        <v>-1.6</v>
      </c>
      <c r="R15" s="1247">
        <f t="shared" si="9"/>
        <v>-2.2999999999999998</v>
      </c>
      <c r="S15" s="1247">
        <f t="shared" si="9"/>
        <v>-0.4</v>
      </c>
      <c r="T15" s="1247">
        <f t="shared" si="9"/>
        <v>0.5</v>
      </c>
      <c r="U15" s="1247">
        <f t="shared" si="9"/>
        <v>-0.3</v>
      </c>
      <c r="V15" s="1247">
        <f t="shared" si="9"/>
        <v>0</v>
      </c>
      <c r="W15" s="1247">
        <f t="shared" si="9"/>
        <v>-0.1</v>
      </c>
      <c r="X15" s="1247">
        <f t="shared" si="9"/>
        <v>1.1000000000000001</v>
      </c>
      <c r="Y15" s="1247">
        <f t="shared" si="9"/>
        <v>-1.1000000000000001</v>
      </c>
      <c r="Z15" s="1247">
        <f t="shared" si="9"/>
        <v>-0.3</v>
      </c>
      <c r="AA15" s="1247">
        <f t="shared" si="9"/>
        <v>-0.2</v>
      </c>
      <c r="AB15" s="1247">
        <f t="shared" si="9"/>
        <v>-0.1</v>
      </c>
      <c r="AC15" s="1247">
        <f t="shared" si="9"/>
        <v>0.2</v>
      </c>
      <c r="AD15" s="1247">
        <f t="shared" si="9"/>
        <v>2.4</v>
      </c>
      <c r="AE15" s="1247">
        <f t="shared" si="9"/>
        <v>0.9</v>
      </c>
      <c r="AF15" s="1247">
        <f t="shared" si="9"/>
        <v>0.2</v>
      </c>
      <c r="AG15" s="1247">
        <f t="shared" si="9"/>
        <v>0.2</v>
      </c>
      <c r="AH15" s="1247">
        <f t="shared" si="9"/>
        <v>0.7</v>
      </c>
      <c r="AI15" s="1247">
        <f t="shared" si="9"/>
        <v>0.6</v>
      </c>
      <c r="AJ15" s="1238">
        <f t="shared" si="9"/>
        <v>0.7</v>
      </c>
      <c r="AK15" s="1238">
        <f t="shared" si="9"/>
        <v>-0.7</v>
      </c>
      <c r="AL15" s="1238">
        <f t="shared" si="9"/>
        <v>2</v>
      </c>
      <c r="AM15" s="1238">
        <f t="shared" si="9"/>
        <v>3.4</v>
      </c>
      <c r="AN15" s="1238">
        <f t="shared" si="9"/>
        <v>2.9</v>
      </c>
      <c r="AO15" s="1519" t="s">
        <v>1015</v>
      </c>
      <c r="AP15" s="1204"/>
      <c r="AR15" s="1239"/>
      <c r="AS15" s="1239"/>
      <c r="AT15" s="1239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39"/>
      <c r="BA15" s="1239"/>
      <c r="BB15" s="1239"/>
      <c r="BC15" s="1239"/>
      <c r="BD15" s="1239"/>
      <c r="BE15" s="1239"/>
      <c r="BF15" s="1239"/>
      <c r="BG15" s="1239"/>
      <c r="BH15" s="1239"/>
      <c r="BI15" s="1239"/>
      <c r="BJ15" s="1239"/>
    </row>
    <row r="16" spans="1:62">
      <c r="A16" s="1204"/>
      <c r="B16" s="2279" t="s">
        <v>1016</v>
      </c>
      <c r="C16" s="2291" t="s">
        <v>578</v>
      </c>
      <c r="D16" s="2281" t="s">
        <v>784</v>
      </c>
      <c r="E16" s="2297">
        <f t="shared" ref="E16:AN17" si="10">E78</f>
        <v>103.041666666667</v>
      </c>
      <c r="F16" s="2293">
        <f t="shared" si="10"/>
        <v>104.583333333333</v>
      </c>
      <c r="G16" s="2293">
        <f t="shared" si="10"/>
        <v>105.666666666667</v>
      </c>
      <c r="H16" s="2293">
        <f t="shared" si="10"/>
        <v>104.741666666667</v>
      </c>
      <c r="I16" s="2293">
        <f t="shared" si="10"/>
        <v>103.091666666667</v>
      </c>
      <c r="J16" s="2293">
        <f t="shared" si="10"/>
        <v>101.4</v>
      </c>
      <c r="K16" s="2293">
        <f t="shared" si="10"/>
        <v>100.541666666667</v>
      </c>
      <c r="L16" s="2293">
        <f t="shared" si="10"/>
        <v>98.85</v>
      </c>
      <c r="M16" s="2293">
        <f t="shared" si="10"/>
        <v>99.525000000000006</v>
      </c>
      <c r="N16" s="2293">
        <f t="shared" si="10"/>
        <v>97.974999999999994</v>
      </c>
      <c r="O16" s="2293">
        <f t="shared" si="10"/>
        <v>96.625</v>
      </c>
      <c r="P16" s="2293">
        <f t="shared" si="10"/>
        <v>96.633333333333297</v>
      </c>
      <c r="Q16" s="2293">
        <f t="shared" si="10"/>
        <v>94.391666666666694</v>
      </c>
      <c r="R16" s="2293">
        <f t="shared" si="10"/>
        <v>92.4583333333333</v>
      </c>
      <c r="S16" s="2293">
        <f t="shared" si="10"/>
        <v>91.641666666666694</v>
      </c>
      <c r="T16" s="2293">
        <f t="shared" si="10"/>
        <v>92.841666666666697</v>
      </c>
      <c r="U16" s="2293">
        <f t="shared" si="10"/>
        <v>94.341666666666697</v>
      </c>
      <c r="V16" s="2293">
        <f t="shared" si="10"/>
        <v>96.433333333333294</v>
      </c>
      <c r="W16" s="2293">
        <f t="shared" si="10"/>
        <v>98.108333333333306</v>
      </c>
      <c r="X16" s="2293">
        <f t="shared" si="10"/>
        <v>102.60833333333299</v>
      </c>
      <c r="Y16" s="2293">
        <f t="shared" si="10"/>
        <v>97.2083333333333</v>
      </c>
      <c r="Z16" s="2293">
        <f t="shared" si="10"/>
        <v>97.108333333333306</v>
      </c>
      <c r="AA16" s="2293">
        <f t="shared" si="10"/>
        <v>98.5</v>
      </c>
      <c r="AB16" s="2293">
        <f t="shared" si="10"/>
        <v>97.65</v>
      </c>
      <c r="AC16" s="2293">
        <f t="shared" si="10"/>
        <v>98.866666666666703</v>
      </c>
      <c r="AD16" s="2293">
        <f t="shared" si="10"/>
        <v>102.05</v>
      </c>
      <c r="AE16" s="2293">
        <f t="shared" si="10"/>
        <v>99.7083333333333</v>
      </c>
      <c r="AF16" s="2293">
        <f t="shared" si="10"/>
        <v>96.2</v>
      </c>
      <c r="AG16" s="2293">
        <f t="shared" si="10"/>
        <v>98.424999999999997</v>
      </c>
      <c r="AH16" s="2293">
        <f t="shared" si="10"/>
        <v>100.97499999999999</v>
      </c>
      <c r="AI16" s="2298">
        <f t="shared" si="10"/>
        <v>101.166666666667</v>
      </c>
      <c r="AJ16" s="1309">
        <f t="shared" si="10"/>
        <v>100</v>
      </c>
      <c r="AK16" s="1511">
        <f t="shared" si="10"/>
        <v>104.60833333333299</v>
      </c>
      <c r="AL16" s="1511">
        <f t="shared" si="10"/>
        <v>114.875</v>
      </c>
      <c r="AM16" s="1511">
        <f t="shared" si="10"/>
        <v>119.85833333333299</v>
      </c>
      <c r="AN16" s="1511">
        <f t="shared" si="10"/>
        <v>122.625</v>
      </c>
      <c r="AO16" s="1512" t="s">
        <v>1017</v>
      </c>
      <c r="AP16" s="1204"/>
      <c r="AU16" s="1859" t="s">
        <v>507</v>
      </c>
      <c r="AV16" s="1860">
        <f>SUM(AV4:AV15)</f>
        <v>3358557</v>
      </c>
      <c r="AW16" s="1860">
        <f>SUM(AW4:AW15)</f>
        <v>127169</v>
      </c>
      <c r="AX16" s="1860">
        <f>SUM(AX4:AX15)</f>
        <v>3362480</v>
      </c>
      <c r="AY16" s="1860">
        <f>SUM(AY4:AY15)</f>
        <v>122445</v>
      </c>
    </row>
    <row r="17" spans="1:66">
      <c r="A17" s="1204"/>
      <c r="B17" s="2288"/>
      <c r="C17" s="2299" t="s">
        <v>1018</v>
      </c>
      <c r="D17" s="2289" t="s">
        <v>577</v>
      </c>
      <c r="E17" s="2300" t="str">
        <f t="shared" si="10"/>
        <v>－</v>
      </c>
      <c r="F17" s="2301">
        <f t="shared" si="10"/>
        <v>1.5</v>
      </c>
      <c r="G17" s="2301">
        <f t="shared" si="10"/>
        <v>1</v>
      </c>
      <c r="H17" s="2301">
        <f t="shared" si="10"/>
        <v>-0.9</v>
      </c>
      <c r="I17" s="2301">
        <f t="shared" si="10"/>
        <v>-1.6</v>
      </c>
      <c r="J17" s="2301">
        <f t="shared" si="10"/>
        <v>-1.6</v>
      </c>
      <c r="K17" s="2301">
        <f t="shared" si="10"/>
        <v>-0.8</v>
      </c>
      <c r="L17" s="2301">
        <f t="shared" si="10"/>
        <v>-1.7</v>
      </c>
      <c r="M17" s="2301">
        <f t="shared" si="10"/>
        <v>0.7</v>
      </c>
      <c r="N17" s="2301">
        <f t="shared" si="10"/>
        <v>-1.6</v>
      </c>
      <c r="O17" s="2301">
        <f t="shared" si="10"/>
        <v>-1.4</v>
      </c>
      <c r="P17" s="2301">
        <f t="shared" si="10"/>
        <v>0</v>
      </c>
      <c r="Q17" s="2301">
        <f t="shared" si="10"/>
        <v>-2.2999999999999998</v>
      </c>
      <c r="R17" s="2301">
        <f t="shared" si="10"/>
        <v>-2</v>
      </c>
      <c r="S17" s="2301">
        <f t="shared" si="10"/>
        <v>-0.9</v>
      </c>
      <c r="T17" s="2301">
        <f t="shared" si="10"/>
        <v>1.3</v>
      </c>
      <c r="U17" s="2301">
        <f t="shared" si="10"/>
        <v>1.6</v>
      </c>
      <c r="V17" s="2301">
        <f t="shared" si="10"/>
        <v>2.2000000000000002</v>
      </c>
      <c r="W17" s="2301">
        <f t="shared" si="10"/>
        <v>1.7</v>
      </c>
      <c r="X17" s="2301">
        <f t="shared" si="10"/>
        <v>4.5999999999999996</v>
      </c>
      <c r="Y17" s="2301">
        <f t="shared" si="10"/>
        <v>-5.3</v>
      </c>
      <c r="Z17" s="2301">
        <f t="shared" si="10"/>
        <v>-0.1</v>
      </c>
      <c r="AA17" s="2301">
        <f t="shared" si="10"/>
        <v>1.4</v>
      </c>
      <c r="AB17" s="2301">
        <f t="shared" si="10"/>
        <v>-0.9</v>
      </c>
      <c r="AC17" s="2301">
        <f t="shared" si="10"/>
        <v>1.2</v>
      </c>
      <c r="AD17" s="2301">
        <f t="shared" si="10"/>
        <v>3.2</v>
      </c>
      <c r="AE17" s="2301">
        <f t="shared" si="10"/>
        <v>-2.2999999999999998</v>
      </c>
      <c r="AF17" s="2301">
        <f t="shared" si="10"/>
        <v>-3.5</v>
      </c>
      <c r="AG17" s="2301">
        <f t="shared" si="10"/>
        <v>2.2999999999999998</v>
      </c>
      <c r="AH17" s="2301">
        <f t="shared" si="10"/>
        <v>2.6</v>
      </c>
      <c r="AI17" s="897">
        <f t="shared" si="10"/>
        <v>0.2</v>
      </c>
      <c r="AJ17" s="1511">
        <f t="shared" si="10"/>
        <v>-1.2</v>
      </c>
      <c r="AK17" s="1511">
        <f t="shared" si="10"/>
        <v>4.5999999999999996</v>
      </c>
      <c r="AL17" s="1511">
        <f t="shared" si="10"/>
        <v>9.8000000000000007</v>
      </c>
      <c r="AM17" s="1511">
        <f t="shared" si="10"/>
        <v>4.3</v>
      </c>
      <c r="AN17" s="1511">
        <f t="shared" si="10"/>
        <v>2.2999999999999998</v>
      </c>
      <c r="AO17" s="1519" t="s">
        <v>1015</v>
      </c>
      <c r="AP17" s="1204"/>
      <c r="AU17" s="883" t="s">
        <v>1253</v>
      </c>
    </row>
    <row r="18" spans="1:66">
      <c r="A18" s="1204"/>
      <c r="B18" s="2302"/>
      <c r="C18" s="2303" t="s">
        <v>1019</v>
      </c>
      <c r="D18" s="2281" t="s">
        <v>996</v>
      </c>
      <c r="E18" s="2304">
        <f t="shared" ref="E18:AN18" si="11">E119</f>
        <v>92.2</v>
      </c>
      <c r="F18" s="2305">
        <f t="shared" si="11"/>
        <v>96.5</v>
      </c>
      <c r="G18" s="2305">
        <f t="shared" si="11"/>
        <v>99.7</v>
      </c>
      <c r="H18" s="2305">
        <f t="shared" si="11"/>
        <v>101.6</v>
      </c>
      <c r="I18" s="2305">
        <f t="shared" si="11"/>
        <v>102.2</v>
      </c>
      <c r="J18" s="2305">
        <f t="shared" si="11"/>
        <v>104</v>
      </c>
      <c r="K18" s="2305">
        <f t="shared" si="11"/>
        <v>105.9</v>
      </c>
      <c r="L18" s="2305">
        <f t="shared" si="11"/>
        <v>107.6</v>
      </c>
      <c r="M18" s="2305">
        <f t="shared" si="11"/>
        <v>109.6</v>
      </c>
      <c r="N18" s="2305">
        <f t="shared" si="11"/>
        <v>108.2</v>
      </c>
      <c r="O18" s="2305">
        <f t="shared" si="11"/>
        <v>106.7</v>
      </c>
      <c r="P18" s="2305">
        <f t="shared" si="11"/>
        <v>106.4</v>
      </c>
      <c r="Q18" s="2305">
        <f t="shared" si="11"/>
        <v>105.4</v>
      </c>
      <c r="R18" s="2305">
        <f t="shared" si="11"/>
        <v>102.4</v>
      </c>
      <c r="S18" s="2305">
        <f t="shared" si="11"/>
        <v>102.3</v>
      </c>
      <c r="T18" s="2305">
        <f t="shared" si="11"/>
        <v>101.8</v>
      </c>
      <c r="U18" s="2305">
        <f t="shared" si="11"/>
        <v>102.9</v>
      </c>
      <c r="V18" s="2305">
        <f t="shared" si="11"/>
        <v>103.9</v>
      </c>
      <c r="W18" s="2305">
        <f t="shared" si="11"/>
        <v>103</v>
      </c>
      <c r="X18" s="2305">
        <f t="shared" si="11"/>
        <v>102.5</v>
      </c>
      <c r="Y18" s="2305">
        <f t="shared" si="11"/>
        <v>97.6</v>
      </c>
      <c r="Z18" s="2305">
        <f t="shared" si="11"/>
        <v>98.6</v>
      </c>
      <c r="AA18" s="2305">
        <f t="shared" si="11"/>
        <v>98.9</v>
      </c>
      <c r="AB18" s="2305">
        <f t="shared" si="11"/>
        <v>97.9</v>
      </c>
      <c r="AC18" s="2305">
        <f t="shared" si="11"/>
        <v>97.9</v>
      </c>
      <c r="AD18" s="2305">
        <f t="shared" si="11"/>
        <v>98.9</v>
      </c>
      <c r="AE18" s="2305">
        <f t="shared" si="11"/>
        <v>99</v>
      </c>
      <c r="AF18" s="2305">
        <f t="shared" si="11"/>
        <v>100.1</v>
      </c>
      <c r="AG18" s="2305">
        <f t="shared" si="11"/>
        <v>99.7</v>
      </c>
      <c r="AH18" s="2305">
        <f t="shared" si="11"/>
        <v>104.3</v>
      </c>
      <c r="AI18" s="2305">
        <f t="shared" si="11"/>
        <v>105.4</v>
      </c>
      <c r="AJ18" s="2305">
        <f t="shared" si="11"/>
        <v>100</v>
      </c>
      <c r="AK18" s="2305">
        <f t="shared" si="11"/>
        <v>102.5</v>
      </c>
      <c r="AL18" s="2305">
        <f t="shared" si="11"/>
        <v>102.1</v>
      </c>
      <c r="AM18" s="2305">
        <f t="shared" si="11"/>
        <v>103.8</v>
      </c>
      <c r="AN18" s="2305">
        <f t="shared" si="11"/>
        <v>102.3</v>
      </c>
      <c r="AO18" s="1517" t="s">
        <v>1020</v>
      </c>
      <c r="AP18" s="1245"/>
      <c r="AU18" s="2306" t="s">
        <v>720</v>
      </c>
      <c r="AV18" s="1859"/>
      <c r="AW18" s="1859"/>
      <c r="AX18" s="1860">
        <f>SUM(AV7:AV15)+SUM(AX4:AX6)</f>
        <v>3405171</v>
      </c>
      <c r="AY18" s="1860">
        <f>SUM(AW7:AW15)+SUM(AY4:AY6)</f>
        <v>123090</v>
      </c>
    </row>
    <row r="19" spans="1:66">
      <c r="A19" s="1204"/>
      <c r="B19" s="2302"/>
      <c r="C19" s="2285" t="s">
        <v>1021</v>
      </c>
      <c r="D19" s="2289" t="s">
        <v>577</v>
      </c>
      <c r="E19" s="2307" t="s">
        <v>579</v>
      </c>
      <c r="F19" s="1453">
        <f t="shared" ref="F19:AN19" si="12">ROUND((F18-E18)/E18*100,1)</f>
        <v>4.7</v>
      </c>
      <c r="G19" s="1453">
        <f t="shared" si="12"/>
        <v>3.3</v>
      </c>
      <c r="H19" s="1453">
        <f t="shared" si="12"/>
        <v>1.9</v>
      </c>
      <c r="I19" s="1453">
        <f t="shared" si="12"/>
        <v>0.6</v>
      </c>
      <c r="J19" s="1453">
        <f t="shared" si="12"/>
        <v>1.8</v>
      </c>
      <c r="K19" s="1453">
        <f t="shared" si="12"/>
        <v>1.8</v>
      </c>
      <c r="L19" s="1453">
        <f t="shared" si="12"/>
        <v>1.6</v>
      </c>
      <c r="M19" s="1453">
        <f t="shared" si="12"/>
        <v>1.9</v>
      </c>
      <c r="N19" s="1453">
        <f t="shared" si="12"/>
        <v>-1.3</v>
      </c>
      <c r="O19" s="1453">
        <f t="shared" si="12"/>
        <v>-1.4</v>
      </c>
      <c r="P19" s="1453">
        <f t="shared" si="12"/>
        <v>-0.3</v>
      </c>
      <c r="Q19" s="1453">
        <f t="shared" si="12"/>
        <v>-0.9</v>
      </c>
      <c r="R19" s="1453">
        <f t="shared" si="12"/>
        <v>-2.8</v>
      </c>
      <c r="S19" s="1453">
        <f t="shared" si="12"/>
        <v>-0.1</v>
      </c>
      <c r="T19" s="1453">
        <f t="shared" si="12"/>
        <v>-0.5</v>
      </c>
      <c r="U19" s="1453">
        <f t="shared" si="12"/>
        <v>1.1000000000000001</v>
      </c>
      <c r="V19" s="1453">
        <f t="shared" si="12"/>
        <v>1</v>
      </c>
      <c r="W19" s="1453">
        <f t="shared" si="12"/>
        <v>-0.9</v>
      </c>
      <c r="X19" s="1453">
        <f t="shared" si="12"/>
        <v>-0.5</v>
      </c>
      <c r="Y19" s="1453">
        <f t="shared" si="12"/>
        <v>-4.8</v>
      </c>
      <c r="Z19" s="1453">
        <f t="shared" si="12"/>
        <v>1</v>
      </c>
      <c r="AA19" s="2308">
        <f t="shared" si="12"/>
        <v>0.3</v>
      </c>
      <c r="AB19" s="2308">
        <f t="shared" si="12"/>
        <v>-1</v>
      </c>
      <c r="AC19" s="2308">
        <f t="shared" si="12"/>
        <v>0</v>
      </c>
      <c r="AD19" s="2308">
        <f t="shared" si="12"/>
        <v>1</v>
      </c>
      <c r="AE19" s="2308">
        <f t="shared" si="12"/>
        <v>0.1</v>
      </c>
      <c r="AF19" s="2308">
        <f t="shared" si="12"/>
        <v>1.1000000000000001</v>
      </c>
      <c r="AG19" s="2308">
        <f t="shared" si="12"/>
        <v>-0.4</v>
      </c>
      <c r="AH19" s="2308">
        <f t="shared" si="12"/>
        <v>4.5999999999999996</v>
      </c>
      <c r="AI19" s="2308">
        <f t="shared" si="12"/>
        <v>1.1000000000000001</v>
      </c>
      <c r="AJ19" s="2308">
        <f t="shared" si="12"/>
        <v>-5.0999999999999996</v>
      </c>
      <c r="AK19" s="2309">
        <f t="shared" si="12"/>
        <v>2.5</v>
      </c>
      <c r="AL19" s="2309">
        <f t="shared" si="12"/>
        <v>-0.4</v>
      </c>
      <c r="AM19" s="2309">
        <f t="shared" si="12"/>
        <v>1.7</v>
      </c>
      <c r="AN19" s="2309">
        <f t="shared" si="12"/>
        <v>-1.4</v>
      </c>
      <c r="AO19" s="1521" t="s">
        <v>97</v>
      </c>
      <c r="AP19" s="1207"/>
    </row>
    <row r="20" spans="1:66">
      <c r="A20" s="1204"/>
      <c r="B20" s="2302" t="s">
        <v>1022</v>
      </c>
      <c r="C20" s="2310" t="s">
        <v>1019</v>
      </c>
      <c r="D20" s="2311" t="s">
        <v>996</v>
      </c>
      <c r="E20" s="2304">
        <f t="shared" ref="E20:AN20" si="13">E124</f>
        <v>106</v>
      </c>
      <c r="F20" s="2305">
        <f t="shared" si="13"/>
        <v>107.6</v>
      </c>
      <c r="G20" s="2305">
        <f t="shared" si="13"/>
        <v>107.6</v>
      </c>
      <c r="H20" s="2305">
        <f t="shared" si="13"/>
        <v>107.9</v>
      </c>
      <c r="I20" s="2305">
        <f t="shared" si="13"/>
        <v>107.2</v>
      </c>
      <c r="J20" s="2305">
        <f t="shared" si="13"/>
        <v>108.7</v>
      </c>
      <c r="K20" s="2305">
        <f t="shared" si="13"/>
        <v>110.9</v>
      </c>
      <c r="L20" s="2305">
        <f t="shared" si="13"/>
        <v>112.8</v>
      </c>
      <c r="M20" s="2305">
        <f t="shared" si="13"/>
        <v>113</v>
      </c>
      <c r="N20" s="2305">
        <f t="shared" si="13"/>
        <v>110.9</v>
      </c>
      <c r="O20" s="2305">
        <f t="shared" si="13"/>
        <v>109.7</v>
      </c>
      <c r="P20" s="2305">
        <f t="shared" si="13"/>
        <v>110.4</v>
      </c>
      <c r="Q20" s="2305">
        <f t="shared" si="13"/>
        <v>110.4</v>
      </c>
      <c r="R20" s="2305">
        <f t="shared" si="13"/>
        <v>108.4</v>
      </c>
      <c r="S20" s="2305">
        <f t="shared" si="13"/>
        <v>108.6</v>
      </c>
      <c r="T20" s="2305">
        <f t="shared" si="13"/>
        <v>108.1</v>
      </c>
      <c r="U20" s="2305">
        <f t="shared" si="13"/>
        <v>109.7</v>
      </c>
      <c r="V20" s="2305">
        <f t="shared" si="13"/>
        <v>110.4</v>
      </c>
      <c r="W20" s="2305">
        <f t="shared" si="13"/>
        <v>109.3</v>
      </c>
      <c r="X20" s="2305">
        <f t="shared" si="13"/>
        <v>107.1</v>
      </c>
      <c r="Y20" s="2305">
        <f t="shared" si="13"/>
        <v>103.5</v>
      </c>
      <c r="Z20" s="2305">
        <f t="shared" si="13"/>
        <v>105.5</v>
      </c>
      <c r="AA20" s="2305">
        <f t="shared" si="13"/>
        <v>106</v>
      </c>
      <c r="AB20" s="2305">
        <f t="shared" si="13"/>
        <v>104.9</v>
      </c>
      <c r="AC20" s="2305">
        <f t="shared" si="13"/>
        <v>104.5</v>
      </c>
      <c r="AD20" s="2305">
        <f t="shared" si="13"/>
        <v>102.2</v>
      </c>
      <c r="AE20" s="2305">
        <f t="shared" si="13"/>
        <v>101.2</v>
      </c>
      <c r="AF20" s="2305">
        <f t="shared" si="13"/>
        <v>102.5</v>
      </c>
      <c r="AG20" s="2305">
        <f t="shared" si="13"/>
        <v>102.2</v>
      </c>
      <c r="AH20" s="2305">
        <f t="shared" si="13"/>
        <v>105.8</v>
      </c>
      <c r="AI20" s="2305">
        <f t="shared" si="13"/>
        <v>106.3</v>
      </c>
      <c r="AJ20" s="2305">
        <f t="shared" si="13"/>
        <v>100</v>
      </c>
      <c r="AK20" s="2312">
        <f t="shared" si="13"/>
        <v>103.2</v>
      </c>
      <c r="AL20" s="2312">
        <f t="shared" si="13"/>
        <v>100.4</v>
      </c>
      <c r="AM20" s="2312">
        <f t="shared" si="13"/>
        <v>98.1</v>
      </c>
      <c r="AN20" s="2312">
        <f t="shared" si="13"/>
        <v>93.6</v>
      </c>
      <c r="AO20" s="1861" t="s">
        <v>1023</v>
      </c>
      <c r="AP20" s="1245"/>
    </row>
    <row r="21" spans="1:66">
      <c r="A21" s="1204"/>
      <c r="B21" s="2302"/>
      <c r="C21" s="2285" t="s">
        <v>566</v>
      </c>
      <c r="D21" s="2289" t="s">
        <v>577</v>
      </c>
      <c r="E21" s="2307" t="s">
        <v>579</v>
      </c>
      <c r="F21" s="1453">
        <f t="shared" ref="F21:AN21" si="14">ROUND((F20-E20)/E20*100,1)</f>
        <v>1.5</v>
      </c>
      <c r="G21" s="1453">
        <f t="shared" si="14"/>
        <v>0</v>
      </c>
      <c r="H21" s="1453">
        <f t="shared" si="14"/>
        <v>0.3</v>
      </c>
      <c r="I21" s="1453">
        <f t="shared" si="14"/>
        <v>-0.6</v>
      </c>
      <c r="J21" s="1453">
        <f t="shared" si="14"/>
        <v>1.4</v>
      </c>
      <c r="K21" s="1453">
        <f t="shared" si="14"/>
        <v>2</v>
      </c>
      <c r="L21" s="1453">
        <f t="shared" si="14"/>
        <v>1.7</v>
      </c>
      <c r="M21" s="1453">
        <f t="shared" si="14"/>
        <v>0.2</v>
      </c>
      <c r="N21" s="1453">
        <f t="shared" si="14"/>
        <v>-1.9</v>
      </c>
      <c r="O21" s="1453">
        <f t="shared" si="14"/>
        <v>-1.1000000000000001</v>
      </c>
      <c r="P21" s="1453">
        <f t="shared" si="14"/>
        <v>0.6</v>
      </c>
      <c r="Q21" s="1453">
        <f t="shared" si="14"/>
        <v>0</v>
      </c>
      <c r="R21" s="1453">
        <f t="shared" si="14"/>
        <v>-1.8</v>
      </c>
      <c r="S21" s="1453">
        <f t="shared" si="14"/>
        <v>0.2</v>
      </c>
      <c r="T21" s="1453">
        <f t="shared" si="14"/>
        <v>-0.5</v>
      </c>
      <c r="U21" s="1453">
        <f t="shared" si="14"/>
        <v>1.5</v>
      </c>
      <c r="V21" s="1453">
        <f t="shared" si="14"/>
        <v>0.6</v>
      </c>
      <c r="W21" s="1453">
        <f t="shared" si="14"/>
        <v>-1</v>
      </c>
      <c r="X21" s="1453">
        <f t="shared" si="14"/>
        <v>-2</v>
      </c>
      <c r="Y21" s="1453">
        <f t="shared" si="14"/>
        <v>-3.4</v>
      </c>
      <c r="Z21" s="1453">
        <f t="shared" si="14"/>
        <v>1.9</v>
      </c>
      <c r="AA21" s="2308">
        <f t="shared" si="14"/>
        <v>0.5</v>
      </c>
      <c r="AB21" s="2308">
        <f t="shared" si="14"/>
        <v>-1</v>
      </c>
      <c r="AC21" s="2308">
        <f t="shared" si="14"/>
        <v>-0.4</v>
      </c>
      <c r="AD21" s="2308">
        <f t="shared" si="14"/>
        <v>-2.2000000000000002</v>
      </c>
      <c r="AE21" s="2308">
        <f t="shared" si="14"/>
        <v>-1</v>
      </c>
      <c r="AF21" s="2308">
        <f t="shared" si="14"/>
        <v>1.3</v>
      </c>
      <c r="AG21" s="2308">
        <f t="shared" si="14"/>
        <v>-0.3</v>
      </c>
      <c r="AH21" s="2308">
        <f t="shared" si="14"/>
        <v>3.5</v>
      </c>
      <c r="AI21" s="2308">
        <f t="shared" si="14"/>
        <v>0.5</v>
      </c>
      <c r="AJ21" s="2308">
        <f t="shared" si="14"/>
        <v>-5.9</v>
      </c>
      <c r="AK21" s="2308">
        <f t="shared" si="14"/>
        <v>3.2</v>
      </c>
      <c r="AL21" s="2308">
        <f t="shared" si="14"/>
        <v>-2.7</v>
      </c>
      <c r="AM21" s="2308">
        <f t="shared" si="14"/>
        <v>-2.2999999999999998</v>
      </c>
      <c r="AN21" s="2308">
        <f t="shared" si="14"/>
        <v>-4.5999999999999996</v>
      </c>
      <c r="AO21" s="1506" t="s">
        <v>1024</v>
      </c>
      <c r="AP21" s="1207"/>
    </row>
    <row r="22" spans="1:66">
      <c r="A22" s="1204"/>
      <c r="B22" s="2302" t="s">
        <v>1025</v>
      </c>
      <c r="C22" s="2313" t="s">
        <v>569</v>
      </c>
      <c r="D22" s="2281" t="s">
        <v>996</v>
      </c>
      <c r="E22" s="2314">
        <f t="shared" ref="E22:AN22" si="15">E130</f>
        <v>147.6</v>
      </c>
      <c r="F22" s="2315">
        <f t="shared" si="15"/>
        <v>147.4</v>
      </c>
      <c r="G22" s="2315">
        <f t="shared" si="15"/>
        <v>138</v>
      </c>
      <c r="H22" s="2315">
        <f t="shared" si="15"/>
        <v>117.8</v>
      </c>
      <c r="I22" s="2315">
        <f t="shared" si="15"/>
        <v>104.6</v>
      </c>
      <c r="J22" s="2315">
        <f t="shared" si="15"/>
        <v>102.4</v>
      </c>
      <c r="K22" s="2315">
        <f t="shared" si="15"/>
        <v>106.2</v>
      </c>
      <c r="L22" s="2315">
        <f t="shared" si="15"/>
        <v>113.8</v>
      </c>
      <c r="M22" s="2315">
        <f t="shared" si="15"/>
        <v>117.2</v>
      </c>
      <c r="N22" s="2315">
        <f t="shared" si="15"/>
        <v>106.9</v>
      </c>
      <c r="O22" s="2315">
        <f t="shared" si="15"/>
        <v>105.4</v>
      </c>
      <c r="P22" s="2315">
        <f t="shared" si="15"/>
        <v>111.4</v>
      </c>
      <c r="Q22" s="2315">
        <f t="shared" si="15"/>
        <v>107.3</v>
      </c>
      <c r="R22" s="2315">
        <f t="shared" si="15"/>
        <v>108.1</v>
      </c>
      <c r="S22" s="2315">
        <f t="shared" si="15"/>
        <v>114.5</v>
      </c>
      <c r="T22" s="2315">
        <f t="shared" si="15"/>
        <v>118.7</v>
      </c>
      <c r="U22" s="2315">
        <f t="shared" si="15"/>
        <v>119</v>
      </c>
      <c r="V22" s="2315">
        <f t="shared" si="15"/>
        <v>122.9</v>
      </c>
      <c r="W22" s="2315">
        <f t="shared" si="15"/>
        <v>124.9</v>
      </c>
      <c r="X22" s="2315">
        <f t="shared" si="15"/>
        <v>121.1</v>
      </c>
      <c r="Y22" s="2315">
        <f t="shared" si="15"/>
        <v>101.4</v>
      </c>
      <c r="Z22" s="2315">
        <f t="shared" si="15"/>
        <v>112.7</v>
      </c>
      <c r="AA22" s="2315">
        <f t="shared" si="15"/>
        <v>112.4</v>
      </c>
      <c r="AB22" s="2315">
        <f t="shared" si="15"/>
        <v>113.6</v>
      </c>
      <c r="AC22" s="2315">
        <f t="shared" si="15"/>
        <v>116.7</v>
      </c>
      <c r="AD22" s="2315">
        <f t="shared" si="15"/>
        <v>121.2</v>
      </c>
      <c r="AE22" s="2315">
        <f t="shared" si="15"/>
        <v>120</v>
      </c>
      <c r="AF22" s="2315">
        <f t="shared" si="15"/>
        <v>118</v>
      </c>
      <c r="AG22" s="2315">
        <f t="shared" si="15"/>
        <v>111.8</v>
      </c>
      <c r="AH22" s="2315">
        <f t="shared" si="15"/>
        <v>124.3</v>
      </c>
      <c r="AI22" s="2315">
        <f t="shared" si="15"/>
        <v>116.4</v>
      </c>
      <c r="AJ22" s="2315">
        <f t="shared" si="15"/>
        <v>100</v>
      </c>
      <c r="AK22" s="2315">
        <f t="shared" si="15"/>
        <v>105.2</v>
      </c>
      <c r="AL22" s="2315">
        <f t="shared" si="15"/>
        <v>105.3</v>
      </c>
      <c r="AM22" s="2315">
        <f t="shared" si="15"/>
        <v>101</v>
      </c>
      <c r="AN22" s="2315">
        <f t="shared" si="15"/>
        <v>101.2</v>
      </c>
      <c r="AO22" s="1249" t="s">
        <v>521</v>
      </c>
      <c r="AP22" s="1245"/>
    </row>
    <row r="23" spans="1:66">
      <c r="A23" s="1204"/>
      <c r="B23" s="2302"/>
      <c r="C23" s="2285" t="s">
        <v>570</v>
      </c>
      <c r="D23" s="2289" t="s">
        <v>577</v>
      </c>
      <c r="E23" s="2307" t="s">
        <v>579</v>
      </c>
      <c r="F23" s="1453">
        <f t="shared" ref="F23:AN23" si="16">ROUND((F22-E22)/E22*100,1)</f>
        <v>-0.1</v>
      </c>
      <c r="G23" s="1453">
        <f t="shared" si="16"/>
        <v>-6.4</v>
      </c>
      <c r="H23" s="1453">
        <f t="shared" si="16"/>
        <v>-14.6</v>
      </c>
      <c r="I23" s="1453">
        <f t="shared" si="16"/>
        <v>-11.2</v>
      </c>
      <c r="J23" s="1453">
        <f t="shared" si="16"/>
        <v>-2.1</v>
      </c>
      <c r="K23" s="1453">
        <f t="shared" si="16"/>
        <v>3.7</v>
      </c>
      <c r="L23" s="1453">
        <f t="shared" si="16"/>
        <v>7.2</v>
      </c>
      <c r="M23" s="1453">
        <f t="shared" si="16"/>
        <v>3</v>
      </c>
      <c r="N23" s="1453">
        <f t="shared" si="16"/>
        <v>-8.8000000000000007</v>
      </c>
      <c r="O23" s="1453">
        <f t="shared" si="16"/>
        <v>-1.4</v>
      </c>
      <c r="P23" s="1453">
        <f t="shared" si="16"/>
        <v>5.7</v>
      </c>
      <c r="Q23" s="1453">
        <f t="shared" si="16"/>
        <v>-3.7</v>
      </c>
      <c r="R23" s="1453">
        <f t="shared" si="16"/>
        <v>0.7</v>
      </c>
      <c r="S23" s="1453">
        <f t="shared" si="16"/>
        <v>5.9</v>
      </c>
      <c r="T23" s="1453">
        <f t="shared" si="16"/>
        <v>3.7</v>
      </c>
      <c r="U23" s="1453">
        <f t="shared" si="16"/>
        <v>0.3</v>
      </c>
      <c r="V23" s="1453">
        <f t="shared" si="16"/>
        <v>3.3</v>
      </c>
      <c r="W23" s="1453">
        <f t="shared" si="16"/>
        <v>1.6</v>
      </c>
      <c r="X23" s="1453">
        <f t="shared" si="16"/>
        <v>-3</v>
      </c>
      <c r="Y23" s="1453">
        <f t="shared" si="16"/>
        <v>-16.3</v>
      </c>
      <c r="Z23" s="1453">
        <f t="shared" si="16"/>
        <v>11.1</v>
      </c>
      <c r="AA23" s="2308">
        <f t="shared" si="16"/>
        <v>-0.3</v>
      </c>
      <c r="AB23" s="2308">
        <f t="shared" si="16"/>
        <v>1.1000000000000001</v>
      </c>
      <c r="AC23" s="2308">
        <f t="shared" si="16"/>
        <v>2.7</v>
      </c>
      <c r="AD23" s="2308">
        <f t="shared" si="16"/>
        <v>3.9</v>
      </c>
      <c r="AE23" s="2308">
        <f t="shared" si="16"/>
        <v>-1</v>
      </c>
      <c r="AF23" s="2308">
        <f t="shared" si="16"/>
        <v>-1.7</v>
      </c>
      <c r="AG23" s="2308">
        <f t="shared" si="16"/>
        <v>-5.3</v>
      </c>
      <c r="AH23" s="2308">
        <f t="shared" si="16"/>
        <v>11.2</v>
      </c>
      <c r="AI23" s="2308">
        <f t="shared" si="16"/>
        <v>-6.4</v>
      </c>
      <c r="AJ23" s="2308">
        <f t="shared" si="16"/>
        <v>-14.1</v>
      </c>
      <c r="AK23" s="2309">
        <f t="shared" si="16"/>
        <v>5.2</v>
      </c>
      <c r="AL23" s="2309">
        <f t="shared" si="16"/>
        <v>0.1</v>
      </c>
      <c r="AM23" s="2309">
        <f t="shared" si="16"/>
        <v>-4.0999999999999996</v>
      </c>
      <c r="AN23" s="2309">
        <f t="shared" si="16"/>
        <v>0.2</v>
      </c>
      <c r="AO23" s="1506"/>
      <c r="AP23" s="1207"/>
    </row>
    <row r="24" spans="1:66">
      <c r="A24" s="1204"/>
      <c r="B24" s="2302" t="s">
        <v>1026</v>
      </c>
      <c r="C24" s="2280" t="s">
        <v>571</v>
      </c>
      <c r="D24" s="2281" t="s">
        <v>996</v>
      </c>
      <c r="E24" s="2314">
        <f t="shared" ref="E24:AN24" si="17">E136</f>
        <v>80</v>
      </c>
      <c r="F24" s="2315">
        <f t="shared" si="17"/>
        <v>82.6</v>
      </c>
      <c r="G24" s="2315">
        <f t="shared" si="17"/>
        <v>85.2</v>
      </c>
      <c r="H24" s="2315">
        <f t="shared" si="17"/>
        <v>87.1</v>
      </c>
      <c r="I24" s="2315">
        <f t="shared" si="17"/>
        <v>88.1</v>
      </c>
      <c r="J24" s="2315">
        <f t="shared" si="17"/>
        <v>88.2</v>
      </c>
      <c r="K24" s="2315">
        <f t="shared" si="17"/>
        <v>87.7</v>
      </c>
      <c r="L24" s="2315">
        <f t="shared" si="17"/>
        <v>87.3</v>
      </c>
      <c r="M24" s="2315">
        <f t="shared" si="17"/>
        <v>87.9</v>
      </c>
      <c r="N24" s="2315">
        <f t="shared" si="17"/>
        <v>88.4</v>
      </c>
      <c r="O24" s="2315">
        <f t="shared" si="17"/>
        <v>87.9</v>
      </c>
      <c r="P24" s="2315">
        <f t="shared" si="17"/>
        <v>87.1</v>
      </c>
      <c r="Q24" s="2315">
        <f t="shared" si="17"/>
        <v>86.3</v>
      </c>
      <c r="R24" s="2315">
        <f t="shared" si="17"/>
        <v>85.2</v>
      </c>
      <c r="S24" s="2315">
        <f t="shared" si="17"/>
        <v>84.4</v>
      </c>
      <c r="T24" s="2315">
        <f t="shared" si="17"/>
        <v>84.8</v>
      </c>
      <c r="U24" s="2315">
        <f t="shared" si="17"/>
        <v>85.5</v>
      </c>
      <c r="V24" s="2315">
        <f t="shared" si="17"/>
        <v>86.4</v>
      </c>
      <c r="W24" s="2315">
        <f t="shared" si="17"/>
        <v>88.8</v>
      </c>
      <c r="X24" s="2315">
        <f t="shared" si="17"/>
        <v>91.6</v>
      </c>
      <c r="Y24" s="2315">
        <f t="shared" si="17"/>
        <v>92.7</v>
      </c>
      <c r="Z24" s="2315">
        <f t="shared" si="17"/>
        <v>93</v>
      </c>
      <c r="AA24" s="2315">
        <f t="shared" si="17"/>
        <v>93.5</v>
      </c>
      <c r="AB24" s="2315">
        <f t="shared" si="17"/>
        <v>93.7</v>
      </c>
      <c r="AC24" s="2315">
        <f t="shared" si="17"/>
        <v>94.1</v>
      </c>
      <c r="AD24" s="2315">
        <f t="shared" si="17"/>
        <v>94.9</v>
      </c>
      <c r="AE24" s="2315">
        <f t="shared" si="17"/>
        <v>95.9</v>
      </c>
      <c r="AF24" s="2315">
        <f t="shared" si="17"/>
        <v>96.7</v>
      </c>
      <c r="AG24" s="2315">
        <f t="shared" si="17"/>
        <v>99.3</v>
      </c>
      <c r="AH24" s="2315">
        <f t="shared" si="17"/>
        <v>99.2</v>
      </c>
      <c r="AI24" s="2315">
        <f t="shared" si="17"/>
        <v>99.5</v>
      </c>
      <c r="AJ24" s="2315">
        <f t="shared" si="17"/>
        <v>100</v>
      </c>
      <c r="AK24" s="2308">
        <f t="shared" si="17"/>
        <v>98.9</v>
      </c>
      <c r="AL24" s="2308">
        <f t="shared" si="17"/>
        <v>99.4</v>
      </c>
      <c r="AM24" s="2308">
        <f t="shared" si="17"/>
        <v>99</v>
      </c>
      <c r="AN24" s="2308">
        <f t="shared" si="17"/>
        <v>98.9</v>
      </c>
      <c r="AO24" s="1249"/>
      <c r="AP24" s="1245"/>
    </row>
    <row r="25" spans="1:66">
      <c r="A25" s="1204"/>
      <c r="B25" s="2302" t="s">
        <v>1027</v>
      </c>
      <c r="C25" s="2285"/>
      <c r="D25" s="2289" t="s">
        <v>577</v>
      </c>
      <c r="E25" s="2271" t="s">
        <v>579</v>
      </c>
      <c r="F25" s="1247">
        <f t="shared" ref="F25:AN25" si="18">ROUND((F24-E24)/E24*100,1)</f>
        <v>3.2</v>
      </c>
      <c r="G25" s="1247">
        <f t="shared" si="18"/>
        <v>3.1</v>
      </c>
      <c r="H25" s="1247">
        <f t="shared" si="18"/>
        <v>2.2000000000000002</v>
      </c>
      <c r="I25" s="1247">
        <f t="shared" si="18"/>
        <v>1.1000000000000001</v>
      </c>
      <c r="J25" s="1247">
        <f t="shared" si="18"/>
        <v>0.1</v>
      </c>
      <c r="K25" s="1247">
        <f t="shared" si="18"/>
        <v>-0.6</v>
      </c>
      <c r="L25" s="1247">
        <f t="shared" si="18"/>
        <v>-0.5</v>
      </c>
      <c r="M25" s="1247">
        <f t="shared" si="18"/>
        <v>0.7</v>
      </c>
      <c r="N25" s="1247">
        <f t="shared" si="18"/>
        <v>0.6</v>
      </c>
      <c r="O25" s="1247">
        <f t="shared" si="18"/>
        <v>-0.6</v>
      </c>
      <c r="P25" s="1247">
        <f t="shared" si="18"/>
        <v>-0.9</v>
      </c>
      <c r="Q25" s="1247">
        <f t="shared" si="18"/>
        <v>-0.9</v>
      </c>
      <c r="R25" s="1247">
        <f t="shared" si="18"/>
        <v>-1.3</v>
      </c>
      <c r="S25" s="1247">
        <f t="shared" si="18"/>
        <v>-0.9</v>
      </c>
      <c r="T25" s="1247">
        <f t="shared" si="18"/>
        <v>0.5</v>
      </c>
      <c r="U25" s="1247">
        <f t="shared" si="18"/>
        <v>0.8</v>
      </c>
      <c r="V25" s="1247">
        <f t="shared" si="18"/>
        <v>1.1000000000000001</v>
      </c>
      <c r="W25" s="1247">
        <f t="shared" si="18"/>
        <v>2.8</v>
      </c>
      <c r="X25" s="1247">
        <f t="shared" si="18"/>
        <v>3.2</v>
      </c>
      <c r="Y25" s="1247">
        <f t="shared" si="18"/>
        <v>1.2</v>
      </c>
      <c r="Z25" s="1247">
        <f t="shared" si="18"/>
        <v>0.3</v>
      </c>
      <c r="AA25" s="1247">
        <f t="shared" si="18"/>
        <v>0.5</v>
      </c>
      <c r="AB25" s="1247">
        <f t="shared" si="18"/>
        <v>0.2</v>
      </c>
      <c r="AC25" s="1247">
        <f t="shared" si="18"/>
        <v>0.4</v>
      </c>
      <c r="AD25" s="1247">
        <f t="shared" si="18"/>
        <v>0.9</v>
      </c>
      <c r="AE25" s="1247">
        <f t="shared" si="18"/>
        <v>1.1000000000000001</v>
      </c>
      <c r="AF25" s="1247">
        <f t="shared" si="18"/>
        <v>0.8</v>
      </c>
      <c r="AG25" s="1247">
        <f t="shared" si="18"/>
        <v>2.7</v>
      </c>
      <c r="AH25" s="1247">
        <f t="shared" si="18"/>
        <v>-0.1</v>
      </c>
      <c r="AI25" s="1247">
        <f t="shared" si="18"/>
        <v>0.3</v>
      </c>
      <c r="AJ25" s="1247">
        <f t="shared" si="18"/>
        <v>0.5</v>
      </c>
      <c r="AK25" s="1453">
        <f t="shared" si="18"/>
        <v>-1.1000000000000001</v>
      </c>
      <c r="AL25" s="1453">
        <f t="shared" si="18"/>
        <v>0.5</v>
      </c>
      <c r="AM25" s="1247">
        <f t="shared" si="18"/>
        <v>-0.4</v>
      </c>
      <c r="AN25" s="1247">
        <f t="shared" si="18"/>
        <v>-0.1</v>
      </c>
      <c r="AO25" s="1519"/>
      <c r="AP25" s="1204"/>
    </row>
    <row r="26" spans="1:66">
      <c r="A26" s="1204"/>
      <c r="B26" s="2302"/>
      <c r="C26" s="2316" t="s">
        <v>572</v>
      </c>
      <c r="D26" s="2317" t="s">
        <v>1028</v>
      </c>
      <c r="E26" s="2318">
        <v>1.58</v>
      </c>
      <c r="F26" s="2319">
        <v>1.82</v>
      </c>
      <c r="G26" s="2319">
        <v>1.74</v>
      </c>
      <c r="H26" s="2319">
        <v>1.25</v>
      </c>
      <c r="I26" s="2319">
        <v>0.91</v>
      </c>
      <c r="J26" s="2319">
        <v>0.8</v>
      </c>
      <c r="K26" s="2319">
        <v>0.92</v>
      </c>
      <c r="L26" s="2320">
        <v>1.0900000000000001</v>
      </c>
      <c r="M26" s="2320">
        <v>1</v>
      </c>
      <c r="N26" s="2320">
        <v>0.69</v>
      </c>
      <c r="O26" s="2320">
        <v>0.65</v>
      </c>
      <c r="P26" s="2320">
        <v>0.78</v>
      </c>
      <c r="Q26" s="2320">
        <v>0.78</v>
      </c>
      <c r="R26" s="2321">
        <v>0.71</v>
      </c>
      <c r="S26" s="2322">
        <v>0.86</v>
      </c>
      <c r="T26" s="2322">
        <v>1.08</v>
      </c>
      <c r="U26" s="2322">
        <v>1.29</v>
      </c>
      <c r="V26" s="2322">
        <v>1.39</v>
      </c>
      <c r="W26" s="2322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22">
        <v>1.75</v>
      </c>
      <c r="AK26" s="1523">
        <v>1.73</v>
      </c>
      <c r="AL26" s="1523">
        <v>1.84</v>
      </c>
      <c r="AM26" s="1523">
        <v>1.81</v>
      </c>
      <c r="AN26" s="1827">
        <v>1.8</v>
      </c>
      <c r="AO26" s="1219" t="s">
        <v>1029</v>
      </c>
      <c r="AP26" s="1204" t="s">
        <v>271</v>
      </c>
      <c r="AR26" s="883"/>
      <c r="AS26" s="1252"/>
      <c r="AT26" s="1252"/>
      <c r="AU26" s="1252"/>
      <c r="AV26" s="1252"/>
      <c r="AW26" s="1252"/>
      <c r="AX26" s="1252"/>
      <c r="AY26" s="1252"/>
      <c r="BA26" s="1252"/>
      <c r="BB26" s="1252"/>
      <c r="BC26" s="1252"/>
      <c r="BD26" s="1252"/>
      <c r="BE26" s="1252"/>
      <c r="BF26" s="1252"/>
      <c r="BG26" s="1252"/>
      <c r="BH26" s="1252"/>
      <c r="BI26" s="1252"/>
      <c r="BJ26" s="1252"/>
      <c r="BK26" s="1252"/>
      <c r="BL26" s="1252"/>
      <c r="BM26" s="1252"/>
      <c r="BN26" s="1252"/>
    </row>
    <row r="27" spans="1:66">
      <c r="A27" s="1204"/>
      <c r="B27" s="2302" t="s">
        <v>1030</v>
      </c>
      <c r="C27" s="2316" t="s">
        <v>573</v>
      </c>
      <c r="D27" s="2317" t="s">
        <v>1028</v>
      </c>
      <c r="E27" s="2323">
        <v>0.95</v>
      </c>
      <c r="F27" s="2324">
        <v>1.0900000000000001</v>
      </c>
      <c r="G27" s="2324">
        <v>1.06</v>
      </c>
      <c r="H27" s="2324">
        <v>0.78</v>
      </c>
      <c r="I27" s="2324">
        <v>0.54</v>
      </c>
      <c r="J27" s="2324">
        <v>0.45</v>
      </c>
      <c r="K27" s="2324">
        <v>0.48</v>
      </c>
      <c r="L27" s="2325">
        <v>0.61</v>
      </c>
      <c r="M27" s="2325">
        <v>0.57999999999999996</v>
      </c>
      <c r="N27" s="2325">
        <v>0.39</v>
      </c>
      <c r="O27" s="2325">
        <v>0.35</v>
      </c>
      <c r="P27" s="2325">
        <v>0.44</v>
      </c>
      <c r="Q27" s="2325">
        <v>0.45</v>
      </c>
      <c r="R27" s="2325">
        <v>0.42</v>
      </c>
      <c r="S27" s="2326">
        <v>0.51</v>
      </c>
      <c r="T27" s="2326">
        <v>0.69</v>
      </c>
      <c r="U27" s="2326">
        <v>0.83</v>
      </c>
      <c r="V27" s="2326">
        <v>0.94</v>
      </c>
      <c r="W27" s="2326">
        <v>0.94</v>
      </c>
      <c r="X27" s="2327">
        <v>0.78</v>
      </c>
      <c r="Y27" s="2327">
        <v>0.47</v>
      </c>
      <c r="Z27" s="2327">
        <v>0.49</v>
      </c>
      <c r="AA27" s="2327">
        <v>0.59</v>
      </c>
      <c r="AB27" s="2327">
        <v>0.68</v>
      </c>
      <c r="AC27" s="2327">
        <v>0.75</v>
      </c>
      <c r="AD27" s="2327">
        <v>0.88</v>
      </c>
      <c r="AE27" s="2327">
        <v>0.98</v>
      </c>
      <c r="AF27" s="2327">
        <v>1.1299999999999999</v>
      </c>
      <c r="AG27" s="2327">
        <v>1.28</v>
      </c>
      <c r="AH27" s="2327">
        <v>1.43</v>
      </c>
      <c r="AI27" s="2327">
        <v>1.43</v>
      </c>
      <c r="AJ27" s="1523">
        <v>1.04</v>
      </c>
      <c r="AK27" s="1522">
        <v>0.93</v>
      </c>
      <c r="AL27" s="1522">
        <v>1.01</v>
      </c>
      <c r="AM27" s="1523">
        <v>1.02</v>
      </c>
      <c r="AN27" s="1522">
        <v>1.01</v>
      </c>
      <c r="AO27" s="1524" t="s">
        <v>1031</v>
      </c>
      <c r="AP27" s="1204" t="s">
        <v>271</v>
      </c>
      <c r="AR27" s="883"/>
    </row>
    <row r="28" spans="1:66">
      <c r="A28" s="1204"/>
      <c r="B28" s="2302"/>
      <c r="C28" s="2328" t="s">
        <v>574</v>
      </c>
      <c r="D28" s="2329" t="s">
        <v>575</v>
      </c>
      <c r="E28" s="2330" t="s">
        <v>579</v>
      </c>
      <c r="F28" s="2331" t="s">
        <v>579</v>
      </c>
      <c r="G28" s="2331" t="s">
        <v>579</v>
      </c>
      <c r="H28" s="2331" t="s">
        <v>579</v>
      </c>
      <c r="I28" s="2331" t="s">
        <v>579</v>
      </c>
      <c r="J28" s="2331" t="s">
        <v>579</v>
      </c>
      <c r="K28" s="2331" t="s">
        <v>579</v>
      </c>
      <c r="L28" s="2331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1994">
        <v>6.4</v>
      </c>
      <c r="T28" s="1994">
        <v>5.5</v>
      </c>
      <c r="U28" s="1994">
        <v>5</v>
      </c>
      <c r="V28" s="1994">
        <v>4.5999999999999996</v>
      </c>
      <c r="W28" s="1994">
        <v>4</v>
      </c>
      <c r="X28" s="2332">
        <v>4.2</v>
      </c>
      <c r="Y28" s="2332">
        <v>5.2</v>
      </c>
      <c r="Z28" s="2327">
        <v>5.3</v>
      </c>
      <c r="AA28" s="2327">
        <v>4.5999999999999996</v>
      </c>
      <c r="AB28" s="2327">
        <v>4.7</v>
      </c>
      <c r="AC28" s="2327">
        <v>4.0999999999999996</v>
      </c>
      <c r="AD28" s="2327">
        <v>3.9</v>
      </c>
      <c r="AE28" s="2327">
        <v>3.7</v>
      </c>
      <c r="AF28" s="2327">
        <v>3.4</v>
      </c>
      <c r="AG28" s="2327">
        <v>2.7</v>
      </c>
      <c r="AH28" s="2327">
        <v>2.6</v>
      </c>
      <c r="AI28" s="2327">
        <v>2.2999999999999998</v>
      </c>
      <c r="AJ28" s="1525">
        <v>2.7</v>
      </c>
      <c r="AK28" s="1818">
        <v>2.8</v>
      </c>
      <c r="AL28" s="1818">
        <v>2.6</v>
      </c>
      <c r="AM28" s="1818">
        <v>2.6</v>
      </c>
      <c r="AN28" s="1897">
        <v>2.4</v>
      </c>
      <c r="AO28" s="1527" t="s">
        <v>1032</v>
      </c>
      <c r="AP28" s="1898">
        <v>45720</v>
      </c>
      <c r="AR28" s="883"/>
    </row>
    <row r="29" spans="1:66" ht="19" hidden="1">
      <c r="A29" s="1204"/>
      <c r="B29" s="2302"/>
      <c r="C29" s="2328" t="s">
        <v>1033</v>
      </c>
      <c r="D29" s="2333" t="s">
        <v>1034</v>
      </c>
      <c r="E29" s="2334">
        <v>3.11</v>
      </c>
      <c r="F29" s="2324">
        <v>3.67</v>
      </c>
      <c r="G29" s="2324">
        <v>3.71</v>
      </c>
      <c r="H29" s="2324">
        <v>2.87</v>
      </c>
      <c r="I29" s="2324">
        <v>1.92</v>
      </c>
      <c r="J29" s="2324">
        <v>1.18</v>
      </c>
      <c r="K29" s="2324">
        <v>0.9</v>
      </c>
      <c r="L29" s="2335">
        <v>0.95</v>
      </c>
      <c r="M29" s="2335">
        <v>1.02</v>
      </c>
      <c r="N29" s="2335">
        <v>0.76</v>
      </c>
      <c r="O29" s="2335">
        <v>0.28000000000000003</v>
      </c>
      <c r="P29" s="2335">
        <v>0.12</v>
      </c>
      <c r="Q29" s="2335">
        <v>0.08</v>
      </c>
      <c r="R29" s="2335">
        <v>-2.0299999999999998</v>
      </c>
      <c r="S29" s="2336">
        <v>-1.07</v>
      </c>
      <c r="T29" s="2337" t="s">
        <v>785</v>
      </c>
      <c r="U29" s="2336">
        <v>-0.36</v>
      </c>
      <c r="V29" s="2337" t="s">
        <v>785</v>
      </c>
      <c r="W29" s="2336">
        <v>0.35</v>
      </c>
      <c r="X29" s="2337" t="s">
        <v>785</v>
      </c>
      <c r="Y29" s="2336">
        <v>-0.22</v>
      </c>
      <c r="Z29" s="2336">
        <v>-0.19</v>
      </c>
      <c r="AA29" s="2336">
        <v>-0.23</v>
      </c>
      <c r="AB29" s="2337" t="s">
        <v>785</v>
      </c>
      <c r="AC29" s="2337" t="s">
        <v>785</v>
      </c>
      <c r="AD29" s="2327">
        <v>0.27</v>
      </c>
      <c r="AE29" s="2327">
        <v>0.36</v>
      </c>
      <c r="AF29" s="2327">
        <v>0.17</v>
      </c>
      <c r="AG29" s="2327">
        <v>0.15</v>
      </c>
      <c r="AH29" s="2327">
        <v>0.16</v>
      </c>
      <c r="AI29" s="2327">
        <v>0.09</v>
      </c>
      <c r="AJ29" s="1511"/>
      <c r="AK29" s="1511"/>
      <c r="AL29" s="1511"/>
      <c r="AM29" s="1511"/>
      <c r="AN29" s="1511"/>
      <c r="AO29" s="1528" t="s">
        <v>1035</v>
      </c>
      <c r="AP29" s="1204"/>
      <c r="AR29" s="883"/>
    </row>
    <row r="30" spans="1:66" ht="13.5" hidden="1" customHeight="1">
      <c r="A30" s="1204"/>
      <c r="B30" s="2302"/>
      <c r="C30" s="2285" t="s">
        <v>1036</v>
      </c>
      <c r="D30" s="2338" t="s">
        <v>1034</v>
      </c>
      <c r="E30" s="2318"/>
      <c r="F30" s="2319">
        <v>5.72</v>
      </c>
      <c r="G30" s="2319">
        <v>5.56</v>
      </c>
      <c r="H30" s="2319">
        <v>4.9800000000000004</v>
      </c>
      <c r="I30" s="2319">
        <v>3.86</v>
      </c>
      <c r="J30" s="2319">
        <v>3.01</v>
      </c>
      <c r="K30" s="2319">
        <v>2.4900000000000002</v>
      </c>
      <c r="L30" s="2339">
        <v>2.64</v>
      </c>
      <c r="M30" s="2339">
        <v>2.66</v>
      </c>
      <c r="N30" s="2339">
        <v>2.4</v>
      </c>
      <c r="O30" s="2339">
        <v>1.84</v>
      </c>
      <c r="P30" s="2339">
        <v>1.72</v>
      </c>
      <c r="Q30" s="2339">
        <v>1.66</v>
      </c>
      <c r="R30" s="2339">
        <v>1.42</v>
      </c>
      <c r="S30" s="2072"/>
      <c r="T30" s="2072"/>
      <c r="U30" s="2072"/>
      <c r="V30" s="2072"/>
      <c r="W30" s="2072"/>
      <c r="X30" s="2072"/>
      <c r="Y30" s="2072"/>
      <c r="Z30" s="2072"/>
      <c r="AA30" s="2072"/>
      <c r="AB30" s="2072"/>
      <c r="AC30" s="2072"/>
      <c r="AD30" s="2072"/>
      <c r="AE30" s="2072"/>
      <c r="AF30" s="2072"/>
      <c r="AG30" s="2072"/>
      <c r="AH30" s="2072"/>
      <c r="AI30" s="897"/>
      <c r="AJ30" s="1511"/>
      <c r="AK30" s="1511"/>
      <c r="AL30" s="1511"/>
      <c r="AM30" s="1511"/>
      <c r="AN30" s="1511"/>
      <c r="AO30" s="1528" t="s">
        <v>1037</v>
      </c>
      <c r="AP30" s="1204"/>
      <c r="AR30" s="883"/>
    </row>
    <row r="31" spans="1:66" ht="13.5" hidden="1" customHeight="1">
      <c r="A31" s="1204"/>
      <c r="B31" s="2302"/>
      <c r="C31" s="2280" t="s">
        <v>1038</v>
      </c>
      <c r="D31" s="2329" t="s">
        <v>1034</v>
      </c>
      <c r="E31" s="2340"/>
      <c r="F31" s="2290">
        <v>5</v>
      </c>
      <c r="G31" s="2290">
        <v>9.1999999999999993</v>
      </c>
      <c r="H31" s="2290">
        <v>0</v>
      </c>
      <c r="I31" s="2290">
        <v>-1.9</v>
      </c>
      <c r="J31" s="2290">
        <v>-1.1000000000000001</v>
      </c>
      <c r="K31" s="2290">
        <v>1.7</v>
      </c>
      <c r="L31" s="2341">
        <v>4.8</v>
      </c>
      <c r="M31" s="2341">
        <v>3.8</v>
      </c>
      <c r="N31" s="2341">
        <v>-4.0999999999999996</v>
      </c>
      <c r="O31" s="2341">
        <v>-12.6</v>
      </c>
      <c r="P31" s="2283">
        <v>12.5</v>
      </c>
      <c r="Q31" s="2283">
        <v>-4.8</v>
      </c>
      <c r="R31" s="2341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298"/>
      <c r="AJ31" s="1511"/>
      <c r="AK31" s="1511"/>
      <c r="AL31" s="1511"/>
      <c r="AM31" s="1511"/>
      <c r="AN31" s="1511"/>
      <c r="AO31" s="1528" t="s">
        <v>1039</v>
      </c>
      <c r="AP31" s="1204"/>
      <c r="AR31" s="883"/>
    </row>
    <row r="32" spans="1:66" ht="13.5" hidden="1" customHeight="1">
      <c r="A32" s="1204"/>
      <c r="B32" s="2302"/>
      <c r="C32" s="2285" t="s">
        <v>1040</v>
      </c>
      <c r="D32" s="2338" t="s">
        <v>1034</v>
      </c>
      <c r="E32" s="2318"/>
      <c r="F32" s="2342">
        <v>5.3</v>
      </c>
      <c r="G32" s="2342">
        <v>4.9000000000000004</v>
      </c>
      <c r="H32" s="2342">
        <v>0.7</v>
      </c>
      <c r="I32" s="2342">
        <v>-1.8</v>
      </c>
      <c r="J32" s="2342">
        <v>-1.6</v>
      </c>
      <c r="K32" s="2342">
        <v>2.2999999999999998</v>
      </c>
      <c r="L32" s="2343">
        <v>3.3</v>
      </c>
      <c r="M32" s="2343">
        <v>2.7</v>
      </c>
      <c r="N32" s="2343">
        <v>-4.3</v>
      </c>
      <c r="O32" s="2343">
        <v>-6.6</v>
      </c>
      <c r="P32" s="2283">
        <v>-2.2999999999999998</v>
      </c>
      <c r="Q32" s="2283">
        <v>-7.7</v>
      </c>
      <c r="R32" s="2343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72"/>
      <c r="AJ32" s="1511"/>
      <c r="AK32" s="1511"/>
      <c r="AL32" s="1511"/>
      <c r="AM32" s="1511"/>
      <c r="AN32" s="1511"/>
      <c r="AO32" s="1529"/>
      <c r="AP32" s="1204"/>
      <c r="AR32" s="883"/>
    </row>
    <row r="33" spans="1:65">
      <c r="A33" s="1204"/>
      <c r="B33" s="2344" t="s">
        <v>1041</v>
      </c>
      <c r="C33" s="2345" t="s">
        <v>1042</v>
      </c>
      <c r="D33" s="2346" t="s">
        <v>1043</v>
      </c>
      <c r="E33" s="2292">
        <v>216</v>
      </c>
      <c r="F33" s="2347">
        <v>178</v>
      </c>
      <c r="G33" s="2347">
        <v>357</v>
      </c>
      <c r="H33" s="2347">
        <v>511</v>
      </c>
      <c r="I33" s="2347">
        <v>631</v>
      </c>
      <c r="J33" s="2347">
        <v>663</v>
      </c>
      <c r="K33" s="2347">
        <v>478</v>
      </c>
      <c r="L33" s="2079">
        <v>482</v>
      </c>
      <c r="M33" s="2079">
        <v>619</v>
      </c>
      <c r="N33" s="2079">
        <v>785</v>
      </c>
      <c r="O33" s="2079">
        <v>632</v>
      </c>
      <c r="P33" s="2079">
        <v>755</v>
      </c>
      <c r="Q33" s="2079">
        <v>815</v>
      </c>
      <c r="R33" s="2079">
        <v>747</v>
      </c>
      <c r="S33" s="1552">
        <v>678</v>
      </c>
      <c r="T33" s="1552">
        <v>664</v>
      </c>
      <c r="U33" s="1552">
        <v>649</v>
      </c>
      <c r="V33" s="1552">
        <v>604</v>
      </c>
      <c r="W33" s="1552">
        <v>711</v>
      </c>
      <c r="X33" s="1552">
        <v>747</v>
      </c>
      <c r="Y33" s="1552">
        <v>751</v>
      </c>
      <c r="Z33" s="1552">
        <v>730</v>
      </c>
      <c r="AA33" s="1552">
        <v>626</v>
      </c>
      <c r="AB33" s="1552">
        <v>623</v>
      </c>
      <c r="AC33" s="1552">
        <v>536</v>
      </c>
      <c r="AD33" s="1552">
        <v>517</v>
      </c>
      <c r="AE33" s="1552">
        <v>499</v>
      </c>
      <c r="AF33" s="1552">
        <v>434</v>
      </c>
      <c r="AG33" s="1552">
        <v>449</v>
      </c>
      <c r="AH33" s="1552">
        <v>413</v>
      </c>
      <c r="AI33" s="897">
        <v>492</v>
      </c>
      <c r="AJ33" s="1530">
        <v>423</v>
      </c>
      <c r="AK33" s="1530">
        <v>339</v>
      </c>
      <c r="AL33" s="1531">
        <v>318</v>
      </c>
      <c r="AM33" s="1531">
        <v>526</v>
      </c>
      <c r="AN33" s="1531">
        <v>570</v>
      </c>
      <c r="AO33" s="1532" t="s">
        <v>1044</v>
      </c>
      <c r="AP33" s="1204"/>
      <c r="AR33" s="883"/>
    </row>
    <row r="34" spans="1:65">
      <c r="A34" s="1204"/>
      <c r="B34" s="2348" t="s">
        <v>1045</v>
      </c>
      <c r="C34" s="2285"/>
      <c r="D34" s="2338" t="s">
        <v>577</v>
      </c>
      <c r="E34" s="2271" t="s">
        <v>579</v>
      </c>
      <c r="F34" s="1505">
        <f t="shared" ref="F34:AN34" si="19">ROUND((F33-E33)/E33*100,1)</f>
        <v>-17.600000000000001</v>
      </c>
      <c r="G34" s="1505">
        <f t="shared" si="19"/>
        <v>100.6</v>
      </c>
      <c r="H34" s="1505">
        <f t="shared" si="19"/>
        <v>43.1</v>
      </c>
      <c r="I34" s="1505">
        <f t="shared" si="19"/>
        <v>23.5</v>
      </c>
      <c r="J34" s="1505">
        <f t="shared" si="19"/>
        <v>5.0999999999999996</v>
      </c>
      <c r="K34" s="1505">
        <f t="shared" si="19"/>
        <v>-27.9</v>
      </c>
      <c r="L34" s="1505">
        <f t="shared" si="19"/>
        <v>0.8</v>
      </c>
      <c r="M34" s="1505">
        <f t="shared" si="19"/>
        <v>28.4</v>
      </c>
      <c r="N34" s="1505">
        <f t="shared" si="19"/>
        <v>26.8</v>
      </c>
      <c r="O34" s="1505">
        <f t="shared" si="19"/>
        <v>-19.5</v>
      </c>
      <c r="P34" s="1505">
        <f t="shared" si="19"/>
        <v>19.5</v>
      </c>
      <c r="Q34" s="1505">
        <f t="shared" si="19"/>
        <v>7.9</v>
      </c>
      <c r="R34" s="1505">
        <f t="shared" si="19"/>
        <v>-8.3000000000000007</v>
      </c>
      <c r="S34" s="1505">
        <f t="shared" si="19"/>
        <v>-9.1999999999999993</v>
      </c>
      <c r="T34" s="1505">
        <f t="shared" si="19"/>
        <v>-2.1</v>
      </c>
      <c r="U34" s="1505">
        <f t="shared" si="19"/>
        <v>-2.2999999999999998</v>
      </c>
      <c r="V34" s="1505">
        <f t="shared" si="19"/>
        <v>-6.9</v>
      </c>
      <c r="W34" s="1505">
        <f t="shared" si="19"/>
        <v>17.7</v>
      </c>
      <c r="X34" s="1505">
        <f t="shared" si="19"/>
        <v>5.0999999999999996</v>
      </c>
      <c r="Y34" s="1505">
        <f t="shared" si="19"/>
        <v>0.5</v>
      </c>
      <c r="Z34" s="1505">
        <f t="shared" si="19"/>
        <v>-2.8</v>
      </c>
      <c r="AA34" s="1505">
        <f t="shared" si="19"/>
        <v>-14.2</v>
      </c>
      <c r="AB34" s="1505">
        <f t="shared" si="19"/>
        <v>-0.5</v>
      </c>
      <c r="AC34" s="1505">
        <f t="shared" si="19"/>
        <v>-14</v>
      </c>
      <c r="AD34" s="1505">
        <f t="shared" si="19"/>
        <v>-3.5</v>
      </c>
      <c r="AE34" s="1505">
        <f t="shared" si="19"/>
        <v>-3.5</v>
      </c>
      <c r="AF34" s="1505">
        <f t="shared" si="19"/>
        <v>-13</v>
      </c>
      <c r="AG34" s="1505">
        <f t="shared" si="19"/>
        <v>3.5</v>
      </c>
      <c r="AH34" s="1505">
        <f t="shared" si="19"/>
        <v>-8</v>
      </c>
      <c r="AI34" s="1511">
        <f t="shared" si="19"/>
        <v>19.100000000000001</v>
      </c>
      <c r="AJ34" s="1242">
        <f t="shared" si="19"/>
        <v>-14</v>
      </c>
      <c r="AK34" s="1511">
        <f t="shared" si="19"/>
        <v>-19.899999999999999</v>
      </c>
      <c r="AL34" s="1511">
        <f t="shared" si="19"/>
        <v>-6.2</v>
      </c>
      <c r="AM34" s="1242">
        <f t="shared" si="19"/>
        <v>65.400000000000006</v>
      </c>
      <c r="AN34" s="1242">
        <f t="shared" si="19"/>
        <v>8.4</v>
      </c>
      <c r="AO34" s="1534" t="s">
        <v>1046</v>
      </c>
      <c r="AP34" s="1204"/>
    </row>
    <row r="35" spans="1:65">
      <c r="A35" s="1204"/>
      <c r="B35" s="2302"/>
      <c r="C35" s="2313" t="s">
        <v>315</v>
      </c>
      <c r="D35" s="2281" t="s">
        <v>1047</v>
      </c>
      <c r="E35" s="2349">
        <v>3403.7809999999999</v>
      </c>
      <c r="F35" s="2350">
        <v>3315.587</v>
      </c>
      <c r="G35" s="2350">
        <v>3696.1280000000002</v>
      </c>
      <c r="H35" s="2350">
        <v>3577.3020000000001</v>
      </c>
      <c r="I35" s="2350">
        <v>3697.9760000000001</v>
      </c>
      <c r="J35" s="2350">
        <v>3775.1770000000001</v>
      </c>
      <c r="K35" s="2350">
        <v>4090.4090000000001</v>
      </c>
      <c r="L35" s="2350">
        <v>4104.46</v>
      </c>
      <c r="M35" s="2350">
        <v>4163.3789999999999</v>
      </c>
      <c r="N35" s="2350">
        <v>4005.7779999999998</v>
      </c>
      <c r="O35" s="2350">
        <v>3983.3780000000002</v>
      </c>
      <c r="P35" s="1552">
        <v>3875.009</v>
      </c>
      <c r="Q35" s="1552">
        <v>3794.2339999999999</v>
      </c>
      <c r="R35" s="1552">
        <v>3532.2510000000002</v>
      </c>
      <c r="S35" s="1552">
        <v>3537.5630000000001</v>
      </c>
      <c r="T35" s="1552">
        <v>3251.154</v>
      </c>
      <c r="U35" s="1552">
        <v>3100.422</v>
      </c>
      <c r="V35" s="1552">
        <v>3169.4409999999998</v>
      </c>
      <c r="W35" s="1552">
        <v>3055.3420000000001</v>
      </c>
      <c r="X35" s="1552">
        <v>3483.2150000000001</v>
      </c>
      <c r="Y35" s="1552">
        <v>3405.52</v>
      </c>
      <c r="Z35" s="1552">
        <v>3306.3969999999999</v>
      </c>
      <c r="AA35" s="1552">
        <v>3268.3180000000002</v>
      </c>
      <c r="AB35" s="1552">
        <v>3238.5219999999999</v>
      </c>
      <c r="AC35" s="1552">
        <v>3204.578</v>
      </c>
      <c r="AD35" s="1552">
        <v>3124.3719999999998</v>
      </c>
      <c r="AE35" s="1552">
        <v>3167.828</v>
      </c>
      <c r="AF35" s="1552">
        <v>3179.498</v>
      </c>
      <c r="AG35" s="1552">
        <v>2822.85</v>
      </c>
      <c r="AH35" s="1552">
        <v>3371.982</v>
      </c>
      <c r="AI35" s="1552">
        <v>3254.8319999999999</v>
      </c>
      <c r="AJ35" s="1531">
        <v>3274.9389999999999</v>
      </c>
      <c r="AK35" s="1530">
        <v>3444.1970000000001</v>
      </c>
      <c r="AL35" s="1530">
        <v>3581.82</v>
      </c>
      <c r="AM35" s="1531">
        <f>AV16/1000</f>
        <v>3358.5569999999998</v>
      </c>
      <c r="AN35" s="2611">
        <f>AX16/1000</f>
        <v>3362.48</v>
      </c>
      <c r="AO35" s="1506" t="s">
        <v>1048</v>
      </c>
      <c r="AP35" s="1204" t="s">
        <v>271</v>
      </c>
    </row>
    <row r="36" spans="1:65" ht="19">
      <c r="A36" s="1204"/>
      <c r="B36" s="2302" t="s">
        <v>271</v>
      </c>
      <c r="C36" s="2285" t="s">
        <v>565</v>
      </c>
      <c r="D36" s="2289" t="s">
        <v>577</v>
      </c>
      <c r="E36" s="2271" t="s">
        <v>579</v>
      </c>
      <c r="F36" s="1221">
        <f t="shared" ref="F36:AN36" si="20">ROUND((F35-E35)/E35*100,1)</f>
        <v>-2.6</v>
      </c>
      <c r="G36" s="1221">
        <f t="shared" si="20"/>
        <v>11.5</v>
      </c>
      <c r="H36" s="1221">
        <f t="shared" si="20"/>
        <v>-3.2</v>
      </c>
      <c r="I36" s="1221">
        <f t="shared" si="20"/>
        <v>3.4</v>
      </c>
      <c r="J36" s="1221">
        <f t="shared" si="20"/>
        <v>2.1</v>
      </c>
      <c r="K36" s="1221">
        <f t="shared" si="20"/>
        <v>8.4</v>
      </c>
      <c r="L36" s="1221">
        <f t="shared" si="20"/>
        <v>0.3</v>
      </c>
      <c r="M36" s="1221">
        <f t="shared" si="20"/>
        <v>1.4</v>
      </c>
      <c r="N36" s="1221">
        <f t="shared" si="20"/>
        <v>-3.8</v>
      </c>
      <c r="O36" s="1221">
        <f t="shared" si="20"/>
        <v>-0.6</v>
      </c>
      <c r="P36" s="1221">
        <f t="shared" si="20"/>
        <v>-2.7</v>
      </c>
      <c r="Q36" s="1221">
        <f t="shared" si="20"/>
        <v>-2.1</v>
      </c>
      <c r="R36" s="1221">
        <f t="shared" si="20"/>
        <v>-6.9</v>
      </c>
      <c r="S36" s="1221">
        <f t="shared" si="20"/>
        <v>0.2</v>
      </c>
      <c r="T36" s="1221">
        <f t="shared" si="20"/>
        <v>-8.1</v>
      </c>
      <c r="U36" s="1221">
        <f t="shared" si="20"/>
        <v>-4.5999999999999996</v>
      </c>
      <c r="V36" s="1221">
        <f t="shared" si="20"/>
        <v>2.2000000000000002</v>
      </c>
      <c r="W36" s="1221">
        <f t="shared" si="20"/>
        <v>-3.6</v>
      </c>
      <c r="X36" s="1221">
        <f t="shared" si="20"/>
        <v>14</v>
      </c>
      <c r="Y36" s="1221">
        <f t="shared" si="20"/>
        <v>-2.2000000000000002</v>
      </c>
      <c r="Z36" s="1221">
        <f t="shared" si="20"/>
        <v>-2.9</v>
      </c>
      <c r="AA36" s="1221">
        <f t="shared" si="20"/>
        <v>-1.2</v>
      </c>
      <c r="AB36" s="1221">
        <f t="shared" si="20"/>
        <v>-0.9</v>
      </c>
      <c r="AC36" s="1221">
        <f t="shared" si="20"/>
        <v>-1</v>
      </c>
      <c r="AD36" s="1221">
        <f t="shared" si="20"/>
        <v>-2.5</v>
      </c>
      <c r="AE36" s="1221">
        <f t="shared" si="20"/>
        <v>1.4</v>
      </c>
      <c r="AF36" s="1221">
        <f t="shared" si="20"/>
        <v>0.4</v>
      </c>
      <c r="AG36" s="1221">
        <f t="shared" si="20"/>
        <v>-11.2</v>
      </c>
      <c r="AH36" s="1221">
        <f t="shared" si="20"/>
        <v>19.5</v>
      </c>
      <c r="AI36" s="1221">
        <f t="shared" si="20"/>
        <v>-3.5</v>
      </c>
      <c r="AJ36" s="1221">
        <f t="shared" si="20"/>
        <v>0.6</v>
      </c>
      <c r="AK36" s="1221">
        <f t="shared" si="20"/>
        <v>5.2</v>
      </c>
      <c r="AL36" s="1221">
        <f t="shared" si="20"/>
        <v>4</v>
      </c>
      <c r="AM36" s="1221">
        <f t="shared" si="20"/>
        <v>-6.2</v>
      </c>
      <c r="AN36" s="1221">
        <f t="shared" si="20"/>
        <v>0.1</v>
      </c>
      <c r="AO36" s="1259" t="s">
        <v>1049</v>
      </c>
      <c r="AP36" s="1204"/>
    </row>
    <row r="37" spans="1:65">
      <c r="A37" s="1204"/>
      <c r="B37" s="2302"/>
      <c r="C37" s="2345" t="s">
        <v>1050</v>
      </c>
      <c r="D37" s="2281" t="s">
        <v>1051</v>
      </c>
      <c r="E37" s="2351"/>
      <c r="F37" s="1261"/>
      <c r="G37" s="1261"/>
      <c r="H37" s="1261"/>
      <c r="I37" s="1261"/>
      <c r="J37" s="1261"/>
      <c r="K37" s="1261"/>
      <c r="L37" s="1261"/>
      <c r="M37" s="1261"/>
      <c r="N37" s="1261"/>
      <c r="O37" s="1261"/>
      <c r="P37" s="1261"/>
      <c r="Q37" s="1261"/>
      <c r="R37" s="2352">
        <v>99.371908376961187</v>
      </c>
      <c r="S37" s="1315">
        <v>98.432125681934508</v>
      </c>
      <c r="T37" s="1315">
        <v>96.747940235372141</v>
      </c>
      <c r="U37" s="1315">
        <v>97.308053790696476</v>
      </c>
      <c r="V37" s="1315">
        <v>98.188905662140257</v>
      </c>
      <c r="W37" s="1315">
        <v>99.382391321984031</v>
      </c>
      <c r="X37" s="1315">
        <v>98.824898055157561</v>
      </c>
      <c r="Y37" s="1315">
        <v>98.132790086961677</v>
      </c>
      <c r="Z37" s="1315">
        <v>99.992497201765829</v>
      </c>
      <c r="AA37" s="1315">
        <v>99.716813179562337</v>
      </c>
      <c r="AB37" s="1261">
        <v>99.999999166666683</v>
      </c>
      <c r="AC37" s="1261">
        <v>103.09893999999998</v>
      </c>
      <c r="AD37" s="1261">
        <v>104.34190083333334</v>
      </c>
      <c r="AE37" s="1261">
        <v>106.09712833333334</v>
      </c>
      <c r="AF37" s="1261">
        <v>103.96095666666666</v>
      </c>
      <c r="AG37" s="1261">
        <v>105.21041333333334</v>
      </c>
      <c r="AH37" s="1261">
        <v>105.99943000000002</v>
      </c>
      <c r="AI37" s="1261">
        <v>105.09849750000001</v>
      </c>
      <c r="AJ37" s="1261">
        <v>98.561523333333341</v>
      </c>
      <c r="AK37" s="1505">
        <v>96.98121083333335</v>
      </c>
      <c r="AL37" s="1505">
        <v>98.493559166666657</v>
      </c>
      <c r="AM37" s="1505">
        <v>98.786218888888868</v>
      </c>
      <c r="AN37" s="2732">
        <v>99.835563333333326</v>
      </c>
      <c r="AO37" s="1262" t="s">
        <v>1052</v>
      </c>
      <c r="AP37" s="327" t="s">
        <v>1053</v>
      </c>
    </row>
    <row r="38" spans="1:65">
      <c r="A38" s="1204"/>
      <c r="B38" s="2302" t="s">
        <v>1054</v>
      </c>
      <c r="C38" s="2285"/>
      <c r="D38" s="2289" t="s">
        <v>577</v>
      </c>
      <c r="E38" s="2271"/>
      <c r="F38" s="1221"/>
      <c r="G38" s="1221"/>
      <c r="H38" s="1221"/>
      <c r="I38" s="1221"/>
      <c r="J38" s="1221"/>
      <c r="K38" s="1221"/>
      <c r="L38" s="1221"/>
      <c r="M38" s="1221"/>
      <c r="N38" s="1221"/>
      <c r="O38" s="1221"/>
      <c r="P38" s="1221"/>
      <c r="Q38" s="1221"/>
      <c r="R38" s="2353"/>
      <c r="S38" s="1221">
        <f t="shared" ref="S38:AN38" si="21">ROUND((S37-R37)/R37*100,1)</f>
        <v>-0.9</v>
      </c>
      <c r="T38" s="1221">
        <f t="shared" si="21"/>
        <v>-1.7</v>
      </c>
      <c r="U38" s="1221">
        <f t="shared" si="21"/>
        <v>0.6</v>
      </c>
      <c r="V38" s="1221">
        <f t="shared" si="21"/>
        <v>0.9</v>
      </c>
      <c r="W38" s="1221">
        <f t="shared" si="21"/>
        <v>1.2</v>
      </c>
      <c r="X38" s="1221">
        <f t="shared" si="21"/>
        <v>-0.6</v>
      </c>
      <c r="Y38" s="1221">
        <f t="shared" si="21"/>
        <v>-0.7</v>
      </c>
      <c r="Z38" s="1221">
        <f t="shared" si="21"/>
        <v>1.9</v>
      </c>
      <c r="AA38" s="1221">
        <f t="shared" si="21"/>
        <v>-0.3</v>
      </c>
      <c r="AB38" s="1221">
        <f t="shared" si="21"/>
        <v>0.3</v>
      </c>
      <c r="AC38" s="1221">
        <f t="shared" si="21"/>
        <v>3.1</v>
      </c>
      <c r="AD38" s="1221">
        <f t="shared" si="21"/>
        <v>1.2</v>
      </c>
      <c r="AE38" s="1221">
        <f t="shared" si="21"/>
        <v>1.7</v>
      </c>
      <c r="AF38" s="1221">
        <f t="shared" si="21"/>
        <v>-2</v>
      </c>
      <c r="AG38" s="1221">
        <f t="shared" si="21"/>
        <v>1.2</v>
      </c>
      <c r="AH38" s="1221">
        <f t="shared" si="21"/>
        <v>0.7</v>
      </c>
      <c r="AI38" s="1221">
        <f t="shared" si="21"/>
        <v>-0.8</v>
      </c>
      <c r="AJ38" s="1221">
        <f t="shared" si="21"/>
        <v>-6.2</v>
      </c>
      <c r="AK38" s="1505">
        <f t="shared" si="21"/>
        <v>-1.6</v>
      </c>
      <c r="AL38" s="1505">
        <f t="shared" si="21"/>
        <v>1.6</v>
      </c>
      <c r="AM38" s="1221">
        <f t="shared" si="21"/>
        <v>0.3</v>
      </c>
      <c r="AN38" s="2733">
        <f t="shared" si="21"/>
        <v>1.1000000000000001</v>
      </c>
      <c r="AO38" s="1262"/>
      <c r="AP38" s="327" t="s">
        <v>1055</v>
      </c>
    </row>
    <row r="39" spans="1:65">
      <c r="A39" s="1204"/>
      <c r="B39" s="2302"/>
      <c r="C39" s="2313" t="s">
        <v>677</v>
      </c>
      <c r="D39" s="2354" t="s">
        <v>1056</v>
      </c>
      <c r="E39" s="2355">
        <v>6.4282000000000004</v>
      </c>
      <c r="F39" s="2290">
        <v>6.4530000000000003</v>
      </c>
      <c r="G39" s="2290">
        <v>5.1810999999999998</v>
      </c>
      <c r="H39" s="2290">
        <v>5.2220000000000004</v>
      </c>
      <c r="I39" s="2290">
        <v>5.9165000000000001</v>
      </c>
      <c r="J39" s="2290">
        <v>6.9513999999999996</v>
      </c>
      <c r="K39" s="2290">
        <v>9.9295000000000009</v>
      </c>
      <c r="L39" s="2290">
        <v>13.1465</v>
      </c>
      <c r="M39" s="2290">
        <v>8.7843</v>
      </c>
      <c r="N39" s="2290">
        <v>5.7572000000000001</v>
      </c>
      <c r="O39" s="2290">
        <v>5.3665000000000003</v>
      </c>
      <c r="P39" s="2290">
        <v>5.1635</v>
      </c>
      <c r="Q39" s="2290">
        <v>4.7987000000000002</v>
      </c>
      <c r="R39" s="2290">
        <v>4.3525</v>
      </c>
      <c r="S39" s="2290">
        <v>4.226</v>
      </c>
      <c r="T39" s="2290">
        <v>4.5787000000000004</v>
      </c>
      <c r="U39" s="2290">
        <v>4.4428000000000001</v>
      </c>
      <c r="V39" s="2290">
        <v>5.2645999999999997</v>
      </c>
      <c r="W39" s="2290">
        <v>4.0486000000000004</v>
      </c>
      <c r="X39" s="2290">
        <v>4.1449999999999996</v>
      </c>
      <c r="Y39" s="2290">
        <v>3.129</v>
      </c>
      <c r="Z39" s="2290">
        <v>3.4756</v>
      </c>
      <c r="AA39" s="2290">
        <v>3.2484999999999999</v>
      </c>
      <c r="AB39" s="2284">
        <v>3.3694999999999999</v>
      </c>
      <c r="AC39" s="2284">
        <v>3.6076000000000001</v>
      </c>
      <c r="AD39" s="1994">
        <v>3.4321999999999999</v>
      </c>
      <c r="AE39" s="1994">
        <v>3.2696000000000001</v>
      </c>
      <c r="AF39" s="1994">
        <v>3.4224000000000001</v>
      </c>
      <c r="AG39" s="1994">
        <v>3.4903</v>
      </c>
      <c r="AH39" s="1994">
        <v>3.1244999999999998</v>
      </c>
      <c r="AI39" s="1994">
        <v>3.2109999999999999</v>
      </c>
      <c r="AJ39" s="1267">
        <v>3.0884</v>
      </c>
      <c r="AK39" s="1270">
        <v>3.0889000000000002</v>
      </c>
      <c r="AL39" s="1270">
        <v>3.1063999999999998</v>
      </c>
      <c r="AM39" s="1267">
        <v>3.0133999999999999</v>
      </c>
      <c r="AN39" s="1819">
        <v>2.7158000000000002</v>
      </c>
      <c r="AO39" s="1535" t="s">
        <v>1057</v>
      </c>
      <c r="AP39" s="1204"/>
    </row>
    <row r="40" spans="1:65">
      <c r="A40" s="1204"/>
      <c r="B40" s="2302" t="s">
        <v>1058</v>
      </c>
      <c r="C40" s="2285"/>
      <c r="D40" s="2289" t="s">
        <v>577</v>
      </c>
      <c r="E40" s="2271" t="s">
        <v>579</v>
      </c>
      <c r="F40" s="1221">
        <f t="shared" ref="F40:AN40" si="22">ROUND((F39-E39)/E39*100,1)</f>
        <v>0.4</v>
      </c>
      <c r="G40" s="1221">
        <f t="shared" si="22"/>
        <v>-19.7</v>
      </c>
      <c r="H40" s="1221">
        <f t="shared" si="22"/>
        <v>0.8</v>
      </c>
      <c r="I40" s="1221">
        <f t="shared" si="22"/>
        <v>13.3</v>
      </c>
      <c r="J40" s="1221">
        <f t="shared" si="22"/>
        <v>17.5</v>
      </c>
      <c r="K40" s="1221">
        <f t="shared" si="22"/>
        <v>42.8</v>
      </c>
      <c r="L40" s="1221">
        <f t="shared" si="22"/>
        <v>32.4</v>
      </c>
      <c r="M40" s="1221">
        <f t="shared" si="22"/>
        <v>-33.200000000000003</v>
      </c>
      <c r="N40" s="1221">
        <f t="shared" si="22"/>
        <v>-34.5</v>
      </c>
      <c r="O40" s="1221">
        <f t="shared" si="22"/>
        <v>-6.8</v>
      </c>
      <c r="P40" s="1221">
        <f t="shared" si="22"/>
        <v>-3.8</v>
      </c>
      <c r="Q40" s="1221">
        <f t="shared" si="22"/>
        <v>-7.1</v>
      </c>
      <c r="R40" s="1221">
        <f t="shared" si="22"/>
        <v>-9.3000000000000007</v>
      </c>
      <c r="S40" s="1221">
        <f t="shared" si="22"/>
        <v>-2.9</v>
      </c>
      <c r="T40" s="1221">
        <f t="shared" si="22"/>
        <v>8.3000000000000007</v>
      </c>
      <c r="U40" s="1221">
        <f t="shared" si="22"/>
        <v>-3</v>
      </c>
      <c r="V40" s="1221">
        <f t="shared" si="22"/>
        <v>18.5</v>
      </c>
      <c r="W40" s="1221">
        <f t="shared" si="22"/>
        <v>-23.1</v>
      </c>
      <c r="X40" s="1221">
        <f t="shared" si="22"/>
        <v>2.4</v>
      </c>
      <c r="Y40" s="1221">
        <f t="shared" si="22"/>
        <v>-24.5</v>
      </c>
      <c r="Z40" s="1221">
        <f t="shared" si="22"/>
        <v>11.1</v>
      </c>
      <c r="AA40" s="1221">
        <f t="shared" si="22"/>
        <v>-6.5</v>
      </c>
      <c r="AB40" s="1221">
        <f t="shared" si="22"/>
        <v>3.7</v>
      </c>
      <c r="AC40" s="1221">
        <f t="shared" si="22"/>
        <v>7.1</v>
      </c>
      <c r="AD40" s="1221">
        <f t="shared" si="22"/>
        <v>-4.9000000000000004</v>
      </c>
      <c r="AE40" s="1221">
        <f t="shared" si="22"/>
        <v>-4.7</v>
      </c>
      <c r="AF40" s="1221">
        <f t="shared" si="22"/>
        <v>4.7</v>
      </c>
      <c r="AG40" s="1221">
        <f t="shared" si="22"/>
        <v>2</v>
      </c>
      <c r="AH40" s="1221">
        <f t="shared" si="22"/>
        <v>-10.5</v>
      </c>
      <c r="AI40" s="1221">
        <f t="shared" si="22"/>
        <v>2.8</v>
      </c>
      <c r="AJ40" s="1221">
        <f t="shared" si="22"/>
        <v>-3.8</v>
      </c>
      <c r="AK40" s="1221">
        <f t="shared" si="22"/>
        <v>0</v>
      </c>
      <c r="AL40" s="1221">
        <f t="shared" si="22"/>
        <v>0.6</v>
      </c>
      <c r="AM40" s="1221">
        <f t="shared" si="22"/>
        <v>-3</v>
      </c>
      <c r="AN40" s="1221">
        <f t="shared" si="22"/>
        <v>-9.9</v>
      </c>
      <c r="AO40" s="1249" t="s">
        <v>97</v>
      </c>
      <c r="AP40" s="1204"/>
    </row>
    <row r="41" spans="1:65">
      <c r="A41" s="1204"/>
      <c r="B41" s="2302"/>
      <c r="C41" s="2280" t="s">
        <v>672</v>
      </c>
      <c r="D41" s="2356" t="s">
        <v>1059</v>
      </c>
      <c r="E41" s="2357">
        <v>11.389637</v>
      </c>
      <c r="F41" s="2358">
        <v>12.031969999999999</v>
      </c>
      <c r="G41" s="2358">
        <v>10.398592000000001</v>
      </c>
      <c r="H41" s="2358">
        <v>10.406827</v>
      </c>
      <c r="I41" s="2358">
        <v>9.5843389999999999</v>
      </c>
      <c r="J41" s="2358">
        <v>9.8717860000000002</v>
      </c>
      <c r="K41" s="2358">
        <v>12.824833</v>
      </c>
      <c r="L41" s="2359">
        <v>16.310371</v>
      </c>
      <c r="M41" s="2359">
        <v>13.118252</v>
      </c>
      <c r="N41" s="2359">
        <v>8.8773540000000004</v>
      </c>
      <c r="O41" s="2359">
        <v>8.2570499999999996</v>
      </c>
      <c r="P41" s="2359">
        <v>8.3334670000000006</v>
      </c>
      <c r="Q41" s="2359">
        <v>7.6411930000000003</v>
      </c>
      <c r="R41" s="2359">
        <v>6.9596220000000004</v>
      </c>
      <c r="S41" s="1541">
        <v>6.9598380000000004</v>
      </c>
      <c r="T41" s="1541">
        <v>7.8764380000000003</v>
      </c>
      <c r="U41" s="1541">
        <v>7.6292989999999996</v>
      </c>
      <c r="V41" s="1541">
        <v>8.1490810000000007</v>
      </c>
      <c r="W41" s="1541">
        <v>7.3452859999999998</v>
      </c>
      <c r="X41" s="1541">
        <v>6.7069749999999999</v>
      </c>
      <c r="Y41" s="1541">
        <v>4.5594520000000003</v>
      </c>
      <c r="Z41" s="1541">
        <v>4.8345630000000002</v>
      </c>
      <c r="AA41" s="1541">
        <v>4.9504039999999998</v>
      </c>
      <c r="AB41" s="1541">
        <v>5.2535959999999999</v>
      </c>
      <c r="AC41" s="1541">
        <v>5.2824159999999996</v>
      </c>
      <c r="AD41" s="1541">
        <v>5.3833010000000003</v>
      </c>
      <c r="AE41" s="1541">
        <v>4.8722570000000003</v>
      </c>
      <c r="AF41" s="1541">
        <v>5.2036660000000001</v>
      </c>
      <c r="AG41" s="1541">
        <v>4.968261</v>
      </c>
      <c r="AH41" s="1541">
        <v>5.1285080000000001</v>
      </c>
      <c r="AI41" s="1541">
        <v>4.6529239999999996</v>
      </c>
      <c r="AJ41" s="1269">
        <v>4.6330210000000003</v>
      </c>
      <c r="AK41" s="1536">
        <v>4.4531340000000004</v>
      </c>
      <c r="AL41" s="1536">
        <v>4.4671810000000001</v>
      </c>
      <c r="AM41" s="1269">
        <v>5.0050210000000002</v>
      </c>
      <c r="AN41" s="2612">
        <v>3.9953970000000001</v>
      </c>
      <c r="AO41" s="1537" t="s">
        <v>97</v>
      </c>
      <c r="AP41" s="1204"/>
    </row>
    <row r="42" spans="1:65">
      <c r="A42" s="1204"/>
      <c r="B42" s="2302" t="s">
        <v>1060</v>
      </c>
      <c r="C42" s="2285"/>
      <c r="D42" s="2289" t="s">
        <v>577</v>
      </c>
      <c r="E42" s="2360" t="s">
        <v>579</v>
      </c>
      <c r="F42" s="1221">
        <f t="shared" ref="F42:AN42" si="23">ROUND((F41-E41)/E41*100,1)</f>
        <v>5.6</v>
      </c>
      <c r="G42" s="1221">
        <f t="shared" si="23"/>
        <v>-13.6</v>
      </c>
      <c r="H42" s="1221">
        <f t="shared" si="23"/>
        <v>0.1</v>
      </c>
      <c r="I42" s="1221">
        <f t="shared" si="23"/>
        <v>-7.9</v>
      </c>
      <c r="J42" s="1221">
        <f t="shared" si="23"/>
        <v>3</v>
      </c>
      <c r="K42" s="1221">
        <f t="shared" si="23"/>
        <v>29.9</v>
      </c>
      <c r="L42" s="1221">
        <f t="shared" si="23"/>
        <v>27.2</v>
      </c>
      <c r="M42" s="1221">
        <f t="shared" si="23"/>
        <v>-19.600000000000001</v>
      </c>
      <c r="N42" s="1221">
        <f t="shared" si="23"/>
        <v>-32.299999999999997</v>
      </c>
      <c r="O42" s="1221">
        <f t="shared" si="23"/>
        <v>-7</v>
      </c>
      <c r="P42" s="1221">
        <f t="shared" si="23"/>
        <v>0.9</v>
      </c>
      <c r="Q42" s="1221">
        <f t="shared" si="23"/>
        <v>-8.3000000000000007</v>
      </c>
      <c r="R42" s="1221">
        <f t="shared" si="23"/>
        <v>-8.9</v>
      </c>
      <c r="S42" s="1221">
        <f t="shared" si="23"/>
        <v>0</v>
      </c>
      <c r="T42" s="1221">
        <f t="shared" si="23"/>
        <v>13.2</v>
      </c>
      <c r="U42" s="1221">
        <f t="shared" si="23"/>
        <v>-3.1</v>
      </c>
      <c r="V42" s="1221">
        <f t="shared" si="23"/>
        <v>6.8</v>
      </c>
      <c r="W42" s="1221">
        <f t="shared" si="23"/>
        <v>-9.9</v>
      </c>
      <c r="X42" s="1221">
        <f t="shared" si="23"/>
        <v>-8.6999999999999993</v>
      </c>
      <c r="Y42" s="1221">
        <f t="shared" si="23"/>
        <v>-32</v>
      </c>
      <c r="Z42" s="1221">
        <f t="shared" si="23"/>
        <v>6</v>
      </c>
      <c r="AA42" s="1221">
        <f t="shared" si="23"/>
        <v>2.4</v>
      </c>
      <c r="AB42" s="1221">
        <f t="shared" si="23"/>
        <v>6.1</v>
      </c>
      <c r="AC42" s="1221">
        <f t="shared" si="23"/>
        <v>0.5</v>
      </c>
      <c r="AD42" s="1221">
        <f t="shared" si="23"/>
        <v>1.9</v>
      </c>
      <c r="AE42" s="1221">
        <f t="shared" si="23"/>
        <v>-9.5</v>
      </c>
      <c r="AF42" s="1221">
        <f t="shared" si="23"/>
        <v>6.8</v>
      </c>
      <c r="AG42" s="1221">
        <f t="shared" si="23"/>
        <v>-4.5</v>
      </c>
      <c r="AH42" s="1221">
        <f t="shared" si="23"/>
        <v>3.2</v>
      </c>
      <c r="AI42" s="1221">
        <f t="shared" si="23"/>
        <v>-9.3000000000000007</v>
      </c>
      <c r="AJ42" s="1221">
        <f t="shared" si="23"/>
        <v>-0.4</v>
      </c>
      <c r="AK42" s="1221">
        <f t="shared" si="23"/>
        <v>-3.9</v>
      </c>
      <c r="AL42" s="1221">
        <f t="shared" si="23"/>
        <v>0.3</v>
      </c>
      <c r="AM42" s="1221">
        <f t="shared" si="23"/>
        <v>12</v>
      </c>
      <c r="AN42" s="1221">
        <f t="shared" si="23"/>
        <v>-20.2</v>
      </c>
      <c r="AO42" s="1529"/>
      <c r="AP42" s="1204"/>
    </row>
    <row r="43" spans="1:65">
      <c r="A43" s="1204"/>
      <c r="B43" s="2302"/>
      <c r="C43" s="2313" t="s">
        <v>1061</v>
      </c>
      <c r="D43" s="2281" t="s">
        <v>1062</v>
      </c>
      <c r="E43" s="2282">
        <v>20.9254</v>
      </c>
      <c r="F43" s="1453">
        <v>22.7607</v>
      </c>
      <c r="G43" s="1453">
        <v>21.7272</v>
      </c>
      <c r="H43" s="1453">
        <v>20.185600000000001</v>
      </c>
      <c r="I43" s="1453">
        <v>18.7866</v>
      </c>
      <c r="J43" s="1453">
        <v>19.1418</v>
      </c>
      <c r="K43" s="1453">
        <v>19.844899999999999</v>
      </c>
      <c r="L43" s="2283">
        <v>21.497800000000002</v>
      </c>
      <c r="M43" s="2283">
        <v>20.016300000000001</v>
      </c>
      <c r="N43" s="2283">
        <v>16.942799999999998</v>
      </c>
      <c r="O43" s="2283">
        <v>15.441599999999999</v>
      </c>
      <c r="P43" s="2283">
        <v>15.7514</v>
      </c>
      <c r="Q43" s="2283">
        <v>15.833299999999999</v>
      </c>
      <c r="R43" s="2283">
        <v>15.335900000000001</v>
      </c>
      <c r="S43" s="1994">
        <v>15.3788</v>
      </c>
      <c r="T43" s="1994">
        <v>16.222300000000001</v>
      </c>
      <c r="U43" s="1994">
        <v>16.1462</v>
      </c>
      <c r="V43" s="1994">
        <v>15.3391</v>
      </c>
      <c r="W43" s="1994">
        <v>13.7842</v>
      </c>
      <c r="X43" s="1994">
        <v>12.857200000000001</v>
      </c>
      <c r="Y43" s="1994">
        <v>12.070399999999999</v>
      </c>
      <c r="Z43" s="1994">
        <v>13.1431</v>
      </c>
      <c r="AA43" s="1994">
        <v>10.777100000000001</v>
      </c>
      <c r="AB43" s="1994">
        <v>13.3581</v>
      </c>
      <c r="AC43" s="1994">
        <v>13.038500000000001</v>
      </c>
      <c r="AD43" s="1994">
        <v>12.9916</v>
      </c>
      <c r="AE43" s="1994">
        <v>12.5749</v>
      </c>
      <c r="AF43" s="1994">
        <v>13.0388</v>
      </c>
      <c r="AG43" s="1994">
        <v>13.464</v>
      </c>
      <c r="AH43" s="1994">
        <v>13.4169</v>
      </c>
      <c r="AI43" s="1994">
        <v>13.294600000000001</v>
      </c>
      <c r="AJ43" s="1270">
        <v>11.513500000000001</v>
      </c>
      <c r="AK43" s="1267">
        <v>11.589600000000001</v>
      </c>
      <c r="AL43" s="1267">
        <v>10.5947</v>
      </c>
      <c r="AM43" s="1267">
        <f>AW16/10000</f>
        <v>12.716900000000001</v>
      </c>
      <c r="AN43" s="1267">
        <f>AY16/10000</f>
        <v>12.2445</v>
      </c>
      <c r="AO43" s="1271" t="s">
        <v>1063</v>
      </c>
      <c r="AP43" s="1228" t="s">
        <v>271</v>
      </c>
    </row>
    <row r="44" spans="1:65">
      <c r="A44" s="1204"/>
      <c r="B44" s="2302" t="s">
        <v>1064</v>
      </c>
      <c r="C44" s="2361" t="s">
        <v>38</v>
      </c>
      <c r="D44" s="2289" t="s">
        <v>577</v>
      </c>
      <c r="E44" s="2271" t="s">
        <v>579</v>
      </c>
      <c r="F44" s="1221">
        <f t="shared" ref="F44:AN44" si="24">ROUND((F43-E43)/E43*100,1)</f>
        <v>8.8000000000000007</v>
      </c>
      <c r="G44" s="1221">
        <f t="shared" si="24"/>
        <v>-4.5</v>
      </c>
      <c r="H44" s="1221">
        <f t="shared" si="24"/>
        <v>-7.1</v>
      </c>
      <c r="I44" s="1221">
        <f t="shared" si="24"/>
        <v>-6.9</v>
      </c>
      <c r="J44" s="1221">
        <f t="shared" si="24"/>
        <v>1.9</v>
      </c>
      <c r="K44" s="1221">
        <f t="shared" si="24"/>
        <v>3.7</v>
      </c>
      <c r="L44" s="1221">
        <f t="shared" si="24"/>
        <v>8.3000000000000007</v>
      </c>
      <c r="M44" s="1221">
        <f t="shared" si="24"/>
        <v>-6.9</v>
      </c>
      <c r="N44" s="1221">
        <f t="shared" si="24"/>
        <v>-15.4</v>
      </c>
      <c r="O44" s="1221">
        <f t="shared" si="24"/>
        <v>-8.9</v>
      </c>
      <c r="P44" s="1221">
        <f t="shared" si="24"/>
        <v>2</v>
      </c>
      <c r="Q44" s="1221">
        <f t="shared" si="24"/>
        <v>0.5</v>
      </c>
      <c r="R44" s="1221">
        <f t="shared" si="24"/>
        <v>-3.1</v>
      </c>
      <c r="S44" s="1221">
        <f t="shared" si="24"/>
        <v>0.3</v>
      </c>
      <c r="T44" s="1221">
        <f t="shared" si="24"/>
        <v>5.5</v>
      </c>
      <c r="U44" s="1221">
        <f t="shared" si="24"/>
        <v>-0.5</v>
      </c>
      <c r="V44" s="1221">
        <f t="shared" si="24"/>
        <v>-5</v>
      </c>
      <c r="W44" s="1221">
        <f t="shared" si="24"/>
        <v>-10.1</v>
      </c>
      <c r="X44" s="1221">
        <f t="shared" si="24"/>
        <v>-6.7</v>
      </c>
      <c r="Y44" s="1221">
        <f t="shared" si="24"/>
        <v>-6.1</v>
      </c>
      <c r="Z44" s="1221">
        <f t="shared" si="24"/>
        <v>8.9</v>
      </c>
      <c r="AA44" s="1221">
        <f t="shared" si="24"/>
        <v>-18</v>
      </c>
      <c r="AB44" s="1221">
        <f t="shared" si="24"/>
        <v>23.9</v>
      </c>
      <c r="AC44" s="1221">
        <f t="shared" si="24"/>
        <v>-2.4</v>
      </c>
      <c r="AD44" s="1221">
        <f t="shared" si="24"/>
        <v>-0.4</v>
      </c>
      <c r="AE44" s="1221">
        <f t="shared" si="24"/>
        <v>-3.2</v>
      </c>
      <c r="AF44" s="1221">
        <f t="shared" si="24"/>
        <v>3.7</v>
      </c>
      <c r="AG44" s="1221">
        <f t="shared" si="24"/>
        <v>3.3</v>
      </c>
      <c r="AH44" s="1221">
        <f t="shared" si="24"/>
        <v>-0.3</v>
      </c>
      <c r="AI44" s="1221">
        <f t="shared" si="24"/>
        <v>-0.9</v>
      </c>
      <c r="AJ44" s="1221">
        <f t="shared" si="24"/>
        <v>-13.4</v>
      </c>
      <c r="AK44" s="1221">
        <f t="shared" si="24"/>
        <v>0.7</v>
      </c>
      <c r="AL44" s="1221">
        <f t="shared" si="24"/>
        <v>-8.6</v>
      </c>
      <c r="AM44" s="1221">
        <f t="shared" si="24"/>
        <v>20</v>
      </c>
      <c r="AN44" s="1221">
        <f t="shared" si="24"/>
        <v>-3.7</v>
      </c>
      <c r="AO44" s="1538" t="s">
        <v>1065</v>
      </c>
      <c r="AP44" s="1204"/>
    </row>
    <row r="45" spans="1:65">
      <c r="A45" s="1204"/>
      <c r="B45" s="2302"/>
      <c r="C45" s="2280" t="s">
        <v>1215</v>
      </c>
      <c r="D45" s="2281" t="s">
        <v>567</v>
      </c>
      <c r="E45" s="2349"/>
      <c r="F45" s="2362"/>
      <c r="G45" s="2362"/>
      <c r="H45" s="2362"/>
      <c r="I45" s="2362"/>
      <c r="J45" s="2362">
        <f t="shared" ref="J45:AM45" si="25">J166/100</f>
        <v>11736.2</v>
      </c>
      <c r="K45" s="2362">
        <f t="shared" si="25"/>
        <v>10763.09</v>
      </c>
      <c r="L45" s="2362">
        <f t="shared" si="25"/>
        <v>11591.7</v>
      </c>
      <c r="M45" s="2362">
        <f t="shared" si="25"/>
        <v>12242.89</v>
      </c>
      <c r="N45" s="2362">
        <f t="shared" si="25"/>
        <v>12251.03</v>
      </c>
      <c r="O45" s="2362">
        <f t="shared" si="25"/>
        <v>11739.82</v>
      </c>
      <c r="P45" s="2362">
        <f t="shared" si="25"/>
        <v>11241.83</v>
      </c>
      <c r="Q45" s="2362">
        <f t="shared" si="25"/>
        <v>10762.6</v>
      </c>
      <c r="R45" s="2362">
        <f t="shared" si="25"/>
        <v>10246.98</v>
      </c>
      <c r="S45" s="2362">
        <f t="shared" si="25"/>
        <v>9843.01</v>
      </c>
      <c r="T45" s="2362">
        <f t="shared" si="25"/>
        <v>9588.25</v>
      </c>
      <c r="U45" s="2362">
        <f t="shared" si="25"/>
        <v>9349.81</v>
      </c>
      <c r="V45" s="2362">
        <f t="shared" si="25"/>
        <v>9255.7000000000007</v>
      </c>
      <c r="W45" s="2362">
        <f t="shared" si="25"/>
        <v>9419.4699999999993</v>
      </c>
      <c r="X45" s="2362">
        <f t="shared" si="25"/>
        <v>9365.34</v>
      </c>
      <c r="Y45" s="2362">
        <f t="shared" si="25"/>
        <v>8983.89</v>
      </c>
      <c r="Z45" s="2362">
        <f t="shared" si="25"/>
        <v>9018.7099999999991</v>
      </c>
      <c r="AA45" s="2362">
        <f t="shared" si="25"/>
        <v>9077.5300000000007</v>
      </c>
      <c r="AB45" s="2362">
        <f t="shared" si="25"/>
        <v>8927.18</v>
      </c>
      <c r="AC45" s="2362">
        <f t="shared" si="25"/>
        <v>8858.9699999999993</v>
      </c>
      <c r="AD45" s="2362">
        <f t="shared" si="25"/>
        <v>8907.6</v>
      </c>
      <c r="AE45" s="2362">
        <f t="shared" si="25"/>
        <v>8835.0400000000009</v>
      </c>
      <c r="AF45" s="2362">
        <f t="shared" si="25"/>
        <v>8615.56</v>
      </c>
      <c r="AG45" s="2362">
        <f t="shared" si="25"/>
        <v>8445.9599999999991</v>
      </c>
      <c r="AH45" s="2362">
        <f t="shared" si="25"/>
        <v>8190.37</v>
      </c>
      <c r="AI45" s="2362">
        <f t="shared" si="25"/>
        <v>8045.2</v>
      </c>
      <c r="AJ45" s="2362">
        <f t="shared" si="25"/>
        <v>8041.89</v>
      </c>
      <c r="AK45" s="2362">
        <f t="shared" si="25"/>
        <v>8222.2800000000007</v>
      </c>
      <c r="AL45" s="2362">
        <f t="shared" si="25"/>
        <v>8271.9</v>
      </c>
      <c r="AM45" s="2362">
        <f t="shared" si="25"/>
        <v>9143.2000000000007</v>
      </c>
      <c r="AN45" s="2672">
        <v>9345.9</v>
      </c>
      <c r="AO45" s="1539" t="s">
        <v>1066</v>
      </c>
      <c r="AP45" s="1204" t="s">
        <v>271</v>
      </c>
    </row>
    <row r="46" spans="1:65">
      <c r="A46" s="1204"/>
      <c r="B46" s="2348"/>
      <c r="C46" s="2285"/>
      <c r="D46" s="2289" t="s">
        <v>577</v>
      </c>
      <c r="E46" s="2271"/>
      <c r="F46" s="1221"/>
      <c r="G46" s="1221"/>
      <c r="H46" s="1221"/>
      <c r="I46" s="1221"/>
      <c r="J46" s="1221"/>
      <c r="K46" s="1221">
        <f t="shared" ref="K46:AN46" si="26">ROUND((K45-J45)/J45*100,1)</f>
        <v>-8.3000000000000007</v>
      </c>
      <c r="L46" s="1221">
        <f t="shared" si="26"/>
        <v>7.7</v>
      </c>
      <c r="M46" s="1221">
        <f t="shared" si="26"/>
        <v>5.6</v>
      </c>
      <c r="N46" s="1221">
        <f t="shared" si="26"/>
        <v>0.1</v>
      </c>
      <c r="O46" s="1221">
        <f t="shared" si="26"/>
        <v>-4.2</v>
      </c>
      <c r="P46" s="1221">
        <f t="shared" si="26"/>
        <v>-4.2</v>
      </c>
      <c r="Q46" s="1221">
        <f t="shared" si="26"/>
        <v>-4.3</v>
      </c>
      <c r="R46" s="1221">
        <f t="shared" si="26"/>
        <v>-4.8</v>
      </c>
      <c r="S46" s="1221">
        <f t="shared" si="26"/>
        <v>-3.9</v>
      </c>
      <c r="T46" s="1221">
        <f t="shared" si="26"/>
        <v>-2.6</v>
      </c>
      <c r="U46" s="1221">
        <f t="shared" si="26"/>
        <v>-2.5</v>
      </c>
      <c r="V46" s="1221">
        <f t="shared" si="26"/>
        <v>-1</v>
      </c>
      <c r="W46" s="1221">
        <f t="shared" si="26"/>
        <v>1.8</v>
      </c>
      <c r="X46" s="1221">
        <f t="shared" si="26"/>
        <v>-0.6</v>
      </c>
      <c r="Y46" s="1221">
        <f t="shared" si="26"/>
        <v>-4.0999999999999996</v>
      </c>
      <c r="Z46" s="1221">
        <f t="shared" si="26"/>
        <v>0.4</v>
      </c>
      <c r="AA46" s="1221">
        <f t="shared" si="26"/>
        <v>0.7</v>
      </c>
      <c r="AB46" s="1221">
        <f t="shared" si="26"/>
        <v>-1.7</v>
      </c>
      <c r="AC46" s="1221">
        <f t="shared" si="26"/>
        <v>-0.8</v>
      </c>
      <c r="AD46" s="1221">
        <f t="shared" si="26"/>
        <v>0.5</v>
      </c>
      <c r="AE46" s="1221">
        <f t="shared" si="26"/>
        <v>-0.8</v>
      </c>
      <c r="AF46" s="1221">
        <f t="shared" si="26"/>
        <v>-2.5</v>
      </c>
      <c r="AG46" s="1221">
        <f t="shared" si="26"/>
        <v>-2</v>
      </c>
      <c r="AH46" s="1221">
        <f t="shared" si="26"/>
        <v>-3</v>
      </c>
      <c r="AI46" s="1221">
        <f t="shared" si="26"/>
        <v>-1.8</v>
      </c>
      <c r="AJ46" s="1221">
        <f t="shared" si="26"/>
        <v>0</v>
      </c>
      <c r="AK46" s="1221">
        <f t="shared" si="26"/>
        <v>2.2000000000000002</v>
      </c>
      <c r="AL46" s="1221">
        <f t="shared" si="26"/>
        <v>0.6</v>
      </c>
      <c r="AM46" s="1221">
        <f t="shared" si="26"/>
        <v>10.5</v>
      </c>
      <c r="AN46" s="1221">
        <f t="shared" si="26"/>
        <v>2.2000000000000002</v>
      </c>
      <c r="AO46" s="1529" t="s">
        <v>97</v>
      </c>
      <c r="AP46" s="1204"/>
    </row>
    <row r="47" spans="1:65">
      <c r="A47" s="1204"/>
      <c r="B47" s="2302" t="s">
        <v>1067</v>
      </c>
      <c r="C47" s="2328" t="s">
        <v>1068</v>
      </c>
      <c r="D47" s="2311" t="s">
        <v>567</v>
      </c>
      <c r="E47" s="2363">
        <v>51305.978479999998</v>
      </c>
      <c r="F47" s="2347">
        <v>57067.131139999998</v>
      </c>
      <c r="G47" s="2347">
        <v>57899.718399999998</v>
      </c>
      <c r="H47" s="2347">
        <v>59120.502009999997</v>
      </c>
      <c r="I47" s="2347">
        <v>52009.217859999997</v>
      </c>
      <c r="J47" s="2347">
        <v>50441.609179999999</v>
      </c>
      <c r="K47" s="2347">
        <v>33113.761270000003</v>
      </c>
      <c r="L47" s="2079">
        <v>45338.332029999998</v>
      </c>
      <c r="M47" s="2079">
        <v>51729.740619999997</v>
      </c>
      <c r="N47" s="2079">
        <v>49845.406329999998</v>
      </c>
      <c r="O47" s="2079">
        <v>44064.011299999998</v>
      </c>
      <c r="P47" s="2079">
        <v>44874.864419999998</v>
      </c>
      <c r="Q47" s="2079">
        <v>43506.613369999999</v>
      </c>
      <c r="R47" s="2079">
        <v>46571.285860000004</v>
      </c>
      <c r="S47" s="1552">
        <v>47313.851730000002</v>
      </c>
      <c r="T47" s="1552">
        <v>54021.188909999997</v>
      </c>
      <c r="U47" s="1552">
        <v>57828.342550000001</v>
      </c>
      <c r="V47" s="1552">
        <v>64091.131569999998</v>
      </c>
      <c r="W47" s="1552">
        <v>69887.070240000001</v>
      </c>
      <c r="X47" s="1552">
        <v>69189.371069999994</v>
      </c>
      <c r="Y47" s="1552">
        <v>48320.868139999999</v>
      </c>
      <c r="Z47" s="1552">
        <v>58433.034529999997</v>
      </c>
      <c r="AA47" s="1552">
        <v>61324.196400000001</v>
      </c>
      <c r="AB47" s="1552">
        <v>57283.505089999999</v>
      </c>
      <c r="AC47" s="1552">
        <v>59242.263379999997</v>
      </c>
      <c r="AD47" s="1552">
        <v>61713.096299999997</v>
      </c>
      <c r="AE47" s="1552">
        <v>62203.708019999998</v>
      </c>
      <c r="AF47" s="1552">
        <v>56557.478660000001</v>
      </c>
      <c r="AG47" s="1283">
        <v>62396.897199999999</v>
      </c>
      <c r="AH47" s="1283">
        <v>64831.349240000003</v>
      </c>
      <c r="AI47" s="1283">
        <v>61338.951000000001</v>
      </c>
      <c r="AJ47" s="1531">
        <v>54229.21</v>
      </c>
      <c r="AK47" s="1531">
        <v>65730.89</v>
      </c>
      <c r="AL47" s="1531">
        <v>7982.7290000000003</v>
      </c>
      <c r="AM47" s="1531">
        <v>8257.9140000000007</v>
      </c>
      <c r="AN47" s="1531">
        <v>8135.1549999999997</v>
      </c>
      <c r="AO47" s="1278" t="s">
        <v>1069</v>
      </c>
      <c r="AP47" s="1207"/>
    </row>
    <row r="48" spans="1:65">
      <c r="A48" s="1204"/>
      <c r="B48" s="2302"/>
      <c r="C48" s="2361"/>
      <c r="D48" s="2289" t="s">
        <v>577</v>
      </c>
      <c r="E48" s="2271" t="s">
        <v>579</v>
      </c>
      <c r="F48" s="2342">
        <v>11.2</v>
      </c>
      <c r="G48" s="1221">
        <f t="shared" ref="G48:AN48" si="27">ROUND((G47-F47)/F47*100,1)</f>
        <v>1.5</v>
      </c>
      <c r="H48" s="1221">
        <f t="shared" si="27"/>
        <v>2.1</v>
      </c>
      <c r="I48" s="1221">
        <f t="shared" si="27"/>
        <v>-12</v>
      </c>
      <c r="J48" s="1221">
        <f t="shared" si="27"/>
        <v>-3</v>
      </c>
      <c r="K48" s="1221">
        <f t="shared" si="27"/>
        <v>-34.4</v>
      </c>
      <c r="L48" s="1221">
        <f t="shared" si="27"/>
        <v>36.9</v>
      </c>
      <c r="M48" s="1221">
        <f t="shared" si="27"/>
        <v>14.1</v>
      </c>
      <c r="N48" s="1221">
        <f t="shared" si="27"/>
        <v>-3.6</v>
      </c>
      <c r="O48" s="1221">
        <f t="shared" si="27"/>
        <v>-11.6</v>
      </c>
      <c r="P48" s="1221">
        <f t="shared" si="27"/>
        <v>1.8</v>
      </c>
      <c r="Q48" s="1221">
        <f t="shared" si="27"/>
        <v>-3</v>
      </c>
      <c r="R48" s="1221">
        <f t="shared" si="27"/>
        <v>7</v>
      </c>
      <c r="S48" s="1221">
        <f t="shared" si="27"/>
        <v>1.6</v>
      </c>
      <c r="T48" s="1221">
        <f t="shared" si="27"/>
        <v>14.2</v>
      </c>
      <c r="U48" s="1221">
        <f t="shared" si="27"/>
        <v>7</v>
      </c>
      <c r="V48" s="1221">
        <f t="shared" si="27"/>
        <v>10.8</v>
      </c>
      <c r="W48" s="1221">
        <f t="shared" si="27"/>
        <v>9</v>
      </c>
      <c r="X48" s="1221">
        <f t="shared" si="27"/>
        <v>-1</v>
      </c>
      <c r="Y48" s="1221">
        <f t="shared" si="27"/>
        <v>-30.2</v>
      </c>
      <c r="Z48" s="1221">
        <f t="shared" si="27"/>
        <v>20.9</v>
      </c>
      <c r="AA48" s="1221">
        <f t="shared" si="27"/>
        <v>4.9000000000000004</v>
      </c>
      <c r="AB48" s="1221">
        <f t="shared" si="27"/>
        <v>-6.6</v>
      </c>
      <c r="AC48" s="1221">
        <f t="shared" si="27"/>
        <v>3.4</v>
      </c>
      <c r="AD48" s="1221">
        <f t="shared" si="27"/>
        <v>4.2</v>
      </c>
      <c r="AE48" s="1221">
        <f t="shared" si="27"/>
        <v>0.8</v>
      </c>
      <c r="AF48" s="1221">
        <f t="shared" si="27"/>
        <v>-9.1</v>
      </c>
      <c r="AG48" s="1221">
        <f t="shared" si="27"/>
        <v>10.3</v>
      </c>
      <c r="AH48" s="1221">
        <f t="shared" si="27"/>
        <v>3.9</v>
      </c>
      <c r="AI48" s="1221">
        <f t="shared" si="27"/>
        <v>-5.4</v>
      </c>
      <c r="AJ48" s="1221">
        <f t="shared" si="27"/>
        <v>-11.6</v>
      </c>
      <c r="AK48" s="1505">
        <f t="shared" si="27"/>
        <v>21.2</v>
      </c>
      <c r="AL48" s="1505">
        <f t="shared" si="27"/>
        <v>-87.9</v>
      </c>
      <c r="AM48" s="1221">
        <f t="shared" si="27"/>
        <v>3.4</v>
      </c>
      <c r="AN48" s="1221">
        <f t="shared" si="27"/>
        <v>-1.5</v>
      </c>
      <c r="AO48" s="1249" t="s">
        <v>97</v>
      </c>
      <c r="AP48" s="1207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4"/>
      <c r="B49" s="2302" t="s">
        <v>1070</v>
      </c>
      <c r="C49" s="2313" t="s">
        <v>1071</v>
      </c>
      <c r="D49" s="2281" t="s">
        <v>567</v>
      </c>
      <c r="E49" s="2349">
        <v>29365.26179</v>
      </c>
      <c r="F49" s="2362">
        <v>31861.486440000001</v>
      </c>
      <c r="G49" s="2362">
        <v>31100.659</v>
      </c>
      <c r="H49" s="2362">
        <v>29232.537660000002</v>
      </c>
      <c r="I49" s="2362">
        <v>26445.870940000001</v>
      </c>
      <c r="J49" s="2362">
        <v>28033.057209999999</v>
      </c>
      <c r="K49" s="2362">
        <v>18065.047999999999</v>
      </c>
      <c r="L49" s="2364">
        <v>28063.200819999998</v>
      </c>
      <c r="M49" s="2364">
        <v>29839.509480000001</v>
      </c>
      <c r="N49" s="2364">
        <v>26776.77707</v>
      </c>
      <c r="O49" s="2364">
        <v>23384.84952</v>
      </c>
      <c r="P49" s="2364">
        <v>24027.724730000002</v>
      </c>
      <c r="Q49" s="2364">
        <v>24263.218499999999</v>
      </c>
      <c r="R49" s="2364">
        <v>24292.469870000001</v>
      </c>
      <c r="S49" s="1283">
        <v>23976.962100000001</v>
      </c>
      <c r="T49" s="1283">
        <v>26020.363290000001</v>
      </c>
      <c r="U49" s="1283">
        <v>29082.261719999999</v>
      </c>
      <c r="V49" s="1283">
        <v>32517.229050000002</v>
      </c>
      <c r="W49" s="1283">
        <v>36206.480000000003</v>
      </c>
      <c r="X49" s="1283">
        <v>39585.168619999997</v>
      </c>
      <c r="Y49" s="1283">
        <v>27694.946540000001</v>
      </c>
      <c r="Z49" s="1283">
        <v>30504.188480000001</v>
      </c>
      <c r="AA49" s="1283">
        <v>35238.928260000001</v>
      </c>
      <c r="AB49" s="1283">
        <v>34656.544580000002</v>
      </c>
      <c r="AC49" s="1283">
        <v>39093.863859999998</v>
      </c>
      <c r="AD49" s="1283">
        <v>42232.522279999997</v>
      </c>
      <c r="AE49" s="1552">
        <v>41374.90264</v>
      </c>
      <c r="AF49" s="1552">
        <v>35470.237809999999</v>
      </c>
      <c r="AG49" s="1283">
        <v>40067.268839999997</v>
      </c>
      <c r="AH49" s="1283">
        <v>42502.624049999999</v>
      </c>
      <c r="AI49" s="1283">
        <v>40805.380140000001</v>
      </c>
      <c r="AJ49" s="1530">
        <v>36235.589999999997</v>
      </c>
      <c r="AK49" s="1530">
        <v>44260.36</v>
      </c>
      <c r="AL49" s="1530">
        <v>6239.3329999999996</v>
      </c>
      <c r="AM49" s="1531">
        <v>5729.5690000000004</v>
      </c>
      <c r="AN49" s="2611">
        <v>5733.7950000000001</v>
      </c>
      <c r="AO49" s="1249"/>
      <c r="AP49" s="1207"/>
    </row>
    <row r="50" spans="1:42">
      <c r="A50" s="1204"/>
      <c r="B50" s="2302"/>
      <c r="C50" s="2365"/>
      <c r="D50" s="2329" t="s">
        <v>577</v>
      </c>
      <c r="E50" s="2271" t="s">
        <v>579</v>
      </c>
      <c r="F50" s="2290">
        <v>8.5</v>
      </c>
      <c r="G50" s="1221">
        <f t="shared" ref="G50:AN50" si="28">ROUND((G49-F49)/F49*100,1)</f>
        <v>-2.4</v>
      </c>
      <c r="H50" s="1221">
        <f t="shared" si="28"/>
        <v>-6</v>
      </c>
      <c r="I50" s="1221">
        <f t="shared" si="28"/>
        <v>-9.5</v>
      </c>
      <c r="J50" s="1221">
        <f t="shared" si="28"/>
        <v>6</v>
      </c>
      <c r="K50" s="1221">
        <f t="shared" si="28"/>
        <v>-35.6</v>
      </c>
      <c r="L50" s="1221">
        <f t="shared" si="28"/>
        <v>55.3</v>
      </c>
      <c r="M50" s="1221">
        <f t="shared" si="28"/>
        <v>6.3</v>
      </c>
      <c r="N50" s="1221">
        <f t="shared" si="28"/>
        <v>-10.3</v>
      </c>
      <c r="O50" s="1221">
        <f t="shared" si="28"/>
        <v>-12.7</v>
      </c>
      <c r="P50" s="1221">
        <f t="shared" si="28"/>
        <v>2.7</v>
      </c>
      <c r="Q50" s="1221">
        <f t="shared" si="28"/>
        <v>1</v>
      </c>
      <c r="R50" s="1221">
        <f t="shared" si="28"/>
        <v>0.1</v>
      </c>
      <c r="S50" s="1221">
        <f t="shared" si="28"/>
        <v>-1.3</v>
      </c>
      <c r="T50" s="1221">
        <f t="shared" si="28"/>
        <v>8.5</v>
      </c>
      <c r="U50" s="1221">
        <f t="shared" si="28"/>
        <v>11.8</v>
      </c>
      <c r="V50" s="1221">
        <f t="shared" si="28"/>
        <v>11.8</v>
      </c>
      <c r="W50" s="1221">
        <f t="shared" si="28"/>
        <v>11.3</v>
      </c>
      <c r="X50" s="1221">
        <f t="shared" si="28"/>
        <v>9.3000000000000007</v>
      </c>
      <c r="Y50" s="1221">
        <f t="shared" si="28"/>
        <v>-30</v>
      </c>
      <c r="Z50" s="1221">
        <f t="shared" si="28"/>
        <v>10.1</v>
      </c>
      <c r="AA50" s="1221">
        <f t="shared" si="28"/>
        <v>15.5</v>
      </c>
      <c r="AB50" s="1221">
        <f t="shared" si="28"/>
        <v>-1.7</v>
      </c>
      <c r="AC50" s="1221">
        <f t="shared" si="28"/>
        <v>12.8</v>
      </c>
      <c r="AD50" s="1221">
        <f t="shared" si="28"/>
        <v>8</v>
      </c>
      <c r="AE50" s="1221">
        <f t="shared" si="28"/>
        <v>-2</v>
      </c>
      <c r="AF50" s="1221">
        <f t="shared" si="28"/>
        <v>-14.3</v>
      </c>
      <c r="AG50" s="1221">
        <f t="shared" si="28"/>
        <v>13</v>
      </c>
      <c r="AH50" s="1221">
        <f t="shared" si="28"/>
        <v>6.1</v>
      </c>
      <c r="AI50" s="1221">
        <f t="shared" si="28"/>
        <v>-4</v>
      </c>
      <c r="AJ50" s="1221">
        <f t="shared" si="28"/>
        <v>-11.2</v>
      </c>
      <c r="AK50" s="1221">
        <f t="shared" si="28"/>
        <v>22.1</v>
      </c>
      <c r="AL50" s="1221">
        <f t="shared" si="28"/>
        <v>-85.9</v>
      </c>
      <c r="AM50" s="1221">
        <f t="shared" si="28"/>
        <v>-8.1999999999999993</v>
      </c>
      <c r="AN50" s="1221">
        <f t="shared" si="28"/>
        <v>0.1</v>
      </c>
      <c r="AO50" s="1540"/>
      <c r="AP50" s="1204"/>
    </row>
    <row r="51" spans="1:42" ht="19.5" thickBot="1">
      <c r="A51" s="1204"/>
      <c r="B51" s="2366" t="s">
        <v>1072</v>
      </c>
      <c r="C51" s="2367" t="s">
        <v>1073</v>
      </c>
      <c r="D51" s="2368" t="s">
        <v>1214</v>
      </c>
      <c r="E51" s="2369">
        <v>137.96</v>
      </c>
      <c r="F51" s="2370">
        <v>144.81</v>
      </c>
      <c r="G51" s="2370">
        <v>134.54</v>
      </c>
      <c r="H51" s="2370">
        <v>126.65</v>
      </c>
      <c r="I51" s="2370">
        <v>111.1833333</v>
      </c>
      <c r="J51" s="2370">
        <v>102.2308333</v>
      </c>
      <c r="K51" s="2370">
        <v>94.063333330000006</v>
      </c>
      <c r="L51" s="2370">
        <v>108.79166669999999</v>
      </c>
      <c r="M51" s="2370">
        <v>120.9975</v>
      </c>
      <c r="N51" s="2370">
        <v>130.89916669999999</v>
      </c>
      <c r="O51" s="2370">
        <v>113.9066667</v>
      </c>
      <c r="P51" s="1541">
        <v>107.7675</v>
      </c>
      <c r="Q51" s="1541">
        <v>121.5325</v>
      </c>
      <c r="R51" s="1541">
        <v>125.3108333</v>
      </c>
      <c r="S51" s="1541">
        <v>115.9325</v>
      </c>
      <c r="T51" s="1541">
        <v>108.175</v>
      </c>
      <c r="U51" s="1541">
        <v>110.1566667</v>
      </c>
      <c r="V51" s="1541">
        <v>116.3058333</v>
      </c>
      <c r="W51" s="1541">
        <v>117.7583333</v>
      </c>
      <c r="X51" s="1541">
        <v>103.3666667</v>
      </c>
      <c r="Y51" s="1541">
        <v>93.53833333</v>
      </c>
      <c r="Z51" s="1541">
        <v>87.777500000000003</v>
      </c>
      <c r="AA51" s="1541">
        <v>79.810833329999994</v>
      </c>
      <c r="AB51" s="1541">
        <v>79.807500000000005</v>
      </c>
      <c r="AC51" s="1541">
        <v>97.626666670000006</v>
      </c>
      <c r="AD51" s="1541">
        <v>105.8491667</v>
      </c>
      <c r="AE51" s="1282">
        <v>121.03</v>
      </c>
      <c r="AF51" s="1282">
        <v>108.83499999999999</v>
      </c>
      <c r="AG51" s="1282">
        <v>112.155</v>
      </c>
      <c r="AH51" s="1282">
        <v>110.3883333</v>
      </c>
      <c r="AI51" s="1282">
        <v>109.0108333</v>
      </c>
      <c r="AJ51" s="1282">
        <v>106.73</v>
      </c>
      <c r="AK51" s="1541">
        <v>109.89</v>
      </c>
      <c r="AL51" s="1820">
        <v>131.57</v>
      </c>
      <c r="AM51" s="1821">
        <v>140.59</v>
      </c>
      <c r="AN51" s="2613">
        <v>151.44999999999999</v>
      </c>
      <c r="AO51" s="1542" t="s">
        <v>1081</v>
      </c>
      <c r="AP51" s="1204"/>
    </row>
    <row r="52" spans="1:42" ht="14.25" hidden="1" customHeight="1">
      <c r="A52" s="1204"/>
      <c r="B52" s="2371" t="s">
        <v>1074</v>
      </c>
      <c r="C52" s="2372" t="s">
        <v>1075</v>
      </c>
      <c r="D52" s="2373" t="s">
        <v>1034</v>
      </c>
      <c r="E52" s="2374"/>
      <c r="F52" s="1541">
        <v>4.25</v>
      </c>
      <c r="G52" s="1541" t="s">
        <v>1076</v>
      </c>
      <c r="H52" s="1541" t="s">
        <v>1077</v>
      </c>
      <c r="I52" s="1541" t="s">
        <v>1078</v>
      </c>
      <c r="J52" s="1541">
        <v>1.75</v>
      </c>
      <c r="K52" s="1541" t="s">
        <v>1079</v>
      </c>
      <c r="L52" s="1541">
        <v>0.5</v>
      </c>
      <c r="M52" s="1541">
        <v>0.5</v>
      </c>
      <c r="N52" s="1541">
        <v>0.5</v>
      </c>
      <c r="O52" s="1541">
        <v>0.5</v>
      </c>
      <c r="P52" s="1541">
        <v>0.5</v>
      </c>
      <c r="Q52" s="1541" t="s">
        <v>1080</v>
      </c>
      <c r="R52" s="1541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43" t="s">
        <v>1081</v>
      </c>
      <c r="AP52" s="1204"/>
    </row>
    <row r="53" spans="1:42" ht="14.25" hidden="1" customHeight="1">
      <c r="A53" s="1204"/>
      <c r="B53" s="2371" t="s">
        <v>1082</v>
      </c>
      <c r="C53" s="820"/>
      <c r="D53" s="2375" t="s">
        <v>1083</v>
      </c>
      <c r="E53" s="2374"/>
      <c r="F53" s="1541" t="s">
        <v>1084</v>
      </c>
      <c r="G53" s="1541" t="s">
        <v>1085</v>
      </c>
      <c r="H53" s="1541" t="s">
        <v>1086</v>
      </c>
      <c r="I53" s="1541" t="s">
        <v>1087</v>
      </c>
      <c r="J53" s="1541"/>
      <c r="K53" s="1541" t="s">
        <v>1088</v>
      </c>
      <c r="L53" s="1541"/>
      <c r="M53" s="1541"/>
      <c r="N53" s="1541"/>
      <c r="O53" s="1541"/>
      <c r="P53" s="1541"/>
      <c r="Q53" s="1541" t="s">
        <v>1089</v>
      </c>
      <c r="R53" s="1541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4" t="s">
        <v>1090</v>
      </c>
      <c r="AP53" s="1204"/>
    </row>
    <row r="54" spans="1:42" ht="14.25" hidden="1" customHeight="1">
      <c r="A54" s="1204"/>
      <c r="B54" s="2371" t="s">
        <v>1091</v>
      </c>
      <c r="C54" s="820"/>
      <c r="D54" s="2376"/>
      <c r="E54" s="2374"/>
      <c r="F54" s="1541" t="s">
        <v>1092</v>
      </c>
      <c r="G54" s="1541" t="s">
        <v>1093</v>
      </c>
      <c r="H54" s="1541"/>
      <c r="I54" s="1541"/>
      <c r="J54" s="1541"/>
      <c r="K54" s="1541"/>
      <c r="L54" s="1541"/>
      <c r="M54" s="1541"/>
      <c r="N54" s="1541"/>
      <c r="O54" s="1541"/>
      <c r="P54" s="1541"/>
      <c r="Q54" s="1541" t="s">
        <v>1094</v>
      </c>
      <c r="R54" s="1541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44"/>
      <c r="AP54" s="1204"/>
    </row>
    <row r="55" spans="1:42">
      <c r="A55" s="1204"/>
      <c r="B55" s="2377" t="s">
        <v>1095</v>
      </c>
      <c r="C55" s="2378" t="s">
        <v>1096</v>
      </c>
      <c r="D55" s="2379" t="s">
        <v>1097</v>
      </c>
      <c r="E55" s="2380">
        <v>5380.5680000000002</v>
      </c>
      <c r="F55" s="2381">
        <v>5405.04</v>
      </c>
      <c r="G55" s="2381">
        <v>5436.1049999999996</v>
      </c>
      <c r="H55" s="2381">
        <v>5466.0590000000002</v>
      </c>
      <c r="I55" s="2381">
        <v>5492.9790000000003</v>
      </c>
      <c r="J55" s="2381">
        <v>5520.3969999999999</v>
      </c>
      <c r="K55" s="2381">
        <v>5401.8770000000004</v>
      </c>
      <c r="L55" s="2381">
        <v>5416.7470000000003</v>
      </c>
      <c r="M55" s="2381">
        <v>5442.1310000000003</v>
      </c>
      <c r="N55" s="2381">
        <v>5470.1689999999999</v>
      </c>
      <c r="O55" s="2381">
        <v>5549.3450000000003</v>
      </c>
      <c r="P55" s="2381">
        <v>5550.5739999999996</v>
      </c>
      <c r="Q55" s="2381">
        <v>5568.3050000000003</v>
      </c>
      <c r="R55" s="2381">
        <v>5580.8580000000002</v>
      </c>
      <c r="S55" s="2381">
        <v>5588.268</v>
      </c>
      <c r="T55" s="2381">
        <v>5591.8810000000003</v>
      </c>
      <c r="U55" s="2381">
        <v>5590.6009999999997</v>
      </c>
      <c r="V55" s="2381">
        <v>5592.9390000000003</v>
      </c>
      <c r="W55" s="2381">
        <v>5594.2489999999998</v>
      </c>
      <c r="X55" s="2381">
        <v>5596.4489999999996</v>
      </c>
      <c r="Y55" s="2381">
        <v>5599.3590000000004</v>
      </c>
      <c r="Z55" s="2381">
        <v>5588.1329999999998</v>
      </c>
      <c r="AA55" s="2381">
        <v>5584.2849999999999</v>
      </c>
      <c r="AB55" s="2381">
        <v>5575.598</v>
      </c>
      <c r="AC55" s="2381">
        <v>5563.5479999999998</v>
      </c>
      <c r="AD55" s="2381">
        <v>5550.223</v>
      </c>
      <c r="AE55" s="1546">
        <v>5534.8</v>
      </c>
      <c r="AF55" s="1546">
        <v>5525.8069999999998</v>
      </c>
      <c r="AG55" s="1546">
        <v>5513.4719999999998</v>
      </c>
      <c r="AH55" s="1546">
        <v>5499.1210000000001</v>
      </c>
      <c r="AI55" s="1546">
        <v>5484.4849999999997</v>
      </c>
      <c r="AJ55" s="1546">
        <v>5465.0020000000004</v>
      </c>
      <c r="AK55" s="1546">
        <v>5432.5770000000002</v>
      </c>
      <c r="AL55" s="1546">
        <v>5403.8190000000004</v>
      </c>
      <c r="AM55" s="1546">
        <v>5369.8339999999998</v>
      </c>
      <c r="AN55" s="1546">
        <v>5336.665</v>
      </c>
      <c r="AO55" s="1547" t="s">
        <v>1098</v>
      </c>
      <c r="AP55" s="1204"/>
    </row>
    <row r="56" spans="1:42">
      <c r="A56" s="1204"/>
      <c r="B56" s="2382" t="s">
        <v>1099</v>
      </c>
      <c r="C56" s="2383"/>
      <c r="D56" s="2354" t="s">
        <v>983</v>
      </c>
      <c r="E56" s="2271" t="s">
        <v>579</v>
      </c>
      <c r="F56" s="2384">
        <f t="shared" ref="F56:AN56" si="29">ROUND((F55-E55)/E55*100,2)</f>
        <v>0.45</v>
      </c>
      <c r="G56" s="2384">
        <f t="shared" si="29"/>
        <v>0.56999999999999995</v>
      </c>
      <c r="H56" s="2384">
        <f t="shared" si="29"/>
        <v>0.55000000000000004</v>
      </c>
      <c r="I56" s="2384">
        <f t="shared" si="29"/>
        <v>0.49</v>
      </c>
      <c r="J56" s="2384">
        <f t="shared" si="29"/>
        <v>0.5</v>
      </c>
      <c r="K56" s="2384">
        <f t="shared" si="29"/>
        <v>-2.15</v>
      </c>
      <c r="L56" s="2384">
        <f t="shared" si="29"/>
        <v>0.28000000000000003</v>
      </c>
      <c r="M56" s="2384">
        <f t="shared" si="29"/>
        <v>0.47</v>
      </c>
      <c r="N56" s="2384">
        <f t="shared" si="29"/>
        <v>0.52</v>
      </c>
      <c r="O56" s="2384">
        <f t="shared" si="29"/>
        <v>1.45</v>
      </c>
      <c r="P56" s="2384">
        <f t="shared" si="29"/>
        <v>0.02</v>
      </c>
      <c r="Q56" s="2384">
        <f t="shared" si="29"/>
        <v>0.32</v>
      </c>
      <c r="R56" s="2384">
        <f t="shared" si="29"/>
        <v>0.23</v>
      </c>
      <c r="S56" s="2384">
        <f t="shared" si="29"/>
        <v>0.13</v>
      </c>
      <c r="T56" s="2384">
        <f t="shared" si="29"/>
        <v>0.06</v>
      </c>
      <c r="U56" s="2384">
        <f t="shared" si="29"/>
        <v>-0.02</v>
      </c>
      <c r="V56" s="2384">
        <f t="shared" si="29"/>
        <v>0.04</v>
      </c>
      <c r="W56" s="2384">
        <f t="shared" si="29"/>
        <v>0.02</v>
      </c>
      <c r="X56" s="2384">
        <f t="shared" si="29"/>
        <v>0.04</v>
      </c>
      <c r="Y56" s="2384">
        <f t="shared" si="29"/>
        <v>0.05</v>
      </c>
      <c r="Z56" s="2384">
        <f t="shared" si="29"/>
        <v>-0.2</v>
      </c>
      <c r="AA56" s="2384">
        <f t="shared" si="29"/>
        <v>-7.0000000000000007E-2</v>
      </c>
      <c r="AB56" s="2384">
        <f t="shared" si="29"/>
        <v>-0.16</v>
      </c>
      <c r="AC56" s="2384">
        <f t="shared" si="29"/>
        <v>-0.22</v>
      </c>
      <c r="AD56" s="2384">
        <f t="shared" si="29"/>
        <v>-0.24</v>
      </c>
      <c r="AE56" s="2384">
        <f t="shared" si="29"/>
        <v>-0.28000000000000003</v>
      </c>
      <c r="AF56" s="2384">
        <f t="shared" si="29"/>
        <v>-0.16</v>
      </c>
      <c r="AG56" s="2384">
        <f t="shared" si="29"/>
        <v>-0.22</v>
      </c>
      <c r="AH56" s="2384">
        <f t="shared" si="29"/>
        <v>-0.26</v>
      </c>
      <c r="AI56" s="1548">
        <f t="shared" si="29"/>
        <v>-0.27</v>
      </c>
      <c r="AJ56" s="1548">
        <f t="shared" si="29"/>
        <v>-0.36</v>
      </c>
      <c r="AK56" s="1549">
        <f t="shared" si="29"/>
        <v>-0.59</v>
      </c>
      <c r="AL56" s="1548">
        <f t="shared" si="29"/>
        <v>-0.53</v>
      </c>
      <c r="AM56" s="1548">
        <f t="shared" si="29"/>
        <v>-0.63</v>
      </c>
      <c r="AN56" s="1548">
        <f t="shared" si="29"/>
        <v>-0.62</v>
      </c>
      <c r="AO56" s="1304" t="s">
        <v>1100</v>
      </c>
      <c r="AP56" s="1204" t="s">
        <v>271</v>
      </c>
    </row>
    <row r="57" spans="1:42">
      <c r="A57" s="1204"/>
      <c r="B57" s="2382" t="s">
        <v>1101</v>
      </c>
      <c r="C57" s="2385" t="s">
        <v>1102</v>
      </c>
      <c r="D57" s="2386" t="s">
        <v>1103</v>
      </c>
      <c r="E57" s="2387">
        <f t="shared" ref="E57:AL57" si="30">E116/1000</f>
        <v>2314.4490000000001</v>
      </c>
      <c r="F57" s="1822">
        <f t="shared" si="30"/>
        <v>2336.7620000000002</v>
      </c>
      <c r="G57" s="1822">
        <f t="shared" si="30"/>
        <v>2367.8200000000002</v>
      </c>
      <c r="H57" s="1822">
        <f t="shared" si="30"/>
        <v>2390.8980000000001</v>
      </c>
      <c r="I57" s="1822">
        <f t="shared" si="30"/>
        <v>2413.913</v>
      </c>
      <c r="J57" s="1822">
        <f t="shared" si="30"/>
        <v>2399.0529999999999</v>
      </c>
      <c r="K57" s="1822">
        <f t="shared" si="30"/>
        <v>2427.9070000000002</v>
      </c>
      <c r="L57" s="1822">
        <f t="shared" si="30"/>
        <v>2404.694</v>
      </c>
      <c r="M57" s="1822">
        <f t="shared" si="30"/>
        <v>2383.6970000000001</v>
      </c>
      <c r="N57" s="1822">
        <f t="shared" si="30"/>
        <v>2333.8069999999998</v>
      </c>
      <c r="O57" s="1822">
        <f t="shared" si="30"/>
        <v>2351.6410000000001</v>
      </c>
      <c r="P57" s="1822">
        <f t="shared" si="30"/>
        <v>2409.9609999999998</v>
      </c>
      <c r="Q57" s="1822">
        <f t="shared" si="30"/>
        <v>2416.694</v>
      </c>
      <c r="R57" s="1822">
        <f t="shared" si="30"/>
        <v>2403.5349999999999</v>
      </c>
      <c r="S57" s="1822">
        <f t="shared" si="30"/>
        <v>2390.4940000000001</v>
      </c>
      <c r="T57" s="1822">
        <f t="shared" si="30"/>
        <v>2387.6439999999998</v>
      </c>
      <c r="U57" s="1822">
        <f t="shared" si="30"/>
        <v>2436.6280000000002</v>
      </c>
      <c r="V57" s="1822">
        <f t="shared" si="30"/>
        <v>2665.6840000000002</v>
      </c>
      <c r="W57" s="1822">
        <f t="shared" si="30"/>
        <v>2690.087</v>
      </c>
      <c r="X57" s="1552">
        <f t="shared" si="30"/>
        <v>2738.7170000000001</v>
      </c>
      <c r="Y57" s="1552">
        <f t="shared" si="30"/>
        <v>2769.1570000000002</v>
      </c>
      <c r="Z57" s="1552">
        <f t="shared" si="30"/>
        <v>2701.442</v>
      </c>
      <c r="AA57" s="1552">
        <f t="shared" si="30"/>
        <v>2713.3530000000001</v>
      </c>
      <c r="AB57" s="1552">
        <f t="shared" si="30"/>
        <v>2712.0540000000001</v>
      </c>
      <c r="AC57" s="1552">
        <f t="shared" si="30"/>
        <v>2728.0410000000002</v>
      </c>
      <c r="AD57" s="1552">
        <f t="shared" si="30"/>
        <v>2740.527</v>
      </c>
      <c r="AE57" s="1552">
        <f t="shared" si="30"/>
        <v>2673.79</v>
      </c>
      <c r="AF57" s="1552">
        <f t="shared" si="30"/>
        <v>2687.431</v>
      </c>
      <c r="AG57" s="1552">
        <f t="shared" si="30"/>
        <v>2673.3589999999999</v>
      </c>
      <c r="AH57" s="1552">
        <f t="shared" si="30"/>
        <v>2681.0059999999999</v>
      </c>
      <c r="AI57" s="1552">
        <f t="shared" si="30"/>
        <v>2706.489</v>
      </c>
      <c r="AJ57" s="1552">
        <f t="shared" si="30"/>
        <v>2732.165</v>
      </c>
      <c r="AK57" s="1552">
        <f t="shared" si="30"/>
        <v>2727.78</v>
      </c>
      <c r="AL57" s="1552">
        <f t="shared" si="30"/>
        <v>2725.9720000000002</v>
      </c>
      <c r="AM57" s="2388" t="s">
        <v>568</v>
      </c>
      <c r="AN57" s="2388" t="s">
        <v>568</v>
      </c>
      <c r="AO57" s="1550" t="s">
        <v>1104</v>
      </c>
      <c r="AP57" s="1204"/>
    </row>
    <row r="58" spans="1:42">
      <c r="A58" s="1204"/>
      <c r="B58" s="2382" t="s">
        <v>1105</v>
      </c>
      <c r="C58" s="2280" t="s">
        <v>1106</v>
      </c>
      <c r="D58" s="2329" t="s">
        <v>983</v>
      </c>
      <c r="E58" s="2307" t="s">
        <v>579</v>
      </c>
      <c r="F58" s="2384">
        <f t="shared" ref="F58:AL58" si="31">ROUND((F57-E57)/E57*100,2)</f>
        <v>0.96</v>
      </c>
      <c r="G58" s="2384">
        <f t="shared" si="31"/>
        <v>1.33</v>
      </c>
      <c r="H58" s="2384">
        <f t="shared" si="31"/>
        <v>0.97</v>
      </c>
      <c r="I58" s="2384">
        <f t="shared" si="31"/>
        <v>0.96</v>
      </c>
      <c r="J58" s="2384">
        <f t="shared" si="31"/>
        <v>-0.62</v>
      </c>
      <c r="K58" s="2384">
        <f t="shared" si="31"/>
        <v>1.2</v>
      </c>
      <c r="L58" s="1286">
        <f t="shared" si="31"/>
        <v>-0.96</v>
      </c>
      <c r="M58" s="1286">
        <f t="shared" si="31"/>
        <v>-0.87</v>
      </c>
      <c r="N58" s="1286">
        <f t="shared" si="31"/>
        <v>-2.09</v>
      </c>
      <c r="O58" s="1286">
        <f t="shared" si="31"/>
        <v>0.76</v>
      </c>
      <c r="P58" s="1286">
        <f t="shared" si="31"/>
        <v>2.48</v>
      </c>
      <c r="Q58" s="1286">
        <f t="shared" si="31"/>
        <v>0.28000000000000003</v>
      </c>
      <c r="R58" s="1286">
        <f t="shared" si="31"/>
        <v>-0.54</v>
      </c>
      <c r="S58" s="1286">
        <f t="shared" si="31"/>
        <v>-0.54</v>
      </c>
      <c r="T58" s="1286">
        <f t="shared" si="31"/>
        <v>-0.12</v>
      </c>
      <c r="U58" s="1286">
        <f t="shared" si="31"/>
        <v>2.0499999999999998</v>
      </c>
      <c r="V58" s="1286">
        <f t="shared" si="31"/>
        <v>9.4</v>
      </c>
      <c r="W58" s="1286">
        <f t="shared" si="31"/>
        <v>0.92</v>
      </c>
      <c r="X58" s="1286">
        <f t="shared" si="31"/>
        <v>1.81</v>
      </c>
      <c r="Y58" s="1286">
        <f t="shared" si="31"/>
        <v>1.1100000000000001</v>
      </c>
      <c r="Z58" s="1286">
        <f t="shared" si="31"/>
        <v>-2.4500000000000002</v>
      </c>
      <c r="AA58" s="1286">
        <f t="shared" si="31"/>
        <v>0.44</v>
      </c>
      <c r="AB58" s="1286">
        <f t="shared" si="31"/>
        <v>-0.05</v>
      </c>
      <c r="AC58" s="1286">
        <f t="shared" si="31"/>
        <v>0.59</v>
      </c>
      <c r="AD58" s="1286">
        <f t="shared" si="31"/>
        <v>0.46</v>
      </c>
      <c r="AE58" s="1286">
        <f t="shared" si="31"/>
        <v>-2.44</v>
      </c>
      <c r="AF58" s="1286">
        <f t="shared" si="31"/>
        <v>0.51</v>
      </c>
      <c r="AG58" s="1286">
        <f t="shared" si="31"/>
        <v>-0.52</v>
      </c>
      <c r="AH58" s="1286">
        <f t="shared" si="31"/>
        <v>0.28999999999999998</v>
      </c>
      <c r="AI58" s="1286">
        <f t="shared" si="31"/>
        <v>0.95</v>
      </c>
      <c r="AJ58" s="1286">
        <f t="shared" si="31"/>
        <v>0.95</v>
      </c>
      <c r="AK58" s="1286">
        <f t="shared" si="31"/>
        <v>-0.16</v>
      </c>
      <c r="AL58" s="1286">
        <f t="shared" si="31"/>
        <v>-7.0000000000000007E-2</v>
      </c>
      <c r="AM58" s="2389" t="s">
        <v>568</v>
      </c>
      <c r="AN58" s="2389" t="s">
        <v>568</v>
      </c>
      <c r="AO58" s="1551" t="s">
        <v>1100</v>
      </c>
      <c r="AP58" s="1204"/>
    </row>
    <row r="59" spans="1:42">
      <c r="A59" s="1204"/>
      <c r="B59" s="2382"/>
      <c r="C59" s="2345" t="s">
        <v>1102</v>
      </c>
      <c r="D59" s="2386" t="s">
        <v>1103</v>
      </c>
      <c r="E59" s="2387"/>
      <c r="F59" s="1822"/>
      <c r="G59" s="1822"/>
      <c r="H59" s="1822"/>
      <c r="I59" s="1822"/>
      <c r="J59" s="1822"/>
      <c r="K59" s="1822"/>
      <c r="L59" s="1682"/>
      <c r="M59" s="1283">
        <v>2724</v>
      </c>
      <c r="N59" s="1283">
        <v>2670</v>
      </c>
      <c r="O59" s="1283">
        <v>2629</v>
      </c>
      <c r="P59" s="1283">
        <v>2637</v>
      </c>
      <c r="Q59" s="1283">
        <v>2614</v>
      </c>
      <c r="R59" s="1283">
        <v>2592</v>
      </c>
      <c r="S59" s="1283">
        <v>2581</v>
      </c>
      <c r="T59" s="1283">
        <v>2587</v>
      </c>
      <c r="U59" s="1283">
        <v>2602</v>
      </c>
      <c r="V59" s="1283">
        <v>2616</v>
      </c>
      <c r="W59" s="1283">
        <v>2633</v>
      </c>
      <c r="X59" s="1283">
        <v>2657</v>
      </c>
      <c r="Y59" s="1283">
        <v>2612</v>
      </c>
      <c r="Z59" s="1283">
        <v>2567</v>
      </c>
      <c r="AA59" s="1283">
        <v>2555</v>
      </c>
      <c r="AB59" s="1283">
        <v>2576</v>
      </c>
      <c r="AC59" s="1283">
        <v>2614</v>
      </c>
      <c r="AD59" s="1283">
        <v>2626</v>
      </c>
      <c r="AE59" s="1283">
        <v>2632</v>
      </c>
      <c r="AF59" s="1283">
        <v>2678</v>
      </c>
      <c r="AG59" s="1283">
        <v>2717</v>
      </c>
      <c r="AH59" s="1283">
        <v>2749</v>
      </c>
      <c r="AI59" s="1283">
        <v>2757</v>
      </c>
      <c r="AJ59" s="1283">
        <v>2752</v>
      </c>
      <c r="AK59" s="1552">
        <v>2768</v>
      </c>
      <c r="AL59" s="1822">
        <v>2780</v>
      </c>
      <c r="AM59" s="1682">
        <v>2782</v>
      </c>
      <c r="AN59" s="2671"/>
      <c r="AO59" s="1336" t="s">
        <v>1107</v>
      </c>
      <c r="AP59" s="1898">
        <v>45352</v>
      </c>
    </row>
    <row r="60" spans="1:42" ht="13.5" thickBot="1">
      <c r="A60" s="1204"/>
      <c r="B60" s="2390"/>
      <c r="C60" s="2391" t="s">
        <v>1108</v>
      </c>
      <c r="D60" s="2392" t="s">
        <v>983</v>
      </c>
      <c r="E60" s="2393"/>
      <c r="F60" s="1288"/>
      <c r="G60" s="1288"/>
      <c r="H60" s="1288"/>
      <c r="I60" s="1288"/>
      <c r="J60" s="1288"/>
      <c r="K60" s="1288"/>
      <c r="L60" s="1288"/>
      <c r="M60" s="2394" t="s">
        <v>579</v>
      </c>
      <c r="N60" s="1288">
        <f t="shared" ref="N60:AM60" si="32">ROUND((N59-M59)/M59*100,1)</f>
        <v>-2</v>
      </c>
      <c r="O60" s="1288">
        <f t="shared" si="32"/>
        <v>-1.5</v>
      </c>
      <c r="P60" s="1288">
        <f t="shared" si="32"/>
        <v>0.3</v>
      </c>
      <c r="Q60" s="1288">
        <f t="shared" si="32"/>
        <v>-0.9</v>
      </c>
      <c r="R60" s="1288">
        <f t="shared" si="32"/>
        <v>-0.8</v>
      </c>
      <c r="S60" s="1288">
        <f t="shared" si="32"/>
        <v>-0.4</v>
      </c>
      <c r="T60" s="1288">
        <f t="shared" si="32"/>
        <v>0.2</v>
      </c>
      <c r="U60" s="1288">
        <f t="shared" si="32"/>
        <v>0.6</v>
      </c>
      <c r="V60" s="1288">
        <f t="shared" si="32"/>
        <v>0.5</v>
      </c>
      <c r="W60" s="1288">
        <f t="shared" si="32"/>
        <v>0.6</v>
      </c>
      <c r="X60" s="1288">
        <f t="shared" si="32"/>
        <v>0.9</v>
      </c>
      <c r="Y60" s="1288">
        <f t="shared" si="32"/>
        <v>-1.7</v>
      </c>
      <c r="Z60" s="1288">
        <f t="shared" si="32"/>
        <v>-1.7</v>
      </c>
      <c r="AA60" s="1288">
        <f t="shared" si="32"/>
        <v>-0.5</v>
      </c>
      <c r="AB60" s="1288">
        <f t="shared" si="32"/>
        <v>0.8</v>
      </c>
      <c r="AC60" s="1288">
        <f t="shared" si="32"/>
        <v>1.5</v>
      </c>
      <c r="AD60" s="1288">
        <f t="shared" si="32"/>
        <v>0.5</v>
      </c>
      <c r="AE60" s="1288">
        <f t="shared" si="32"/>
        <v>0.2</v>
      </c>
      <c r="AF60" s="1288">
        <f t="shared" si="32"/>
        <v>1.7</v>
      </c>
      <c r="AG60" s="1288">
        <f t="shared" si="32"/>
        <v>1.5</v>
      </c>
      <c r="AH60" s="1288">
        <f t="shared" si="32"/>
        <v>1.2</v>
      </c>
      <c r="AI60" s="1288">
        <f t="shared" si="32"/>
        <v>0.3</v>
      </c>
      <c r="AJ60" s="1288">
        <f t="shared" si="32"/>
        <v>-0.2</v>
      </c>
      <c r="AK60" s="1288">
        <f t="shared" si="32"/>
        <v>0.6</v>
      </c>
      <c r="AL60" s="1288">
        <f t="shared" si="32"/>
        <v>0.4</v>
      </c>
      <c r="AM60" s="1288">
        <f t="shared" si="32"/>
        <v>0.1</v>
      </c>
      <c r="AN60" s="2670"/>
      <c r="AO60" s="1553" t="s">
        <v>1109</v>
      </c>
      <c r="AP60" s="1204"/>
    </row>
    <row r="61" spans="1:42">
      <c r="A61" s="1204"/>
      <c r="B61" s="1554" t="s">
        <v>97</v>
      </c>
      <c r="C61" s="1204"/>
      <c r="D61" s="1204"/>
      <c r="M61" s="1290"/>
      <c r="N61" s="1291"/>
      <c r="O61" s="1291"/>
      <c r="P61" s="1291"/>
      <c r="Q61" s="1291"/>
      <c r="R61" s="1291"/>
      <c r="S61" s="1291"/>
      <c r="T61" s="1291"/>
      <c r="U61" s="1291"/>
      <c r="V61" s="1291"/>
      <c r="W61" s="1291"/>
      <c r="X61" s="1291"/>
      <c r="Y61" s="1291"/>
      <c r="Z61" s="1291"/>
      <c r="AA61" s="1291"/>
      <c r="AB61" s="1291"/>
      <c r="AC61" s="1291"/>
      <c r="AD61" s="1291"/>
      <c r="AE61" s="1292"/>
      <c r="AF61" s="1292"/>
      <c r="AG61" s="1292"/>
      <c r="AH61" s="1292"/>
      <c r="AI61" s="1293"/>
      <c r="AJ61" s="1293"/>
      <c r="AK61" s="1293"/>
      <c r="AL61" s="1823"/>
      <c r="AM61" s="1293"/>
      <c r="AN61" s="1293"/>
      <c r="AO61" s="1204"/>
      <c r="AP61" s="1204"/>
    </row>
    <row r="62" spans="1:42">
      <c r="A62" s="1204"/>
      <c r="B62" s="1555"/>
      <c r="C62" s="1204"/>
      <c r="D62" s="1204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4"/>
      <c r="B63" s="1205" t="s">
        <v>1110</v>
      </c>
      <c r="C63" s="1204"/>
      <c r="D63" s="1204"/>
      <c r="E63" s="327"/>
      <c r="AH63" s="1204"/>
      <c r="AI63" s="1207"/>
      <c r="AJ63" s="1207"/>
      <c r="AK63" s="1207"/>
      <c r="AL63" s="1207"/>
      <c r="AM63" s="1207"/>
      <c r="AN63" s="1207"/>
      <c r="AO63" s="1206" t="s">
        <v>958</v>
      </c>
      <c r="AP63" s="1204"/>
    </row>
    <row r="64" spans="1:42">
      <c r="A64" s="1204"/>
      <c r="B64" s="1502"/>
      <c r="C64" s="1208"/>
      <c r="D64" s="1209" t="s">
        <v>959</v>
      </c>
      <c r="E64" s="2908" t="s">
        <v>1111</v>
      </c>
      <c r="F64" s="2908"/>
      <c r="G64" s="2908"/>
      <c r="H64" s="2908"/>
      <c r="I64" s="2908"/>
      <c r="J64" s="2908"/>
      <c r="K64" s="2908"/>
      <c r="L64" s="2908"/>
      <c r="M64" s="2908"/>
      <c r="N64" s="2908"/>
      <c r="O64" s="2908"/>
      <c r="P64" s="2908"/>
      <c r="Q64" s="2908"/>
      <c r="R64" s="2908"/>
      <c r="S64" s="2908"/>
      <c r="T64" s="2908"/>
      <c r="U64" s="2908"/>
      <c r="V64" s="2908"/>
      <c r="W64" s="2908"/>
      <c r="X64" s="2908"/>
      <c r="Y64" s="2908"/>
      <c r="Z64" s="2908"/>
      <c r="AA64" s="2908"/>
      <c r="AB64" s="2908"/>
      <c r="AC64" s="2908"/>
      <c r="AD64" s="2908"/>
      <c r="AE64" s="2908"/>
      <c r="AF64" s="2908"/>
      <c r="AG64" s="2908"/>
      <c r="AH64" s="2908"/>
      <c r="AI64" s="2908"/>
      <c r="AJ64" s="1210"/>
      <c r="AK64" s="2509"/>
      <c r="AL64" s="1210"/>
      <c r="AM64" s="1210"/>
      <c r="AN64" s="1210"/>
      <c r="AO64" s="1211" t="s">
        <v>962</v>
      </c>
      <c r="AP64" s="1204"/>
    </row>
    <row r="65" spans="1:48" ht="13.5" thickBot="1">
      <c r="A65" s="1204"/>
      <c r="B65" s="1824" t="s">
        <v>564</v>
      </c>
      <c r="C65" s="1825"/>
      <c r="D65" s="1212" t="s">
        <v>963</v>
      </c>
      <c r="E65" s="1294">
        <v>89</v>
      </c>
      <c r="F65" s="1294">
        <v>90</v>
      </c>
      <c r="G65" s="1214">
        <v>91</v>
      </c>
      <c r="H65" s="1214">
        <v>92</v>
      </c>
      <c r="I65" s="1214">
        <v>93</v>
      </c>
      <c r="J65" s="1214">
        <v>94</v>
      </c>
      <c r="K65" s="1214">
        <v>95</v>
      </c>
      <c r="L65" s="1213">
        <v>96</v>
      </c>
      <c r="M65" s="1214">
        <v>97</v>
      </c>
      <c r="N65" s="1214">
        <v>98</v>
      </c>
      <c r="O65" s="1214">
        <v>99</v>
      </c>
      <c r="P65" s="1214" t="s">
        <v>964</v>
      </c>
      <c r="Q65" s="1214" t="s">
        <v>965</v>
      </c>
      <c r="R65" s="1214" t="s">
        <v>966</v>
      </c>
      <c r="S65" s="1214" t="s">
        <v>967</v>
      </c>
      <c r="T65" s="1214" t="s">
        <v>968</v>
      </c>
      <c r="U65" s="1214" t="s">
        <v>969</v>
      </c>
      <c r="V65" s="1214" t="s">
        <v>970</v>
      </c>
      <c r="W65" s="1214" t="s">
        <v>971</v>
      </c>
      <c r="X65" s="1214" t="s">
        <v>972</v>
      </c>
      <c r="Y65" s="1214" t="s">
        <v>973</v>
      </c>
      <c r="Z65" s="1214" t="s">
        <v>974</v>
      </c>
      <c r="AA65" s="1214" t="s">
        <v>975</v>
      </c>
      <c r="AB65" s="1214" t="s">
        <v>976</v>
      </c>
      <c r="AC65" s="1214" t="s">
        <v>977</v>
      </c>
      <c r="AD65" s="1215" t="s">
        <v>978</v>
      </c>
      <c r="AE65" s="1214">
        <v>15</v>
      </c>
      <c r="AF65" s="1214">
        <v>16</v>
      </c>
      <c r="AG65" s="1215">
        <v>17</v>
      </c>
      <c r="AH65" s="1214">
        <v>18</v>
      </c>
      <c r="AI65" s="1295">
        <v>19</v>
      </c>
      <c r="AJ65" s="1296">
        <v>20</v>
      </c>
      <c r="AK65" s="1216">
        <v>21</v>
      </c>
      <c r="AL65" s="1296">
        <v>22</v>
      </c>
      <c r="AM65" s="1296">
        <v>23</v>
      </c>
      <c r="AN65" s="2266">
        <v>24</v>
      </c>
      <c r="AO65" s="1217" t="s">
        <v>521</v>
      </c>
      <c r="AP65" s="1204"/>
    </row>
    <row r="66" spans="1:48" ht="13.5" customHeight="1">
      <c r="A66" s="1204"/>
      <c r="B66" s="2909" t="s">
        <v>979</v>
      </c>
      <c r="C66" s="1297" t="s">
        <v>1112</v>
      </c>
      <c r="D66" s="1298" t="s">
        <v>981</v>
      </c>
      <c r="E66" s="1299">
        <f t="shared" ref="E66:AN66" si="33">E160/1000</f>
        <v>428.9941</v>
      </c>
      <c r="F66" s="1299">
        <f t="shared" si="33"/>
        <v>461.29509999999999</v>
      </c>
      <c r="G66" s="1299">
        <f t="shared" si="33"/>
        <v>491.41890000000001</v>
      </c>
      <c r="H66" s="1299">
        <f t="shared" si="33"/>
        <v>504.16120000000001</v>
      </c>
      <c r="I66" s="1299">
        <f t="shared" si="33"/>
        <v>504.49779999999998</v>
      </c>
      <c r="J66" s="1299">
        <f t="shared" si="33"/>
        <v>510.91609999999997</v>
      </c>
      <c r="K66" s="1299">
        <f t="shared" si="33"/>
        <v>521.61350000000004</v>
      </c>
      <c r="L66" s="1299">
        <f t="shared" si="33"/>
        <v>535.56209999999999</v>
      </c>
      <c r="M66" s="1299">
        <f t="shared" si="33"/>
        <v>543.54539999999997</v>
      </c>
      <c r="N66" s="1299">
        <f t="shared" si="33"/>
        <v>536.49739999999997</v>
      </c>
      <c r="O66" s="1299">
        <f t="shared" si="33"/>
        <v>528.06990000000008</v>
      </c>
      <c r="P66" s="1299">
        <f t="shared" si="33"/>
        <v>535.41769999999997</v>
      </c>
      <c r="Q66" s="1299">
        <f t="shared" si="33"/>
        <v>531.65390000000002</v>
      </c>
      <c r="R66" s="1299">
        <f t="shared" si="33"/>
        <v>524.4787</v>
      </c>
      <c r="S66" s="1299">
        <f t="shared" si="33"/>
        <v>523.96859999999992</v>
      </c>
      <c r="T66" s="1299">
        <f t="shared" si="33"/>
        <v>529.40089999999998</v>
      </c>
      <c r="U66" s="1299">
        <f t="shared" si="33"/>
        <v>532.51559999999995</v>
      </c>
      <c r="V66" s="1299">
        <f t="shared" si="33"/>
        <v>535.17019999999991</v>
      </c>
      <c r="W66" s="1299">
        <f t="shared" si="33"/>
        <v>539.2817</v>
      </c>
      <c r="X66" s="1299">
        <f t="shared" si="33"/>
        <v>527.82380000000001</v>
      </c>
      <c r="Y66" s="1299">
        <f t="shared" si="33"/>
        <v>494.9384</v>
      </c>
      <c r="Z66" s="1299">
        <f t="shared" si="33"/>
        <v>505.53059999999999</v>
      </c>
      <c r="AA66" s="1299">
        <f t="shared" si="33"/>
        <v>497.44890000000004</v>
      </c>
      <c r="AB66" s="1299">
        <f t="shared" si="33"/>
        <v>500.47469999999998</v>
      </c>
      <c r="AC66" s="1299">
        <f t="shared" si="33"/>
        <v>508.70059999999995</v>
      </c>
      <c r="AD66" s="1299">
        <f t="shared" si="33"/>
        <v>518.81100000000004</v>
      </c>
      <c r="AE66" s="1299">
        <f t="shared" si="33"/>
        <v>538.03230000000008</v>
      </c>
      <c r="AF66" s="1299">
        <f t="shared" si="33"/>
        <v>544.3646</v>
      </c>
      <c r="AG66" s="1299">
        <f t="shared" si="33"/>
        <v>553.07299999999998</v>
      </c>
      <c r="AH66" s="1299">
        <f t="shared" si="33"/>
        <v>556.63009999999997</v>
      </c>
      <c r="AI66" s="1299">
        <f t="shared" si="33"/>
        <v>557.91079999999999</v>
      </c>
      <c r="AJ66" s="1299">
        <f t="shared" si="33"/>
        <v>539.64599999999996</v>
      </c>
      <c r="AK66" s="1299">
        <f t="shared" si="33"/>
        <v>553.06830000000002</v>
      </c>
      <c r="AL66" s="1303">
        <f t="shared" si="33"/>
        <v>560.6069</v>
      </c>
      <c r="AM66" s="1303">
        <f t="shared" si="33"/>
        <v>590.70519999999999</v>
      </c>
      <c r="AN66" s="1303">
        <f t="shared" si="33"/>
        <v>608.39890000000003</v>
      </c>
      <c r="AO66" s="1556" t="s">
        <v>1113</v>
      </c>
      <c r="AP66" s="1300" t="s">
        <v>64</v>
      </c>
    </row>
    <row r="67" spans="1:48">
      <c r="A67" s="1204"/>
      <c r="B67" s="2910"/>
      <c r="C67" s="1218" t="s">
        <v>521</v>
      </c>
      <c r="D67" s="1301" t="s">
        <v>983</v>
      </c>
      <c r="E67" s="1620" t="s">
        <v>579</v>
      </c>
      <c r="F67" s="1220">
        <f t="shared" ref="F67:AN67" si="34">ROUND((F66-E66)/E66*100,1)</f>
        <v>7.5</v>
      </c>
      <c r="G67" s="1220">
        <f t="shared" si="34"/>
        <v>6.5</v>
      </c>
      <c r="H67" s="1220">
        <f t="shared" si="34"/>
        <v>2.6</v>
      </c>
      <c r="I67" s="1220">
        <f t="shared" si="34"/>
        <v>0.1</v>
      </c>
      <c r="J67" s="1220">
        <f t="shared" si="34"/>
        <v>1.3</v>
      </c>
      <c r="K67" s="1220">
        <f t="shared" si="34"/>
        <v>2.1</v>
      </c>
      <c r="L67" s="1220">
        <f t="shared" si="34"/>
        <v>2.7</v>
      </c>
      <c r="M67" s="1220">
        <f t="shared" si="34"/>
        <v>1.5</v>
      </c>
      <c r="N67" s="1220">
        <f t="shared" si="34"/>
        <v>-1.3</v>
      </c>
      <c r="O67" s="1220">
        <f t="shared" si="34"/>
        <v>-1.6</v>
      </c>
      <c r="P67" s="1220">
        <f t="shared" si="34"/>
        <v>1.4</v>
      </c>
      <c r="Q67" s="1220">
        <f t="shared" si="34"/>
        <v>-0.7</v>
      </c>
      <c r="R67" s="1220">
        <f t="shared" si="34"/>
        <v>-1.3</v>
      </c>
      <c r="S67" s="1220">
        <f t="shared" si="34"/>
        <v>-0.1</v>
      </c>
      <c r="T67" s="1220">
        <f t="shared" si="34"/>
        <v>1</v>
      </c>
      <c r="U67" s="1220">
        <f t="shared" si="34"/>
        <v>0.6</v>
      </c>
      <c r="V67" s="1220">
        <f t="shared" si="34"/>
        <v>0.5</v>
      </c>
      <c r="W67" s="1220">
        <f t="shared" si="34"/>
        <v>0.8</v>
      </c>
      <c r="X67" s="1220">
        <f t="shared" si="34"/>
        <v>-2.1</v>
      </c>
      <c r="Y67" s="1220">
        <f t="shared" si="34"/>
        <v>-6.2</v>
      </c>
      <c r="Z67" s="1220">
        <f t="shared" si="34"/>
        <v>2.1</v>
      </c>
      <c r="AA67" s="1220">
        <f t="shared" si="34"/>
        <v>-1.6</v>
      </c>
      <c r="AB67" s="1220">
        <f t="shared" si="34"/>
        <v>0.6</v>
      </c>
      <c r="AC67" s="1220">
        <f t="shared" si="34"/>
        <v>1.6</v>
      </c>
      <c r="AD67" s="1220">
        <f t="shared" si="34"/>
        <v>2</v>
      </c>
      <c r="AE67" s="1220">
        <f t="shared" si="34"/>
        <v>3.7</v>
      </c>
      <c r="AF67" s="1220">
        <f t="shared" si="34"/>
        <v>1.2</v>
      </c>
      <c r="AG67" s="1220">
        <f t="shared" si="34"/>
        <v>1.6</v>
      </c>
      <c r="AH67" s="1220">
        <f t="shared" si="34"/>
        <v>0.6</v>
      </c>
      <c r="AI67" s="1220">
        <f t="shared" si="34"/>
        <v>0.2</v>
      </c>
      <c r="AJ67" s="1221">
        <f t="shared" si="34"/>
        <v>-3.3</v>
      </c>
      <c r="AK67" s="1221">
        <f t="shared" si="34"/>
        <v>2.5</v>
      </c>
      <c r="AL67" s="1505">
        <f t="shared" si="34"/>
        <v>1.4</v>
      </c>
      <c r="AM67" s="1505">
        <f t="shared" si="34"/>
        <v>5.4</v>
      </c>
      <c r="AN67" s="1505">
        <f t="shared" si="34"/>
        <v>3</v>
      </c>
      <c r="AO67" s="1219" t="s">
        <v>1114</v>
      </c>
      <c r="AP67" s="1204" t="s">
        <v>64</v>
      </c>
    </row>
    <row r="68" spans="1:48">
      <c r="A68" s="1204"/>
      <c r="B68" s="2910"/>
      <c r="C68" s="1218" t="s">
        <v>1112</v>
      </c>
      <c r="D68" s="1302" t="s">
        <v>985</v>
      </c>
      <c r="E68" s="1303">
        <f t="shared" ref="E68:AN68" si="35">E161/1000</f>
        <v>405.22800000000001</v>
      </c>
      <c r="F68" s="1303">
        <f t="shared" si="35"/>
        <v>424.84479999999996</v>
      </c>
      <c r="G68" s="1303">
        <f t="shared" si="35"/>
        <v>439.81359999999995</v>
      </c>
      <c r="H68" s="1303">
        <f t="shared" si="35"/>
        <v>443.77449999999999</v>
      </c>
      <c r="I68" s="1303">
        <f t="shared" si="35"/>
        <v>441.73659999999995</v>
      </c>
      <c r="J68" s="1303">
        <f t="shared" si="35"/>
        <v>446.52229999999997</v>
      </c>
      <c r="K68" s="1303">
        <f t="shared" si="35"/>
        <v>458.27029999999996</v>
      </c>
      <c r="L68" s="1303">
        <f t="shared" si="35"/>
        <v>472.63190000000003</v>
      </c>
      <c r="M68" s="1303">
        <f t="shared" si="35"/>
        <v>477.26949999999999</v>
      </c>
      <c r="N68" s="1303">
        <f t="shared" si="35"/>
        <v>471.20659999999998</v>
      </c>
      <c r="O68" s="1303">
        <f t="shared" si="35"/>
        <v>469.63309999999996</v>
      </c>
      <c r="P68" s="1303">
        <f t="shared" si="35"/>
        <v>482.61680000000001</v>
      </c>
      <c r="Q68" s="1303">
        <f t="shared" si="35"/>
        <v>484.48020000000002</v>
      </c>
      <c r="R68" s="1303">
        <f t="shared" si="35"/>
        <v>484.68349999999998</v>
      </c>
      <c r="S68" s="1303">
        <f t="shared" si="35"/>
        <v>492.12400000000002</v>
      </c>
      <c r="T68" s="1303">
        <f t="shared" si="35"/>
        <v>502.88240000000002</v>
      </c>
      <c r="U68" s="1303">
        <f t="shared" si="35"/>
        <v>511.95390000000003</v>
      </c>
      <c r="V68" s="1303">
        <f t="shared" si="35"/>
        <v>518.97969999999998</v>
      </c>
      <c r="W68" s="1303">
        <f t="shared" si="35"/>
        <v>526.68119999999999</v>
      </c>
      <c r="X68" s="1303">
        <f t="shared" si="35"/>
        <v>520.23309999999992</v>
      </c>
      <c r="Y68" s="1303">
        <f t="shared" si="35"/>
        <v>490.61500000000001</v>
      </c>
      <c r="Z68" s="1303">
        <f t="shared" si="35"/>
        <v>510.72</v>
      </c>
      <c r="AA68" s="1303">
        <f t="shared" si="35"/>
        <v>510.84159999999997</v>
      </c>
      <c r="AB68" s="1303">
        <f t="shared" si="35"/>
        <v>517.86440000000005</v>
      </c>
      <c r="AC68" s="1303">
        <f t="shared" si="35"/>
        <v>528.24810000000002</v>
      </c>
      <c r="AD68" s="1303">
        <f t="shared" si="35"/>
        <v>529.81280000000004</v>
      </c>
      <c r="AE68" s="1303">
        <f t="shared" si="35"/>
        <v>538.08119999999997</v>
      </c>
      <c r="AF68" s="1303">
        <f t="shared" si="35"/>
        <v>542.13740000000007</v>
      </c>
      <c r="AG68" s="1303">
        <f t="shared" si="35"/>
        <v>551.22</v>
      </c>
      <c r="AH68" s="1303">
        <f t="shared" si="35"/>
        <v>554.76649999999995</v>
      </c>
      <c r="AI68" s="1303">
        <f t="shared" si="35"/>
        <v>552.53539999999998</v>
      </c>
      <c r="AJ68" s="1303">
        <f t="shared" si="35"/>
        <v>529.50149999999996</v>
      </c>
      <c r="AK68" s="1303">
        <f t="shared" si="35"/>
        <v>543.7799</v>
      </c>
      <c r="AL68" s="1826">
        <f t="shared" si="35"/>
        <v>549.00240000000008</v>
      </c>
      <c r="AM68" s="1826">
        <f t="shared" si="35"/>
        <v>555.83799999999997</v>
      </c>
      <c r="AN68" s="1826">
        <f t="shared" si="35"/>
        <v>556.41780000000006</v>
      </c>
      <c r="AO68" s="1304" t="s">
        <v>1115</v>
      </c>
      <c r="AP68" s="1300" t="s">
        <v>64</v>
      </c>
    </row>
    <row r="69" spans="1:48">
      <c r="A69" s="1204"/>
      <c r="B69" s="2911"/>
      <c r="C69" s="1305" t="s">
        <v>1116</v>
      </c>
      <c r="D69" s="1301" t="s">
        <v>983</v>
      </c>
      <c r="E69" s="1620" t="s">
        <v>579</v>
      </c>
      <c r="F69" s="1220">
        <f t="shared" ref="F69:AN69" si="36">ROUND((F68-E68)/E68*100,1)</f>
        <v>4.8</v>
      </c>
      <c r="G69" s="1220">
        <f t="shared" si="36"/>
        <v>3.5</v>
      </c>
      <c r="H69" s="1220">
        <f t="shared" si="36"/>
        <v>0.9</v>
      </c>
      <c r="I69" s="1220">
        <f t="shared" si="36"/>
        <v>-0.5</v>
      </c>
      <c r="J69" s="1220">
        <f t="shared" si="36"/>
        <v>1.1000000000000001</v>
      </c>
      <c r="K69" s="1220">
        <f t="shared" si="36"/>
        <v>2.6</v>
      </c>
      <c r="L69" s="1220">
        <f t="shared" si="36"/>
        <v>3.1</v>
      </c>
      <c r="M69" s="1220">
        <f t="shared" si="36"/>
        <v>1</v>
      </c>
      <c r="N69" s="1220">
        <f t="shared" si="36"/>
        <v>-1.3</v>
      </c>
      <c r="O69" s="1220">
        <f t="shared" si="36"/>
        <v>-0.3</v>
      </c>
      <c r="P69" s="1220">
        <f t="shared" si="36"/>
        <v>2.8</v>
      </c>
      <c r="Q69" s="1220">
        <f t="shared" si="36"/>
        <v>0.4</v>
      </c>
      <c r="R69" s="1220">
        <f t="shared" si="36"/>
        <v>0</v>
      </c>
      <c r="S69" s="1220">
        <f t="shared" si="36"/>
        <v>1.5</v>
      </c>
      <c r="T69" s="1220">
        <f t="shared" si="36"/>
        <v>2.2000000000000002</v>
      </c>
      <c r="U69" s="1220">
        <f t="shared" si="36"/>
        <v>1.8</v>
      </c>
      <c r="V69" s="1220">
        <f t="shared" si="36"/>
        <v>1.4</v>
      </c>
      <c r="W69" s="1220">
        <f t="shared" si="36"/>
        <v>1.5</v>
      </c>
      <c r="X69" s="1220">
        <f t="shared" si="36"/>
        <v>-1.2</v>
      </c>
      <c r="Y69" s="1220">
        <f t="shared" si="36"/>
        <v>-5.7</v>
      </c>
      <c r="Z69" s="1220">
        <f t="shared" si="36"/>
        <v>4.0999999999999996</v>
      </c>
      <c r="AA69" s="1220">
        <f t="shared" si="36"/>
        <v>0</v>
      </c>
      <c r="AB69" s="1220">
        <f t="shared" si="36"/>
        <v>1.4</v>
      </c>
      <c r="AC69" s="1220">
        <f t="shared" si="36"/>
        <v>2</v>
      </c>
      <c r="AD69" s="1220">
        <f t="shared" si="36"/>
        <v>0.3</v>
      </c>
      <c r="AE69" s="1220">
        <f t="shared" si="36"/>
        <v>1.6</v>
      </c>
      <c r="AF69" s="1220">
        <f t="shared" si="36"/>
        <v>0.8</v>
      </c>
      <c r="AG69" s="1220">
        <f t="shared" si="36"/>
        <v>1.7</v>
      </c>
      <c r="AH69" s="1220">
        <f t="shared" si="36"/>
        <v>0.6</v>
      </c>
      <c r="AI69" s="1220">
        <f t="shared" si="36"/>
        <v>-0.4</v>
      </c>
      <c r="AJ69" s="1221">
        <f t="shared" si="36"/>
        <v>-4.2</v>
      </c>
      <c r="AK69" s="1221">
        <f t="shared" si="36"/>
        <v>2.7</v>
      </c>
      <c r="AL69" s="1221">
        <f t="shared" si="36"/>
        <v>1</v>
      </c>
      <c r="AM69" s="1221">
        <f t="shared" si="36"/>
        <v>1.2</v>
      </c>
      <c r="AN69" s="1221">
        <f t="shared" si="36"/>
        <v>0.1</v>
      </c>
      <c r="AO69" s="1306"/>
      <c r="AP69" s="1204"/>
    </row>
    <row r="70" spans="1:48">
      <c r="A70" s="1204"/>
      <c r="B70" s="1222" t="s">
        <v>332</v>
      </c>
      <c r="C70" s="1223" t="s">
        <v>666</v>
      </c>
      <c r="D70" s="1807" t="s">
        <v>996</v>
      </c>
      <c r="E70" s="1621">
        <v>114.4</v>
      </c>
      <c r="F70" s="1224">
        <v>119</v>
      </c>
      <c r="G70" s="1224">
        <v>121</v>
      </c>
      <c r="H70" s="1224">
        <v>113.6</v>
      </c>
      <c r="I70" s="1224">
        <v>109.2</v>
      </c>
      <c r="J70" s="1307">
        <v>110.4</v>
      </c>
      <c r="K70" s="1307">
        <v>113.8</v>
      </c>
      <c r="L70" s="1557">
        <v>116.5</v>
      </c>
      <c r="M70" s="1557">
        <v>120.7</v>
      </c>
      <c r="N70" s="1557">
        <v>112.4</v>
      </c>
      <c r="O70" s="1557">
        <v>112.6</v>
      </c>
      <c r="P70" s="1308">
        <v>119.2</v>
      </c>
      <c r="Q70" s="1308">
        <v>111.1</v>
      </c>
      <c r="R70" s="1308">
        <v>109.8</v>
      </c>
      <c r="S70" s="1256">
        <v>113</v>
      </c>
      <c r="T70" s="1256">
        <v>118.4</v>
      </c>
      <c r="U70" s="1256">
        <v>120</v>
      </c>
      <c r="V70" s="1256">
        <v>125.3</v>
      </c>
      <c r="W70" s="1256">
        <v>129</v>
      </c>
      <c r="X70" s="1256">
        <v>124.6</v>
      </c>
      <c r="Y70" s="1256">
        <v>97.4</v>
      </c>
      <c r="Z70" s="1256">
        <v>112.5</v>
      </c>
      <c r="AA70" s="1256">
        <v>109.3</v>
      </c>
      <c r="AB70" s="1256">
        <v>110.1</v>
      </c>
      <c r="AC70" s="1256">
        <v>109.6</v>
      </c>
      <c r="AD70" s="1256">
        <v>111.9</v>
      </c>
      <c r="AE70" s="1256">
        <v>110.5</v>
      </c>
      <c r="AF70" s="1256">
        <v>110.5</v>
      </c>
      <c r="AG70" s="1256">
        <v>114</v>
      </c>
      <c r="AH70" s="1808">
        <v>114.6</v>
      </c>
      <c r="AI70" s="1809">
        <v>111.6</v>
      </c>
      <c r="AJ70" s="1810">
        <v>100</v>
      </c>
      <c r="AK70" s="1811">
        <v>105.4</v>
      </c>
      <c r="AL70" s="1810">
        <v>105.3</v>
      </c>
      <c r="AM70" s="1810">
        <v>103.9</v>
      </c>
      <c r="AN70" s="1810">
        <v>101.2</v>
      </c>
      <c r="AO70" s="1310" t="s">
        <v>1117</v>
      </c>
      <c r="AP70" s="1204"/>
    </row>
    <row r="71" spans="1:48">
      <c r="A71" s="1204"/>
      <c r="B71" s="1222" t="s">
        <v>989</v>
      </c>
      <c r="C71" s="1223"/>
      <c r="D71" s="1311" t="s">
        <v>577</v>
      </c>
      <c r="E71" s="1620" t="s">
        <v>579</v>
      </c>
      <c r="F71" s="1220">
        <f t="shared" ref="F71:AN71" si="37">ROUND((F70-E70)/E70*100,1)</f>
        <v>4</v>
      </c>
      <c r="G71" s="1220">
        <f t="shared" si="37"/>
        <v>1.7</v>
      </c>
      <c r="H71" s="1220">
        <f t="shared" si="37"/>
        <v>-6.1</v>
      </c>
      <c r="I71" s="1220">
        <f t="shared" si="37"/>
        <v>-3.9</v>
      </c>
      <c r="J71" s="1220">
        <f t="shared" si="37"/>
        <v>1.1000000000000001</v>
      </c>
      <c r="K71" s="1220">
        <f t="shared" si="37"/>
        <v>3.1</v>
      </c>
      <c r="L71" s="1220">
        <f t="shared" si="37"/>
        <v>2.4</v>
      </c>
      <c r="M71" s="1220">
        <f t="shared" si="37"/>
        <v>3.6</v>
      </c>
      <c r="N71" s="1220">
        <f t="shared" si="37"/>
        <v>-6.9</v>
      </c>
      <c r="O71" s="1220">
        <f t="shared" si="37"/>
        <v>0.2</v>
      </c>
      <c r="P71" s="1220">
        <f t="shared" si="37"/>
        <v>5.9</v>
      </c>
      <c r="Q71" s="1220">
        <f t="shared" si="37"/>
        <v>-6.8</v>
      </c>
      <c r="R71" s="1220">
        <f t="shared" si="37"/>
        <v>-1.2</v>
      </c>
      <c r="S71" s="1220">
        <f t="shared" si="37"/>
        <v>2.9</v>
      </c>
      <c r="T71" s="1220">
        <f t="shared" si="37"/>
        <v>4.8</v>
      </c>
      <c r="U71" s="1220">
        <f t="shared" si="37"/>
        <v>1.4</v>
      </c>
      <c r="V71" s="1220">
        <f t="shared" si="37"/>
        <v>4.4000000000000004</v>
      </c>
      <c r="W71" s="1220">
        <f t="shared" si="37"/>
        <v>3</v>
      </c>
      <c r="X71" s="1220">
        <f t="shared" si="37"/>
        <v>-3.4</v>
      </c>
      <c r="Y71" s="1220">
        <f t="shared" si="37"/>
        <v>-21.8</v>
      </c>
      <c r="Z71" s="1220">
        <f t="shared" si="37"/>
        <v>15.5</v>
      </c>
      <c r="AA71" s="1220">
        <f t="shared" si="37"/>
        <v>-2.8</v>
      </c>
      <c r="AB71" s="1220">
        <f t="shared" si="37"/>
        <v>0.7</v>
      </c>
      <c r="AC71" s="1220">
        <f t="shared" si="37"/>
        <v>-0.5</v>
      </c>
      <c r="AD71" s="1220">
        <f t="shared" si="37"/>
        <v>2.1</v>
      </c>
      <c r="AE71" s="1220">
        <f t="shared" si="37"/>
        <v>-1.3</v>
      </c>
      <c r="AF71" s="1220">
        <f t="shared" si="37"/>
        <v>0</v>
      </c>
      <c r="AG71" s="1220">
        <f t="shared" si="37"/>
        <v>3.2</v>
      </c>
      <c r="AH71" s="1220">
        <f t="shared" si="37"/>
        <v>0.5</v>
      </c>
      <c r="AI71" s="1312">
        <f t="shared" si="37"/>
        <v>-2.6</v>
      </c>
      <c r="AJ71" s="1242">
        <f t="shared" si="37"/>
        <v>-10.4</v>
      </c>
      <c r="AK71" s="1511">
        <f t="shared" si="37"/>
        <v>5.4</v>
      </c>
      <c r="AL71" s="1511">
        <f t="shared" si="37"/>
        <v>-0.1</v>
      </c>
      <c r="AM71" s="1242">
        <f t="shared" si="37"/>
        <v>-1.3</v>
      </c>
      <c r="AN71" s="1242">
        <f t="shared" si="37"/>
        <v>-2.6</v>
      </c>
      <c r="AO71" s="1262"/>
      <c r="AP71" s="1204" t="s">
        <v>271</v>
      </c>
      <c r="AQ71" s="327" t="s">
        <v>521</v>
      </c>
    </row>
    <row r="72" spans="1:48">
      <c r="A72" s="1204"/>
      <c r="B72" s="1222"/>
      <c r="C72" s="1223" t="s">
        <v>991</v>
      </c>
      <c r="D72" s="1812" t="s">
        <v>996</v>
      </c>
      <c r="E72" s="1622">
        <v>107.6</v>
      </c>
      <c r="F72" s="1224">
        <v>106.9</v>
      </c>
      <c r="G72" s="1224">
        <v>121.2</v>
      </c>
      <c r="H72" s="1224">
        <v>120.1</v>
      </c>
      <c r="I72" s="1224">
        <v>117.8</v>
      </c>
      <c r="J72" s="1224">
        <v>112.3</v>
      </c>
      <c r="K72" s="1224">
        <v>118.5</v>
      </c>
      <c r="L72" s="1509">
        <v>118.1</v>
      </c>
      <c r="M72" s="1509">
        <v>125.2</v>
      </c>
      <c r="N72" s="1509">
        <v>115.2</v>
      </c>
      <c r="O72" s="1509">
        <v>107.3</v>
      </c>
      <c r="P72" s="1509">
        <v>109.5</v>
      </c>
      <c r="Q72" s="1509">
        <v>108.7</v>
      </c>
      <c r="R72" s="1225">
        <v>99.9</v>
      </c>
      <c r="S72" s="1226">
        <v>97.1</v>
      </c>
      <c r="T72" s="1226">
        <v>97</v>
      </c>
      <c r="U72" s="1226">
        <v>101.5</v>
      </c>
      <c r="V72" s="1226">
        <v>105.1</v>
      </c>
      <c r="W72" s="1226">
        <v>106.5</v>
      </c>
      <c r="X72" s="1226">
        <v>113.7</v>
      </c>
      <c r="Y72" s="1226">
        <v>93.7</v>
      </c>
      <c r="Z72" s="1226">
        <v>95.9</v>
      </c>
      <c r="AA72" s="1226">
        <v>97.9</v>
      </c>
      <c r="AB72" s="1226">
        <v>103</v>
      </c>
      <c r="AC72" s="1226">
        <v>95.1</v>
      </c>
      <c r="AD72" s="1227">
        <v>100.7</v>
      </c>
      <c r="AE72" s="1227">
        <v>98.4</v>
      </c>
      <c r="AF72" s="1227">
        <v>95.3</v>
      </c>
      <c r="AG72" s="1227">
        <v>99.2</v>
      </c>
      <c r="AH72" s="1862">
        <v>100.5</v>
      </c>
      <c r="AI72" s="1863">
        <v>101</v>
      </c>
      <c r="AJ72" s="1862">
        <v>92.6</v>
      </c>
      <c r="AK72" s="1862">
        <v>98.5</v>
      </c>
      <c r="AL72" s="1862">
        <v>101.2</v>
      </c>
      <c r="AM72" s="1870">
        <v>100.7</v>
      </c>
      <c r="AN72" s="1870">
        <v>98.8</v>
      </c>
      <c r="AO72" s="1262" t="s">
        <v>97</v>
      </c>
      <c r="AP72" s="1204"/>
    </row>
    <row r="73" spans="1:48">
      <c r="A73" s="1204"/>
      <c r="B73" s="1222"/>
      <c r="C73" s="1223" t="s">
        <v>1118</v>
      </c>
      <c r="D73" s="1313" t="s">
        <v>577</v>
      </c>
      <c r="E73" s="1813" t="s">
        <v>579</v>
      </c>
      <c r="F73" s="1814">
        <f t="shared" ref="F73:AN73" si="38">ROUND((F72-E72)/E72*100,1)</f>
        <v>-0.7</v>
      </c>
      <c r="G73" s="1814">
        <f t="shared" si="38"/>
        <v>13.4</v>
      </c>
      <c r="H73" s="1814">
        <f t="shared" si="38"/>
        <v>-0.9</v>
      </c>
      <c r="I73" s="1814">
        <f t="shared" si="38"/>
        <v>-1.9</v>
      </c>
      <c r="J73" s="1814">
        <f t="shared" si="38"/>
        <v>-4.7</v>
      </c>
      <c r="K73" s="1814">
        <f t="shared" si="38"/>
        <v>5.5</v>
      </c>
      <c r="L73" s="1814">
        <f t="shared" si="38"/>
        <v>-0.3</v>
      </c>
      <c r="M73" s="1814">
        <f t="shared" si="38"/>
        <v>6</v>
      </c>
      <c r="N73" s="1814">
        <f t="shared" si="38"/>
        <v>-8</v>
      </c>
      <c r="O73" s="1814">
        <f t="shared" si="38"/>
        <v>-6.9</v>
      </c>
      <c r="P73" s="1814">
        <f t="shared" si="38"/>
        <v>2.1</v>
      </c>
      <c r="Q73" s="1814">
        <f t="shared" si="38"/>
        <v>-0.7</v>
      </c>
      <c r="R73" s="1814">
        <f t="shared" si="38"/>
        <v>-8.1</v>
      </c>
      <c r="S73" s="1814">
        <f t="shared" si="38"/>
        <v>-2.8</v>
      </c>
      <c r="T73" s="1814">
        <f t="shared" si="38"/>
        <v>-0.1</v>
      </c>
      <c r="U73" s="1814">
        <f t="shared" si="38"/>
        <v>4.5999999999999996</v>
      </c>
      <c r="V73" s="1814">
        <f t="shared" si="38"/>
        <v>3.5</v>
      </c>
      <c r="W73" s="1814">
        <f t="shared" si="38"/>
        <v>1.3</v>
      </c>
      <c r="X73" s="1814">
        <f t="shared" si="38"/>
        <v>6.8</v>
      </c>
      <c r="Y73" s="1814">
        <f t="shared" si="38"/>
        <v>-17.600000000000001</v>
      </c>
      <c r="Z73" s="1814">
        <f t="shared" si="38"/>
        <v>2.2999999999999998</v>
      </c>
      <c r="AA73" s="1814">
        <f t="shared" si="38"/>
        <v>2.1</v>
      </c>
      <c r="AB73" s="1814">
        <f t="shared" si="38"/>
        <v>5.2</v>
      </c>
      <c r="AC73" s="1814">
        <f t="shared" si="38"/>
        <v>-7.7</v>
      </c>
      <c r="AD73" s="1814">
        <f t="shared" si="38"/>
        <v>5.9</v>
      </c>
      <c r="AE73" s="1814">
        <f t="shared" si="38"/>
        <v>-2.2999999999999998</v>
      </c>
      <c r="AF73" s="1814">
        <f t="shared" si="38"/>
        <v>-3.2</v>
      </c>
      <c r="AG73" s="1814">
        <f t="shared" si="38"/>
        <v>4.0999999999999996</v>
      </c>
      <c r="AH73" s="1814">
        <f t="shared" si="38"/>
        <v>1.3</v>
      </c>
      <c r="AI73" s="1312">
        <f t="shared" si="38"/>
        <v>0.5</v>
      </c>
      <c r="AJ73" s="1242">
        <f t="shared" si="38"/>
        <v>-8.3000000000000007</v>
      </c>
      <c r="AK73" s="1242">
        <f t="shared" si="38"/>
        <v>6.4</v>
      </c>
      <c r="AL73" s="1242">
        <f t="shared" si="38"/>
        <v>2.7</v>
      </c>
      <c r="AM73" s="1242">
        <f t="shared" si="38"/>
        <v>-0.5</v>
      </c>
      <c r="AN73" s="1242">
        <f t="shared" si="38"/>
        <v>-1.9</v>
      </c>
      <c r="AO73" s="1314"/>
      <c r="AP73" s="1204"/>
    </row>
    <row r="74" spans="1:48" ht="19">
      <c r="A74" s="1204"/>
      <c r="B74" s="1222" t="s">
        <v>992</v>
      </c>
      <c r="C74" s="1223" t="s">
        <v>993</v>
      </c>
      <c r="D74" s="1251" t="s">
        <v>576</v>
      </c>
      <c r="E74" s="1623">
        <v>298.89314200000001</v>
      </c>
      <c r="F74" s="1224">
        <v>323.37260295999999</v>
      </c>
      <c r="G74" s="1224">
        <v>340.83463438999996</v>
      </c>
      <c r="H74" s="1224">
        <v>329.52063930000003</v>
      </c>
      <c r="I74" s="1224">
        <v>311.19947931999997</v>
      </c>
      <c r="J74" s="1224">
        <v>299.02736880999998</v>
      </c>
      <c r="K74" s="1224">
        <v>306.02955889999998</v>
      </c>
      <c r="L74" s="1509">
        <v>313.06838549000003</v>
      </c>
      <c r="M74" s="1509">
        <v>323.07183085000003</v>
      </c>
      <c r="N74" s="1509">
        <v>305.83999157</v>
      </c>
      <c r="O74" s="1509">
        <v>291.44955412999997</v>
      </c>
      <c r="P74" s="1509">
        <v>300.47760376999997</v>
      </c>
      <c r="Q74" s="1225">
        <v>286.66740566999999</v>
      </c>
      <c r="R74" s="1225">
        <v>269.36180544000001</v>
      </c>
      <c r="S74" s="1226">
        <v>273.73443637999998</v>
      </c>
      <c r="T74" s="1226">
        <v>284.41826643000002</v>
      </c>
      <c r="U74" s="1226">
        <v>295.80030008</v>
      </c>
      <c r="V74" s="1226">
        <v>314.83462133</v>
      </c>
      <c r="W74" s="1226">
        <v>336.75663493000002</v>
      </c>
      <c r="X74" s="1226">
        <v>335.57882536</v>
      </c>
      <c r="Y74" s="1226">
        <v>265.25903108</v>
      </c>
      <c r="Z74" s="1226">
        <v>289.10768324999998</v>
      </c>
      <c r="AA74" s="1226">
        <v>284.96875297000003</v>
      </c>
      <c r="AB74" s="1226">
        <v>288.72763938999998</v>
      </c>
      <c r="AC74" s="1226">
        <v>292.09212982999998</v>
      </c>
      <c r="AD74" s="1226">
        <v>305.13998925999999</v>
      </c>
      <c r="AE74" s="1226">
        <v>313.12856279000005</v>
      </c>
      <c r="AF74" s="1226">
        <v>302.185204</v>
      </c>
      <c r="AG74" s="1226">
        <v>319.03584000000001</v>
      </c>
      <c r="AH74" s="1236">
        <v>331.80937699999998</v>
      </c>
      <c r="AI74" s="1315">
        <v>322.12599599999999</v>
      </c>
      <c r="AJ74" s="1237">
        <v>322.53341799999998</v>
      </c>
      <c r="AK74" s="1237">
        <v>330.22000600000001</v>
      </c>
      <c r="AL74" s="1237">
        <v>361.77486699999997</v>
      </c>
      <c r="AM74" s="1316">
        <v>330.30930699999999</v>
      </c>
      <c r="AN74" s="1864" t="s">
        <v>568</v>
      </c>
      <c r="AO74" s="1262" t="s">
        <v>1247</v>
      </c>
      <c r="AP74" s="1204"/>
    </row>
    <row r="75" spans="1:48">
      <c r="A75" s="1204"/>
      <c r="B75" s="1232"/>
      <c r="C75" s="1229"/>
      <c r="D75" s="1246" t="s">
        <v>577</v>
      </c>
      <c r="E75" s="1620" t="s">
        <v>579</v>
      </c>
      <c r="F75" s="1220">
        <f t="shared" ref="F75:AM75" si="39">ROUND((F74-E74)/E74*100,1)</f>
        <v>8.1999999999999993</v>
      </c>
      <c r="G75" s="1220">
        <f t="shared" si="39"/>
        <v>5.4</v>
      </c>
      <c r="H75" s="1220">
        <f t="shared" si="39"/>
        <v>-3.3</v>
      </c>
      <c r="I75" s="1220">
        <f t="shared" si="39"/>
        <v>-5.6</v>
      </c>
      <c r="J75" s="1220">
        <f t="shared" si="39"/>
        <v>-3.9</v>
      </c>
      <c r="K75" s="1220">
        <f t="shared" si="39"/>
        <v>2.2999999999999998</v>
      </c>
      <c r="L75" s="1220">
        <f t="shared" si="39"/>
        <v>2.2999999999999998</v>
      </c>
      <c r="M75" s="1220">
        <f t="shared" si="39"/>
        <v>3.2</v>
      </c>
      <c r="N75" s="1220">
        <f t="shared" si="39"/>
        <v>-5.3</v>
      </c>
      <c r="O75" s="1220">
        <f t="shared" si="39"/>
        <v>-4.7</v>
      </c>
      <c r="P75" s="1220">
        <f t="shared" si="39"/>
        <v>3.1</v>
      </c>
      <c r="Q75" s="1220">
        <f t="shared" si="39"/>
        <v>-4.5999999999999996</v>
      </c>
      <c r="R75" s="1220">
        <f t="shared" si="39"/>
        <v>-6</v>
      </c>
      <c r="S75" s="1220">
        <f t="shared" si="39"/>
        <v>1.6</v>
      </c>
      <c r="T75" s="1220">
        <f t="shared" si="39"/>
        <v>3.9</v>
      </c>
      <c r="U75" s="1220">
        <f t="shared" si="39"/>
        <v>4</v>
      </c>
      <c r="V75" s="1220">
        <f t="shared" si="39"/>
        <v>6.4</v>
      </c>
      <c r="W75" s="1220">
        <f t="shared" si="39"/>
        <v>7</v>
      </c>
      <c r="X75" s="1220">
        <f t="shared" si="39"/>
        <v>-0.3</v>
      </c>
      <c r="Y75" s="1220">
        <f t="shared" si="39"/>
        <v>-21</v>
      </c>
      <c r="Z75" s="1220">
        <f t="shared" si="39"/>
        <v>9</v>
      </c>
      <c r="AA75" s="1220">
        <f t="shared" si="39"/>
        <v>-1.4</v>
      </c>
      <c r="AB75" s="1220">
        <f t="shared" si="39"/>
        <v>1.3</v>
      </c>
      <c r="AC75" s="1220">
        <f t="shared" si="39"/>
        <v>1.2</v>
      </c>
      <c r="AD75" s="1220">
        <f t="shared" si="39"/>
        <v>4.5</v>
      </c>
      <c r="AE75" s="1220">
        <f t="shared" si="39"/>
        <v>2.6</v>
      </c>
      <c r="AF75" s="1220">
        <f t="shared" si="39"/>
        <v>-3.5</v>
      </c>
      <c r="AG75" s="1220">
        <f t="shared" si="39"/>
        <v>5.6</v>
      </c>
      <c r="AH75" s="1220">
        <f t="shared" si="39"/>
        <v>4</v>
      </c>
      <c r="AI75" s="1220">
        <f t="shared" si="39"/>
        <v>-2.9</v>
      </c>
      <c r="AJ75" s="1221">
        <f t="shared" si="39"/>
        <v>0.1</v>
      </c>
      <c r="AK75" s="1533">
        <f t="shared" si="39"/>
        <v>2.4</v>
      </c>
      <c r="AL75" s="1533">
        <f t="shared" si="39"/>
        <v>9.6</v>
      </c>
      <c r="AM75" s="1221">
        <f t="shared" si="39"/>
        <v>-8.6999999999999993</v>
      </c>
      <c r="AN75" s="2614" t="s">
        <v>568</v>
      </c>
      <c r="AO75" s="1259" t="s">
        <v>1248</v>
      </c>
      <c r="AP75" s="1204"/>
      <c r="AV75" s="1318"/>
    </row>
    <row r="76" spans="1:48">
      <c r="A76" s="1204"/>
      <c r="B76" s="1222" t="s">
        <v>994</v>
      </c>
      <c r="C76" s="1234" t="s">
        <v>995</v>
      </c>
      <c r="D76" s="1508" t="s">
        <v>996</v>
      </c>
      <c r="E76" s="1624" t="s">
        <v>997</v>
      </c>
      <c r="F76" s="1558" t="s">
        <v>998</v>
      </c>
      <c r="G76" s="1558" t="s">
        <v>999</v>
      </c>
      <c r="H76" s="1558" t="s">
        <v>1000</v>
      </c>
      <c r="I76" s="1558" t="s">
        <v>1001</v>
      </c>
      <c r="J76" s="1558" t="s">
        <v>908</v>
      </c>
      <c r="K76" s="1558" t="s">
        <v>910</v>
      </c>
      <c r="L76" s="1559" t="s">
        <v>844</v>
      </c>
      <c r="M76" s="1559" t="s">
        <v>846</v>
      </c>
      <c r="N76" s="1559" t="s">
        <v>1002</v>
      </c>
      <c r="O76" s="1559" t="s">
        <v>1003</v>
      </c>
      <c r="P76" s="1559" t="s">
        <v>844</v>
      </c>
      <c r="Q76" s="1559" t="s">
        <v>909</v>
      </c>
      <c r="R76" s="1559" t="s">
        <v>1004</v>
      </c>
      <c r="S76" s="1559" t="s">
        <v>906</v>
      </c>
      <c r="T76" s="1559" t="s">
        <v>907</v>
      </c>
      <c r="U76" s="1559" t="s">
        <v>1005</v>
      </c>
      <c r="V76" s="1559" t="s">
        <v>1005</v>
      </c>
      <c r="W76" s="1559" t="s">
        <v>1006</v>
      </c>
      <c r="X76" s="1559" t="s">
        <v>1007</v>
      </c>
      <c r="Y76" s="1559" t="s">
        <v>906</v>
      </c>
      <c r="Z76" s="1559" t="s">
        <v>1008</v>
      </c>
      <c r="AA76" s="1559" t="s">
        <v>1009</v>
      </c>
      <c r="AB76" s="1559" t="s">
        <v>1010</v>
      </c>
      <c r="AC76" s="1559" t="s">
        <v>1011</v>
      </c>
      <c r="AD76" s="1559" t="s">
        <v>1012</v>
      </c>
      <c r="AE76" s="1559" t="s">
        <v>911</v>
      </c>
      <c r="AF76" s="1559" t="s">
        <v>913</v>
      </c>
      <c r="AG76" s="1559" t="s">
        <v>912</v>
      </c>
      <c r="AH76" s="1559" t="s">
        <v>843</v>
      </c>
      <c r="AI76" s="1560" t="s">
        <v>845</v>
      </c>
      <c r="AJ76" s="1515" t="s">
        <v>847</v>
      </c>
      <c r="AK76" s="1515" t="s">
        <v>845</v>
      </c>
      <c r="AL76" s="1515" t="s">
        <v>1211</v>
      </c>
      <c r="AM76" s="1561" t="s">
        <v>1249</v>
      </c>
      <c r="AN76" s="1561" t="s">
        <v>1464</v>
      </c>
      <c r="AO76" s="1317" t="s">
        <v>1119</v>
      </c>
      <c r="AP76" s="1204"/>
      <c r="AT76" s="1319"/>
    </row>
    <row r="77" spans="1:48">
      <c r="A77" s="1204"/>
      <c r="B77" s="1222"/>
      <c r="C77" s="1320" t="s">
        <v>1120</v>
      </c>
      <c r="D77" s="1518" t="s">
        <v>577</v>
      </c>
      <c r="E77" s="1620" t="s">
        <v>579</v>
      </c>
      <c r="F77" s="1220">
        <f t="shared" ref="F77:AN77" si="40">ROUND((F76-E76)/E76*100,1)</f>
        <v>3.3</v>
      </c>
      <c r="G77" s="1220">
        <f t="shared" si="40"/>
        <v>3.1</v>
      </c>
      <c r="H77" s="1220">
        <f t="shared" si="40"/>
        <v>1.8</v>
      </c>
      <c r="I77" s="1220">
        <f t="shared" si="40"/>
        <v>1.2</v>
      </c>
      <c r="J77" s="1220">
        <f t="shared" si="40"/>
        <v>0.7</v>
      </c>
      <c r="K77" s="1220">
        <f t="shared" si="40"/>
        <v>-0.3</v>
      </c>
      <c r="L77" s="1220">
        <f t="shared" si="40"/>
        <v>2.2000000000000002</v>
      </c>
      <c r="M77" s="1220">
        <f t="shared" si="40"/>
        <v>1.6</v>
      </c>
      <c r="N77" s="1220">
        <f t="shared" si="40"/>
        <v>0.9</v>
      </c>
      <c r="O77" s="1220">
        <f t="shared" si="40"/>
        <v>-0.8</v>
      </c>
      <c r="P77" s="1220">
        <f t="shared" si="40"/>
        <v>-1.7</v>
      </c>
      <c r="Q77" s="1220">
        <f t="shared" si="40"/>
        <v>-1.6</v>
      </c>
      <c r="R77" s="1220">
        <f t="shared" si="40"/>
        <v>-2.2999999999999998</v>
      </c>
      <c r="S77" s="1220">
        <f t="shared" si="40"/>
        <v>-0.4</v>
      </c>
      <c r="T77" s="1220">
        <f t="shared" si="40"/>
        <v>0.5</v>
      </c>
      <c r="U77" s="1220">
        <f t="shared" si="40"/>
        <v>-0.3</v>
      </c>
      <c r="V77" s="1220">
        <f t="shared" si="40"/>
        <v>0</v>
      </c>
      <c r="W77" s="1220">
        <f t="shared" si="40"/>
        <v>-0.1</v>
      </c>
      <c r="X77" s="1220">
        <f t="shared" si="40"/>
        <v>1.1000000000000001</v>
      </c>
      <c r="Y77" s="1220">
        <f t="shared" si="40"/>
        <v>-1.1000000000000001</v>
      </c>
      <c r="Z77" s="1220">
        <f t="shared" si="40"/>
        <v>-0.3</v>
      </c>
      <c r="AA77" s="1220">
        <f t="shared" si="40"/>
        <v>-0.2</v>
      </c>
      <c r="AB77" s="1220">
        <f t="shared" si="40"/>
        <v>-0.1</v>
      </c>
      <c r="AC77" s="1220">
        <f t="shared" si="40"/>
        <v>0.2</v>
      </c>
      <c r="AD77" s="1220">
        <f t="shared" si="40"/>
        <v>2.4</v>
      </c>
      <c r="AE77" s="1220">
        <f t="shared" si="40"/>
        <v>0.9</v>
      </c>
      <c r="AF77" s="1220">
        <f t="shared" si="40"/>
        <v>0.2</v>
      </c>
      <c r="AG77" s="1220">
        <f t="shared" si="40"/>
        <v>0.2</v>
      </c>
      <c r="AH77" s="1220">
        <f t="shared" si="40"/>
        <v>0.7</v>
      </c>
      <c r="AI77" s="1220">
        <f t="shared" si="40"/>
        <v>0.6</v>
      </c>
      <c r="AJ77" s="1230">
        <f t="shared" si="40"/>
        <v>0.7</v>
      </c>
      <c r="AK77" s="1230">
        <f t="shared" si="40"/>
        <v>-0.7</v>
      </c>
      <c r="AL77" s="1230">
        <f t="shared" si="40"/>
        <v>2</v>
      </c>
      <c r="AM77" s="1230">
        <f t="shared" si="40"/>
        <v>3.4</v>
      </c>
      <c r="AN77" s="1230">
        <f t="shared" si="40"/>
        <v>2.9</v>
      </c>
      <c r="AO77" s="1259" t="s">
        <v>1015</v>
      </c>
      <c r="AP77" s="1204"/>
      <c r="AT77" s="1319"/>
    </row>
    <row r="78" spans="1:48">
      <c r="A78" s="1204"/>
      <c r="B78" s="1222" t="s">
        <v>1016</v>
      </c>
      <c r="C78" s="1234" t="s">
        <v>578</v>
      </c>
      <c r="D78" s="1508" t="s">
        <v>996</v>
      </c>
      <c r="E78" s="1623">
        <v>103.041666666667</v>
      </c>
      <c r="F78" s="1321">
        <v>104.583333333333</v>
      </c>
      <c r="G78" s="1321">
        <v>105.666666666667</v>
      </c>
      <c r="H78" s="1321">
        <v>104.741666666667</v>
      </c>
      <c r="I78" s="1321">
        <v>103.091666666667</v>
      </c>
      <c r="J78" s="1321">
        <v>101.4</v>
      </c>
      <c r="K78" s="1321">
        <v>100.541666666667</v>
      </c>
      <c r="L78" s="1322">
        <v>98.85</v>
      </c>
      <c r="M78" s="1322">
        <v>99.525000000000006</v>
      </c>
      <c r="N78" s="1322">
        <v>97.974999999999994</v>
      </c>
      <c r="O78" s="1322">
        <v>96.625</v>
      </c>
      <c r="P78" s="1322">
        <v>96.633333333333297</v>
      </c>
      <c r="Q78" s="1322">
        <v>94.391666666666694</v>
      </c>
      <c r="R78" s="1322">
        <v>92.4583333333333</v>
      </c>
      <c r="S78" s="1226">
        <v>91.641666666666694</v>
      </c>
      <c r="T78" s="1226">
        <v>92.841666666666697</v>
      </c>
      <c r="U78" s="1226">
        <v>94.341666666666697</v>
      </c>
      <c r="V78" s="1226">
        <v>96.433333333333294</v>
      </c>
      <c r="W78" s="1226">
        <v>98.108333333333306</v>
      </c>
      <c r="X78" s="1226">
        <v>102.60833333333299</v>
      </c>
      <c r="Y78" s="1226">
        <v>97.2083333333333</v>
      </c>
      <c r="Z78" s="1226">
        <v>97.108333333333306</v>
      </c>
      <c r="AA78" s="1226">
        <v>98.5</v>
      </c>
      <c r="AB78" s="1226">
        <v>97.65</v>
      </c>
      <c r="AC78" s="1226">
        <v>98.866666666666703</v>
      </c>
      <c r="AD78" s="1226">
        <v>102.05</v>
      </c>
      <c r="AE78" s="1226">
        <v>99.7083333333333</v>
      </c>
      <c r="AF78" s="1226">
        <v>96.2</v>
      </c>
      <c r="AG78" s="1226">
        <v>98.424999999999997</v>
      </c>
      <c r="AH78" s="1226">
        <v>100.97499999999999</v>
      </c>
      <c r="AI78" s="1513">
        <v>101.166666666667</v>
      </c>
      <c r="AJ78" s="1309">
        <v>100</v>
      </c>
      <c r="AK78" s="1511">
        <v>104.60833333333299</v>
      </c>
      <c r="AL78" s="1511">
        <v>114.875</v>
      </c>
      <c r="AM78" s="1511">
        <v>119.85833333333299</v>
      </c>
      <c r="AN78" s="1511">
        <v>122.625</v>
      </c>
      <c r="AO78" s="1323" t="s">
        <v>1017</v>
      </c>
      <c r="AP78" s="1204"/>
      <c r="AT78" s="1319"/>
    </row>
    <row r="79" spans="1:48">
      <c r="A79" s="1204"/>
      <c r="B79" s="1232"/>
      <c r="C79" s="1240" t="s">
        <v>1018</v>
      </c>
      <c r="D79" s="1518" t="s">
        <v>577</v>
      </c>
      <c r="E79" s="1620" t="s">
        <v>579</v>
      </c>
      <c r="F79" s="1220">
        <f t="shared" ref="F79:AN79" si="41">ROUND((F78-E78)/E78*100,1)</f>
        <v>1.5</v>
      </c>
      <c r="G79" s="1220">
        <f t="shared" si="41"/>
        <v>1</v>
      </c>
      <c r="H79" s="1220">
        <f t="shared" si="41"/>
        <v>-0.9</v>
      </c>
      <c r="I79" s="1220">
        <f t="shared" si="41"/>
        <v>-1.6</v>
      </c>
      <c r="J79" s="1220">
        <f t="shared" si="41"/>
        <v>-1.6</v>
      </c>
      <c r="K79" s="1220">
        <f t="shared" si="41"/>
        <v>-0.8</v>
      </c>
      <c r="L79" s="1220">
        <f t="shared" si="41"/>
        <v>-1.7</v>
      </c>
      <c r="M79" s="1220">
        <f t="shared" si="41"/>
        <v>0.7</v>
      </c>
      <c r="N79" s="1220">
        <f t="shared" si="41"/>
        <v>-1.6</v>
      </c>
      <c r="O79" s="1220">
        <f t="shared" si="41"/>
        <v>-1.4</v>
      </c>
      <c r="P79" s="1220">
        <f t="shared" si="41"/>
        <v>0</v>
      </c>
      <c r="Q79" s="1220">
        <f t="shared" si="41"/>
        <v>-2.2999999999999998</v>
      </c>
      <c r="R79" s="1220">
        <f t="shared" si="41"/>
        <v>-2</v>
      </c>
      <c r="S79" s="1220">
        <f t="shared" si="41"/>
        <v>-0.9</v>
      </c>
      <c r="T79" s="1220">
        <f t="shared" si="41"/>
        <v>1.3</v>
      </c>
      <c r="U79" s="1220">
        <f t="shared" si="41"/>
        <v>1.6</v>
      </c>
      <c r="V79" s="1220">
        <f t="shared" si="41"/>
        <v>2.2000000000000002</v>
      </c>
      <c r="W79" s="1220">
        <f t="shared" si="41"/>
        <v>1.7</v>
      </c>
      <c r="X79" s="1220">
        <f t="shared" si="41"/>
        <v>4.5999999999999996</v>
      </c>
      <c r="Y79" s="1220">
        <f t="shared" si="41"/>
        <v>-5.3</v>
      </c>
      <c r="Z79" s="1220">
        <f t="shared" si="41"/>
        <v>-0.1</v>
      </c>
      <c r="AA79" s="1220">
        <f t="shared" si="41"/>
        <v>1.4</v>
      </c>
      <c r="AB79" s="1220">
        <f t="shared" si="41"/>
        <v>-0.9</v>
      </c>
      <c r="AC79" s="1220">
        <f t="shared" si="41"/>
        <v>1.2</v>
      </c>
      <c r="AD79" s="1220">
        <f t="shared" si="41"/>
        <v>3.2</v>
      </c>
      <c r="AE79" s="1220">
        <f t="shared" si="41"/>
        <v>-2.2999999999999998</v>
      </c>
      <c r="AF79" s="1220">
        <f t="shared" si="41"/>
        <v>-3.5</v>
      </c>
      <c r="AG79" s="1220">
        <f t="shared" si="41"/>
        <v>2.2999999999999998</v>
      </c>
      <c r="AH79" s="1220">
        <f t="shared" si="41"/>
        <v>2.6</v>
      </c>
      <c r="AI79" s="1220">
        <f t="shared" si="41"/>
        <v>0.2</v>
      </c>
      <c r="AJ79" s="1221">
        <f t="shared" si="41"/>
        <v>-1.2</v>
      </c>
      <c r="AK79" s="1505">
        <f t="shared" si="41"/>
        <v>4.5999999999999996</v>
      </c>
      <c r="AL79" s="1505">
        <f t="shared" si="41"/>
        <v>9.8000000000000007</v>
      </c>
      <c r="AM79" s="1221">
        <f t="shared" si="41"/>
        <v>4.3</v>
      </c>
      <c r="AN79" s="1221">
        <f t="shared" si="41"/>
        <v>2.2999999999999998</v>
      </c>
      <c r="AO79" s="1259" t="s">
        <v>1015</v>
      </c>
      <c r="AP79" s="1204"/>
      <c r="AQ79" s="327" t="s">
        <v>271</v>
      </c>
    </row>
    <row r="80" spans="1:48">
      <c r="A80" s="1204"/>
      <c r="B80" s="1243"/>
      <c r="C80" s="1244" t="s">
        <v>1019</v>
      </c>
      <c r="D80" s="1508" t="s">
        <v>996</v>
      </c>
      <c r="E80" s="1452">
        <v>92.2</v>
      </c>
      <c r="F80" s="1452">
        <v>96.5</v>
      </c>
      <c r="G80" s="1452">
        <v>99.7</v>
      </c>
      <c r="H80" s="1452">
        <v>101.6</v>
      </c>
      <c r="I80" s="1452">
        <v>102.2</v>
      </c>
      <c r="J80" s="1452">
        <v>104</v>
      </c>
      <c r="K80" s="1452">
        <v>105.9</v>
      </c>
      <c r="L80" s="1452">
        <v>107.6</v>
      </c>
      <c r="M80" s="1452">
        <v>109.6</v>
      </c>
      <c r="N80" s="1452">
        <v>108.2</v>
      </c>
      <c r="O80" s="1452">
        <v>106.7</v>
      </c>
      <c r="P80" s="1452">
        <v>106.4</v>
      </c>
      <c r="Q80" s="1452">
        <v>105.4</v>
      </c>
      <c r="R80" s="1452">
        <v>102.4</v>
      </c>
      <c r="S80" s="1452">
        <v>102.3</v>
      </c>
      <c r="T80" s="1452">
        <v>101.8</v>
      </c>
      <c r="U80" s="1452">
        <v>102.9</v>
      </c>
      <c r="V80" s="1452">
        <v>103.9</v>
      </c>
      <c r="W80" s="1452">
        <v>103</v>
      </c>
      <c r="X80" s="1452">
        <v>102.5</v>
      </c>
      <c r="Y80" s="1452">
        <v>97.6</v>
      </c>
      <c r="Z80" s="1452">
        <v>98.6</v>
      </c>
      <c r="AA80" s="1452">
        <v>98.9</v>
      </c>
      <c r="AB80" s="1452">
        <v>97.9</v>
      </c>
      <c r="AC80" s="1452">
        <v>97.9</v>
      </c>
      <c r="AD80" s="1452">
        <v>98.9</v>
      </c>
      <c r="AE80" s="1452">
        <v>99</v>
      </c>
      <c r="AF80" s="1452">
        <v>100.1</v>
      </c>
      <c r="AG80" s="1452">
        <v>100.7</v>
      </c>
      <c r="AH80" s="1452">
        <v>101.9</v>
      </c>
      <c r="AI80" s="1452">
        <v>101.7</v>
      </c>
      <c r="AJ80" s="1452">
        <v>100</v>
      </c>
      <c r="AK80" s="1452">
        <v>100.9</v>
      </c>
      <c r="AL80" s="1452">
        <v>104</v>
      </c>
      <c r="AM80" s="1887">
        <v>105.9</v>
      </c>
      <c r="AN80" s="1887">
        <v>108.9</v>
      </c>
      <c r="AO80" s="1317" t="s">
        <v>1121</v>
      </c>
      <c r="AP80" s="1228" t="s">
        <v>271</v>
      </c>
    </row>
    <row r="81" spans="1:42">
      <c r="A81" s="1204"/>
      <c r="B81" s="1243"/>
      <c r="C81" s="1223" t="s">
        <v>1021</v>
      </c>
      <c r="D81" s="1246" t="s">
        <v>577</v>
      </c>
      <c r="E81" s="1620" t="s">
        <v>579</v>
      </c>
      <c r="F81" s="1224">
        <f t="shared" ref="F81:AN81" si="42">ROUND((F80-E80)/E80*100,1)</f>
        <v>4.7</v>
      </c>
      <c r="G81" s="1224">
        <f t="shared" si="42"/>
        <v>3.3</v>
      </c>
      <c r="H81" s="1224">
        <f t="shared" si="42"/>
        <v>1.9</v>
      </c>
      <c r="I81" s="1224">
        <f t="shared" si="42"/>
        <v>0.6</v>
      </c>
      <c r="J81" s="1224">
        <f t="shared" si="42"/>
        <v>1.8</v>
      </c>
      <c r="K81" s="1224">
        <f t="shared" si="42"/>
        <v>1.8</v>
      </c>
      <c r="L81" s="1224">
        <f t="shared" si="42"/>
        <v>1.6</v>
      </c>
      <c r="M81" s="1224">
        <f t="shared" si="42"/>
        <v>1.9</v>
      </c>
      <c r="N81" s="1224">
        <f t="shared" si="42"/>
        <v>-1.3</v>
      </c>
      <c r="O81" s="1224">
        <f t="shared" si="42"/>
        <v>-1.4</v>
      </c>
      <c r="P81" s="1224">
        <f t="shared" si="42"/>
        <v>-0.3</v>
      </c>
      <c r="Q81" s="1224">
        <f t="shared" si="42"/>
        <v>-0.9</v>
      </c>
      <c r="R81" s="1224">
        <f t="shared" si="42"/>
        <v>-2.8</v>
      </c>
      <c r="S81" s="1224">
        <f t="shared" si="42"/>
        <v>-0.1</v>
      </c>
      <c r="T81" s="1224">
        <f t="shared" si="42"/>
        <v>-0.5</v>
      </c>
      <c r="U81" s="1224">
        <f t="shared" si="42"/>
        <v>1.1000000000000001</v>
      </c>
      <c r="V81" s="1224">
        <f t="shared" si="42"/>
        <v>1</v>
      </c>
      <c r="W81" s="1224">
        <f t="shared" si="42"/>
        <v>-0.9</v>
      </c>
      <c r="X81" s="1224">
        <f t="shared" si="42"/>
        <v>-0.5</v>
      </c>
      <c r="Y81" s="1224">
        <f t="shared" si="42"/>
        <v>-4.8</v>
      </c>
      <c r="Z81" s="1224">
        <f t="shared" si="42"/>
        <v>1</v>
      </c>
      <c r="AA81" s="1224">
        <f t="shared" si="42"/>
        <v>0.3</v>
      </c>
      <c r="AB81" s="1224">
        <f t="shared" si="42"/>
        <v>-1</v>
      </c>
      <c r="AC81" s="1224">
        <f t="shared" si="42"/>
        <v>0</v>
      </c>
      <c r="AD81" s="1224">
        <f t="shared" si="42"/>
        <v>1</v>
      </c>
      <c r="AE81" s="1224">
        <f t="shared" si="42"/>
        <v>0.1</v>
      </c>
      <c r="AF81" s="1224">
        <f t="shared" si="42"/>
        <v>1.1000000000000001</v>
      </c>
      <c r="AG81" s="1224">
        <f t="shared" si="42"/>
        <v>0.6</v>
      </c>
      <c r="AH81" s="1224">
        <f t="shared" si="42"/>
        <v>1.2</v>
      </c>
      <c r="AI81" s="1224">
        <f t="shared" si="42"/>
        <v>-0.2</v>
      </c>
      <c r="AJ81" s="1453">
        <f t="shared" si="42"/>
        <v>-1.7</v>
      </c>
      <c r="AK81" s="1247">
        <f t="shared" si="42"/>
        <v>0.9</v>
      </c>
      <c r="AL81" s="1247">
        <f t="shared" si="42"/>
        <v>3.1</v>
      </c>
      <c r="AM81" s="1247">
        <f t="shared" si="42"/>
        <v>1.8</v>
      </c>
      <c r="AN81" s="1247">
        <f t="shared" si="42"/>
        <v>2.8</v>
      </c>
      <c r="AO81" s="1865" t="s">
        <v>1122</v>
      </c>
      <c r="AP81" s="1204" t="s">
        <v>271</v>
      </c>
    </row>
    <row r="82" spans="1:42">
      <c r="A82" s="1204"/>
      <c r="B82" s="1243" t="s">
        <v>1022</v>
      </c>
      <c r="C82" s="1244" t="s">
        <v>1019</v>
      </c>
      <c r="D82" s="1251" t="s">
        <v>996</v>
      </c>
      <c r="E82" s="1452">
        <v>106</v>
      </c>
      <c r="F82" s="1452">
        <v>107.6</v>
      </c>
      <c r="G82" s="1452">
        <v>107.6</v>
      </c>
      <c r="H82" s="1452">
        <v>107.9</v>
      </c>
      <c r="I82" s="1452">
        <v>107.2</v>
      </c>
      <c r="J82" s="1452">
        <v>108.7</v>
      </c>
      <c r="K82" s="1452">
        <v>110.9</v>
      </c>
      <c r="L82" s="1452">
        <v>112.8</v>
      </c>
      <c r="M82" s="1452">
        <v>113</v>
      </c>
      <c r="N82" s="1452">
        <v>110.9</v>
      </c>
      <c r="O82" s="1452">
        <v>109.7</v>
      </c>
      <c r="P82" s="1452">
        <v>110.4</v>
      </c>
      <c r="Q82" s="1452">
        <v>110.4</v>
      </c>
      <c r="R82" s="1452">
        <v>108.4</v>
      </c>
      <c r="S82" s="1452">
        <v>108.6</v>
      </c>
      <c r="T82" s="1452">
        <v>108.1</v>
      </c>
      <c r="U82" s="1452">
        <v>109.7</v>
      </c>
      <c r="V82" s="1452">
        <v>110.4</v>
      </c>
      <c r="W82" s="1452">
        <v>109.3</v>
      </c>
      <c r="X82" s="1452">
        <v>107.1</v>
      </c>
      <c r="Y82" s="1452">
        <v>103.5</v>
      </c>
      <c r="Z82" s="1452">
        <v>105.5</v>
      </c>
      <c r="AA82" s="1452">
        <v>106</v>
      </c>
      <c r="AB82" s="1452">
        <v>104.9</v>
      </c>
      <c r="AC82" s="1452">
        <v>104.5</v>
      </c>
      <c r="AD82" s="1452">
        <v>102.2</v>
      </c>
      <c r="AE82" s="1452">
        <v>101.2</v>
      </c>
      <c r="AF82" s="1452">
        <v>102.5</v>
      </c>
      <c r="AG82" s="1452">
        <v>102.4</v>
      </c>
      <c r="AH82" s="1452">
        <v>102.4</v>
      </c>
      <c r="AI82" s="1452">
        <v>101.7</v>
      </c>
      <c r="AJ82" s="1452">
        <v>100</v>
      </c>
      <c r="AK82" s="1520">
        <v>101.2</v>
      </c>
      <c r="AL82" s="1520">
        <v>101.3</v>
      </c>
      <c r="AM82" s="1887">
        <v>99.3</v>
      </c>
      <c r="AN82" s="1887">
        <v>99</v>
      </c>
      <c r="AO82" s="2901" t="s">
        <v>1123</v>
      </c>
      <c r="AP82" s="1228" t="s">
        <v>271</v>
      </c>
    </row>
    <row r="83" spans="1:42">
      <c r="A83" s="1204"/>
      <c r="B83" s="1243"/>
      <c r="C83" s="1223" t="s">
        <v>566</v>
      </c>
      <c r="D83" s="1246" t="s">
        <v>577</v>
      </c>
      <c r="E83" s="1620" t="s">
        <v>579</v>
      </c>
      <c r="F83" s="1224">
        <f t="shared" ref="F83:AN83" si="43">ROUND((F82-E82)/E82*100,1)</f>
        <v>1.5</v>
      </c>
      <c r="G83" s="1224">
        <f t="shared" si="43"/>
        <v>0</v>
      </c>
      <c r="H83" s="1224">
        <f t="shared" si="43"/>
        <v>0.3</v>
      </c>
      <c r="I83" s="1224">
        <f t="shared" si="43"/>
        <v>-0.6</v>
      </c>
      <c r="J83" s="1224">
        <f t="shared" si="43"/>
        <v>1.4</v>
      </c>
      <c r="K83" s="1224">
        <f t="shared" si="43"/>
        <v>2</v>
      </c>
      <c r="L83" s="1224">
        <f t="shared" si="43"/>
        <v>1.7</v>
      </c>
      <c r="M83" s="1224">
        <f t="shared" si="43"/>
        <v>0.2</v>
      </c>
      <c r="N83" s="1224">
        <f t="shared" si="43"/>
        <v>-1.9</v>
      </c>
      <c r="O83" s="1224">
        <f t="shared" si="43"/>
        <v>-1.1000000000000001</v>
      </c>
      <c r="P83" s="1224">
        <f t="shared" si="43"/>
        <v>0.6</v>
      </c>
      <c r="Q83" s="1224">
        <f t="shared" si="43"/>
        <v>0</v>
      </c>
      <c r="R83" s="1224">
        <f t="shared" si="43"/>
        <v>-1.8</v>
      </c>
      <c r="S83" s="1224">
        <f t="shared" si="43"/>
        <v>0.2</v>
      </c>
      <c r="T83" s="1224">
        <f t="shared" si="43"/>
        <v>-0.5</v>
      </c>
      <c r="U83" s="1224">
        <f t="shared" si="43"/>
        <v>1.5</v>
      </c>
      <c r="V83" s="1224">
        <f t="shared" si="43"/>
        <v>0.6</v>
      </c>
      <c r="W83" s="1224">
        <f t="shared" si="43"/>
        <v>-1</v>
      </c>
      <c r="X83" s="1224">
        <f t="shared" si="43"/>
        <v>-2</v>
      </c>
      <c r="Y83" s="1224">
        <f t="shared" si="43"/>
        <v>-3.4</v>
      </c>
      <c r="Z83" s="1224">
        <f t="shared" si="43"/>
        <v>1.9</v>
      </c>
      <c r="AA83" s="1224">
        <f t="shared" si="43"/>
        <v>0.5</v>
      </c>
      <c r="AB83" s="1224">
        <f t="shared" si="43"/>
        <v>-1</v>
      </c>
      <c r="AC83" s="1224">
        <f t="shared" si="43"/>
        <v>-0.4</v>
      </c>
      <c r="AD83" s="1224">
        <f t="shared" si="43"/>
        <v>-2.2000000000000002</v>
      </c>
      <c r="AE83" s="1224">
        <f t="shared" si="43"/>
        <v>-1</v>
      </c>
      <c r="AF83" s="1224">
        <f t="shared" si="43"/>
        <v>1.3</v>
      </c>
      <c r="AG83" s="1224">
        <f t="shared" si="43"/>
        <v>-0.1</v>
      </c>
      <c r="AH83" s="1224">
        <f t="shared" si="43"/>
        <v>0</v>
      </c>
      <c r="AI83" s="1224">
        <f t="shared" si="43"/>
        <v>-0.7</v>
      </c>
      <c r="AJ83" s="1453">
        <f t="shared" si="43"/>
        <v>-1.7</v>
      </c>
      <c r="AK83" s="1453">
        <f t="shared" si="43"/>
        <v>1.2</v>
      </c>
      <c r="AL83" s="1453">
        <f t="shared" si="43"/>
        <v>0.1</v>
      </c>
      <c r="AM83" s="1453">
        <f t="shared" si="43"/>
        <v>-2</v>
      </c>
      <c r="AN83" s="2610">
        <f t="shared" si="43"/>
        <v>-0.3</v>
      </c>
      <c r="AO83" s="2901"/>
      <c r="AP83" s="1204"/>
    </row>
    <row r="84" spans="1:42">
      <c r="A84" s="1204"/>
      <c r="B84" s="1243" t="s">
        <v>1025</v>
      </c>
      <c r="C84" s="1250" t="s">
        <v>569</v>
      </c>
      <c r="D84" s="1251" t="s">
        <v>996</v>
      </c>
      <c r="E84" s="1248">
        <v>147.6</v>
      </c>
      <c r="F84" s="1248">
        <v>147.4</v>
      </c>
      <c r="G84" s="1248">
        <v>138</v>
      </c>
      <c r="H84" s="1248">
        <v>117.8</v>
      </c>
      <c r="I84" s="1248">
        <v>104.6</v>
      </c>
      <c r="J84" s="1248">
        <v>102.4</v>
      </c>
      <c r="K84" s="1248">
        <v>106.2</v>
      </c>
      <c r="L84" s="1248">
        <v>113.8</v>
      </c>
      <c r="M84" s="1248">
        <v>117.2</v>
      </c>
      <c r="N84" s="1248">
        <v>106.9</v>
      </c>
      <c r="O84" s="1248">
        <v>105.4</v>
      </c>
      <c r="P84" s="1248">
        <v>111.4</v>
      </c>
      <c r="Q84" s="1248">
        <v>107.3</v>
      </c>
      <c r="R84" s="1248">
        <v>108.1</v>
      </c>
      <c r="S84" s="1248">
        <v>114.5</v>
      </c>
      <c r="T84" s="1248">
        <v>118.7</v>
      </c>
      <c r="U84" s="1248">
        <v>119</v>
      </c>
      <c r="V84" s="1248">
        <v>122.9</v>
      </c>
      <c r="W84" s="1248">
        <v>124.9</v>
      </c>
      <c r="X84" s="1248">
        <v>121.1</v>
      </c>
      <c r="Y84" s="1248">
        <v>101.4</v>
      </c>
      <c r="Z84" s="1248">
        <v>112.7</v>
      </c>
      <c r="AA84" s="1248">
        <v>112.4</v>
      </c>
      <c r="AB84" s="1248">
        <v>113.6</v>
      </c>
      <c r="AC84" s="1248">
        <v>116.7</v>
      </c>
      <c r="AD84" s="1248">
        <v>121.2</v>
      </c>
      <c r="AE84" s="1248">
        <v>120</v>
      </c>
      <c r="AF84" s="1248">
        <v>118</v>
      </c>
      <c r="AG84" s="1248">
        <v>117.6</v>
      </c>
      <c r="AH84" s="1248">
        <v>116.2</v>
      </c>
      <c r="AI84" s="1248">
        <v>115.1</v>
      </c>
      <c r="AJ84" s="1248">
        <v>100</v>
      </c>
      <c r="AK84" s="1248">
        <v>107.4</v>
      </c>
      <c r="AL84" s="1248">
        <v>113</v>
      </c>
      <c r="AM84" s="2615">
        <v>111.6</v>
      </c>
      <c r="AN84" s="1453">
        <v>108.4</v>
      </c>
      <c r="AO84" s="1324"/>
      <c r="AP84" s="1228" t="s">
        <v>271</v>
      </c>
    </row>
    <row r="85" spans="1:42">
      <c r="A85" s="1204"/>
      <c r="B85" s="1243"/>
      <c r="C85" s="1223" t="s">
        <v>570</v>
      </c>
      <c r="D85" s="1246" t="s">
        <v>577</v>
      </c>
      <c r="E85" s="1620" t="s">
        <v>579</v>
      </c>
      <c r="F85" s="1224">
        <f t="shared" ref="F85:AN85" si="44">ROUND((F84-E84)/E84*100,1)</f>
        <v>-0.1</v>
      </c>
      <c r="G85" s="1224">
        <f t="shared" si="44"/>
        <v>-6.4</v>
      </c>
      <c r="H85" s="1224">
        <f t="shared" si="44"/>
        <v>-14.6</v>
      </c>
      <c r="I85" s="1224">
        <f t="shared" si="44"/>
        <v>-11.2</v>
      </c>
      <c r="J85" s="1224">
        <f t="shared" si="44"/>
        <v>-2.1</v>
      </c>
      <c r="K85" s="1224">
        <f t="shared" si="44"/>
        <v>3.7</v>
      </c>
      <c r="L85" s="1224">
        <f t="shared" si="44"/>
        <v>7.2</v>
      </c>
      <c r="M85" s="1224">
        <f t="shared" si="44"/>
        <v>3</v>
      </c>
      <c r="N85" s="1224">
        <f t="shared" si="44"/>
        <v>-8.8000000000000007</v>
      </c>
      <c r="O85" s="1224">
        <f t="shared" si="44"/>
        <v>-1.4</v>
      </c>
      <c r="P85" s="1224">
        <f t="shared" si="44"/>
        <v>5.7</v>
      </c>
      <c r="Q85" s="1224">
        <f t="shared" si="44"/>
        <v>-3.7</v>
      </c>
      <c r="R85" s="1224">
        <f t="shared" si="44"/>
        <v>0.7</v>
      </c>
      <c r="S85" s="1224">
        <f t="shared" si="44"/>
        <v>5.9</v>
      </c>
      <c r="T85" s="1224">
        <f t="shared" si="44"/>
        <v>3.7</v>
      </c>
      <c r="U85" s="1224">
        <f t="shared" si="44"/>
        <v>0.3</v>
      </c>
      <c r="V85" s="1224">
        <f t="shared" si="44"/>
        <v>3.3</v>
      </c>
      <c r="W85" s="1224">
        <f t="shared" si="44"/>
        <v>1.6</v>
      </c>
      <c r="X85" s="1224">
        <f t="shared" si="44"/>
        <v>-3</v>
      </c>
      <c r="Y85" s="1224">
        <f t="shared" si="44"/>
        <v>-16.3</v>
      </c>
      <c r="Z85" s="1224">
        <f t="shared" si="44"/>
        <v>11.1</v>
      </c>
      <c r="AA85" s="1224">
        <f t="shared" si="44"/>
        <v>-0.3</v>
      </c>
      <c r="AB85" s="1224">
        <f t="shared" si="44"/>
        <v>1.1000000000000001</v>
      </c>
      <c r="AC85" s="1224">
        <f t="shared" si="44"/>
        <v>2.7</v>
      </c>
      <c r="AD85" s="1224">
        <f t="shared" si="44"/>
        <v>3.9</v>
      </c>
      <c r="AE85" s="1224">
        <f t="shared" si="44"/>
        <v>-1</v>
      </c>
      <c r="AF85" s="1224">
        <f t="shared" si="44"/>
        <v>-1.7</v>
      </c>
      <c r="AG85" s="1224">
        <f t="shared" si="44"/>
        <v>-0.3</v>
      </c>
      <c r="AH85" s="1224">
        <f t="shared" si="44"/>
        <v>-1.2</v>
      </c>
      <c r="AI85" s="1224">
        <f t="shared" si="44"/>
        <v>-0.9</v>
      </c>
      <c r="AJ85" s="1453">
        <f t="shared" si="44"/>
        <v>-13.1</v>
      </c>
      <c r="AK85" s="1247">
        <f t="shared" si="44"/>
        <v>7.4</v>
      </c>
      <c r="AL85" s="1247">
        <f t="shared" si="44"/>
        <v>5.2</v>
      </c>
      <c r="AM85" s="1247">
        <f t="shared" si="44"/>
        <v>-1.2</v>
      </c>
      <c r="AN85" s="1247">
        <f t="shared" si="44"/>
        <v>-2.9</v>
      </c>
      <c r="AO85" s="1262"/>
      <c r="AP85" s="1204"/>
    </row>
    <row r="86" spans="1:42">
      <c r="A86" s="1204"/>
      <c r="B86" s="1243" t="s">
        <v>1026</v>
      </c>
      <c r="C86" s="1223" t="s">
        <v>571</v>
      </c>
      <c r="D86" s="1251" t="s">
        <v>996</v>
      </c>
      <c r="E86" s="1248">
        <v>77.599999999999994</v>
      </c>
      <c r="F86" s="1248">
        <v>80.099999999999994</v>
      </c>
      <c r="G86" s="1248">
        <v>82.7</v>
      </c>
      <c r="H86" s="1248">
        <v>84.4</v>
      </c>
      <c r="I86" s="1248">
        <v>85.4</v>
      </c>
      <c r="J86" s="1248">
        <v>85.5</v>
      </c>
      <c r="K86" s="1248">
        <v>85</v>
      </c>
      <c r="L86" s="1248">
        <v>84.6</v>
      </c>
      <c r="M86" s="1248">
        <v>85.2</v>
      </c>
      <c r="N86" s="1248">
        <v>85.7</v>
      </c>
      <c r="O86" s="1248">
        <v>85.2</v>
      </c>
      <c r="P86" s="1248">
        <v>84.4</v>
      </c>
      <c r="Q86" s="1248">
        <v>83.7</v>
      </c>
      <c r="R86" s="1248">
        <v>82.6</v>
      </c>
      <c r="S86" s="1248">
        <v>81.8</v>
      </c>
      <c r="T86" s="1248">
        <v>82.2</v>
      </c>
      <c r="U86" s="1248">
        <v>82.9</v>
      </c>
      <c r="V86" s="1248">
        <v>83.7</v>
      </c>
      <c r="W86" s="1248">
        <v>86</v>
      </c>
      <c r="X86" s="1248">
        <v>88.8</v>
      </c>
      <c r="Y86" s="1248">
        <v>89.9</v>
      </c>
      <c r="Z86" s="1248">
        <v>90.1</v>
      </c>
      <c r="AA86" s="1248">
        <v>90.6</v>
      </c>
      <c r="AB86" s="1248">
        <v>90.8</v>
      </c>
      <c r="AC86" s="1248">
        <v>91.2</v>
      </c>
      <c r="AD86" s="1248">
        <v>92</v>
      </c>
      <c r="AE86" s="1248">
        <v>93</v>
      </c>
      <c r="AF86" s="1248">
        <v>93.9</v>
      </c>
      <c r="AG86" s="1248">
        <v>95.9</v>
      </c>
      <c r="AH86" s="1248">
        <v>97</v>
      </c>
      <c r="AI86" s="1248">
        <v>98.9</v>
      </c>
      <c r="AJ86" s="1248">
        <v>100</v>
      </c>
      <c r="AK86" s="1224">
        <v>100.3</v>
      </c>
      <c r="AL86" s="1224">
        <v>99.7</v>
      </c>
      <c r="AM86" s="1453">
        <v>100.4</v>
      </c>
      <c r="AN86" s="1453">
        <v>101.6</v>
      </c>
      <c r="AO86" s="1324"/>
      <c r="AP86" s="1228" t="s">
        <v>271</v>
      </c>
    </row>
    <row r="87" spans="1:42">
      <c r="A87" s="1204"/>
      <c r="B87" s="1243" t="s">
        <v>1027</v>
      </c>
      <c r="C87" s="1223"/>
      <c r="D87" s="1246" t="s">
        <v>577</v>
      </c>
      <c r="E87" s="1620" t="s">
        <v>579</v>
      </c>
      <c r="F87" s="1231">
        <f t="shared" ref="F87:AN87" si="45">ROUND((F86-E86)/E86*100,1)</f>
        <v>3.2</v>
      </c>
      <c r="G87" s="1231">
        <f t="shared" si="45"/>
        <v>3.2</v>
      </c>
      <c r="H87" s="1231">
        <f t="shared" si="45"/>
        <v>2.1</v>
      </c>
      <c r="I87" s="1231">
        <f t="shared" si="45"/>
        <v>1.2</v>
      </c>
      <c r="J87" s="1231">
        <f t="shared" si="45"/>
        <v>0.1</v>
      </c>
      <c r="K87" s="1231">
        <f t="shared" si="45"/>
        <v>-0.6</v>
      </c>
      <c r="L87" s="1231">
        <f t="shared" si="45"/>
        <v>-0.5</v>
      </c>
      <c r="M87" s="1231">
        <f t="shared" si="45"/>
        <v>0.7</v>
      </c>
      <c r="N87" s="1231">
        <f t="shared" si="45"/>
        <v>0.6</v>
      </c>
      <c r="O87" s="1231">
        <f t="shared" si="45"/>
        <v>-0.6</v>
      </c>
      <c r="P87" s="1231">
        <f t="shared" si="45"/>
        <v>-0.9</v>
      </c>
      <c r="Q87" s="1231">
        <f t="shared" si="45"/>
        <v>-0.8</v>
      </c>
      <c r="R87" s="1231">
        <f t="shared" si="45"/>
        <v>-1.3</v>
      </c>
      <c r="S87" s="1231">
        <f t="shared" si="45"/>
        <v>-1</v>
      </c>
      <c r="T87" s="1231">
        <f t="shared" si="45"/>
        <v>0.5</v>
      </c>
      <c r="U87" s="1231">
        <f t="shared" si="45"/>
        <v>0.9</v>
      </c>
      <c r="V87" s="1231">
        <f t="shared" si="45"/>
        <v>1</v>
      </c>
      <c r="W87" s="1231">
        <f t="shared" si="45"/>
        <v>2.7</v>
      </c>
      <c r="X87" s="1231">
        <f t="shared" si="45"/>
        <v>3.3</v>
      </c>
      <c r="Y87" s="1231">
        <f t="shared" si="45"/>
        <v>1.2</v>
      </c>
      <c r="Z87" s="1231">
        <f t="shared" si="45"/>
        <v>0.2</v>
      </c>
      <c r="AA87" s="1231">
        <f t="shared" si="45"/>
        <v>0.6</v>
      </c>
      <c r="AB87" s="1231">
        <f t="shared" si="45"/>
        <v>0.2</v>
      </c>
      <c r="AC87" s="1231">
        <f t="shared" si="45"/>
        <v>0.4</v>
      </c>
      <c r="AD87" s="1231">
        <f t="shared" si="45"/>
        <v>0.9</v>
      </c>
      <c r="AE87" s="1231">
        <f t="shared" si="45"/>
        <v>1.1000000000000001</v>
      </c>
      <c r="AF87" s="1231">
        <f t="shared" si="45"/>
        <v>1</v>
      </c>
      <c r="AG87" s="1231">
        <f t="shared" si="45"/>
        <v>2.1</v>
      </c>
      <c r="AH87" s="1231">
        <f t="shared" si="45"/>
        <v>1.1000000000000001</v>
      </c>
      <c r="AI87" s="1231">
        <f t="shared" si="45"/>
        <v>2</v>
      </c>
      <c r="AJ87" s="1247">
        <f t="shared" si="45"/>
        <v>1.1000000000000001</v>
      </c>
      <c r="AK87" s="1453">
        <f t="shared" si="45"/>
        <v>0.3</v>
      </c>
      <c r="AL87" s="1453">
        <f t="shared" si="45"/>
        <v>-0.6</v>
      </c>
      <c r="AM87" s="1247">
        <f t="shared" si="45"/>
        <v>0.7</v>
      </c>
      <c r="AN87" s="1247">
        <f t="shared" si="45"/>
        <v>1.2</v>
      </c>
      <c r="AO87" s="1262"/>
      <c r="AP87" s="1204"/>
    </row>
    <row r="88" spans="1:42">
      <c r="A88" s="1204"/>
      <c r="B88" s="1243"/>
      <c r="C88" s="1223" t="s">
        <v>572</v>
      </c>
      <c r="D88" s="1246" t="s">
        <v>1028</v>
      </c>
      <c r="E88" s="1625">
        <v>1.85</v>
      </c>
      <c r="F88" s="1562">
        <v>2.0699999999999998</v>
      </c>
      <c r="G88" s="1562">
        <v>2.0499999999999998</v>
      </c>
      <c r="H88" s="1562">
        <v>1.61</v>
      </c>
      <c r="I88" s="1562">
        <v>1.2</v>
      </c>
      <c r="J88" s="1562">
        <v>1.08</v>
      </c>
      <c r="K88" s="1562">
        <v>1.06</v>
      </c>
      <c r="L88" s="1562">
        <v>1.19</v>
      </c>
      <c r="M88" s="1562">
        <v>1.2</v>
      </c>
      <c r="N88" s="1562">
        <v>0.92</v>
      </c>
      <c r="O88" s="1562">
        <v>0.87</v>
      </c>
      <c r="P88" s="1562">
        <v>1.05</v>
      </c>
      <c r="Q88" s="1562">
        <v>1.01</v>
      </c>
      <c r="R88" s="1562">
        <v>0.93</v>
      </c>
      <c r="S88" s="1563">
        <v>1.07</v>
      </c>
      <c r="T88" s="1563">
        <v>1.29</v>
      </c>
      <c r="U88" s="1563">
        <v>1.46</v>
      </c>
      <c r="V88" s="1563">
        <v>1.56</v>
      </c>
      <c r="W88" s="1563">
        <v>1.52</v>
      </c>
      <c r="X88" s="1564">
        <v>1.25</v>
      </c>
      <c r="Y88" s="1564">
        <v>0.79</v>
      </c>
      <c r="Z88" s="1564">
        <v>0.89</v>
      </c>
      <c r="AA88" s="1564">
        <v>1.05</v>
      </c>
      <c r="AB88" s="1564">
        <v>1.28</v>
      </c>
      <c r="AC88" s="1564">
        <v>1.46</v>
      </c>
      <c r="AD88" s="1564">
        <v>1.66</v>
      </c>
      <c r="AE88" s="1564">
        <v>1.8</v>
      </c>
      <c r="AF88" s="1564">
        <v>2.04</v>
      </c>
      <c r="AG88" s="1564">
        <v>2.2400000000000002</v>
      </c>
      <c r="AH88" s="1564">
        <v>2.39</v>
      </c>
      <c r="AI88" s="1564">
        <v>2.42</v>
      </c>
      <c r="AJ88" s="1522">
        <v>1.95</v>
      </c>
      <c r="AK88" s="1523">
        <v>2.02</v>
      </c>
      <c r="AL88" s="1523">
        <v>2.2599999999999998</v>
      </c>
      <c r="AM88" s="1523">
        <v>2.29</v>
      </c>
      <c r="AN88" s="1523">
        <v>2.25</v>
      </c>
      <c r="AO88" s="1626" t="s">
        <v>1124</v>
      </c>
      <c r="AP88" s="1204"/>
    </row>
    <row r="89" spans="1:42">
      <c r="A89" s="1204"/>
      <c r="B89" s="1243" t="s">
        <v>1030</v>
      </c>
      <c r="C89" s="1223" t="s">
        <v>573</v>
      </c>
      <c r="D89" s="1246" t="s">
        <v>1028</v>
      </c>
      <c r="E89" s="1625">
        <v>1.25</v>
      </c>
      <c r="F89" s="1565">
        <v>1.4</v>
      </c>
      <c r="G89" s="1565">
        <v>1.4</v>
      </c>
      <c r="H89" s="1565">
        <v>1.08</v>
      </c>
      <c r="I89" s="1565">
        <v>0.76</v>
      </c>
      <c r="J89" s="1565">
        <v>0.64</v>
      </c>
      <c r="K89" s="1565">
        <v>0.63</v>
      </c>
      <c r="L89" s="1565">
        <v>0.7</v>
      </c>
      <c r="M89" s="1565">
        <v>0.72</v>
      </c>
      <c r="N89" s="1565">
        <v>0.53</v>
      </c>
      <c r="O89" s="1565">
        <v>0.48</v>
      </c>
      <c r="P89" s="1565">
        <v>0.59</v>
      </c>
      <c r="Q89" s="1565">
        <v>0.59</v>
      </c>
      <c r="R89" s="1565">
        <v>0.54</v>
      </c>
      <c r="S89" s="1566">
        <v>0.64</v>
      </c>
      <c r="T89" s="1566">
        <v>0.83</v>
      </c>
      <c r="U89" s="1566">
        <v>0.95</v>
      </c>
      <c r="V89" s="1566">
        <v>1.06</v>
      </c>
      <c r="W89" s="1566">
        <v>1.04</v>
      </c>
      <c r="X89" s="1567">
        <v>0.88</v>
      </c>
      <c r="Y89" s="1567">
        <v>0.47</v>
      </c>
      <c r="Z89" s="1567">
        <v>0.52</v>
      </c>
      <c r="AA89" s="1567">
        <v>0.65</v>
      </c>
      <c r="AB89" s="1567">
        <v>0.8</v>
      </c>
      <c r="AC89" s="1567">
        <v>0.93</v>
      </c>
      <c r="AD89" s="1567">
        <v>1.0900000000000001</v>
      </c>
      <c r="AE89" s="1567">
        <v>1.2</v>
      </c>
      <c r="AF89" s="1567">
        <v>1.36</v>
      </c>
      <c r="AG89" s="1567">
        <v>1.5</v>
      </c>
      <c r="AH89" s="1567">
        <v>1.61</v>
      </c>
      <c r="AI89" s="1567">
        <v>1.6</v>
      </c>
      <c r="AJ89" s="1523">
        <v>1.18</v>
      </c>
      <c r="AK89" s="1522">
        <v>1.1299999999999999</v>
      </c>
      <c r="AL89" s="1522">
        <v>1.28</v>
      </c>
      <c r="AM89" s="1523">
        <v>1.31</v>
      </c>
      <c r="AN89" s="1523">
        <v>1.25</v>
      </c>
      <c r="AO89" s="1627"/>
      <c r="AP89" s="1204" t="s">
        <v>64</v>
      </c>
    </row>
    <row r="90" spans="1:42" ht="13.5" thickBot="1">
      <c r="A90" s="1204"/>
      <c r="B90" s="1243"/>
      <c r="C90" s="1250" t="s">
        <v>574</v>
      </c>
      <c r="D90" s="1284" t="s">
        <v>575</v>
      </c>
      <c r="E90" s="1828">
        <v>2.2999999999999998</v>
      </c>
      <c r="F90" s="1568">
        <v>2.1</v>
      </c>
      <c r="G90" s="1568">
        <v>2.1</v>
      </c>
      <c r="H90" s="1568">
        <v>2.2000000000000002</v>
      </c>
      <c r="I90" s="1568">
        <v>2.5</v>
      </c>
      <c r="J90" s="1568">
        <v>2.9</v>
      </c>
      <c r="K90" s="1568">
        <v>3.2</v>
      </c>
      <c r="L90" s="1568">
        <v>3.4</v>
      </c>
      <c r="M90" s="1829">
        <v>3.4</v>
      </c>
      <c r="N90" s="1829">
        <v>4.0999999999999996</v>
      </c>
      <c r="O90" s="1829">
        <v>4.7</v>
      </c>
      <c r="P90" s="1829">
        <v>4.7</v>
      </c>
      <c r="Q90" s="1829">
        <v>5</v>
      </c>
      <c r="R90" s="1829">
        <v>5.4</v>
      </c>
      <c r="S90" s="1568">
        <v>5.3</v>
      </c>
      <c r="T90" s="1568">
        <v>4.7</v>
      </c>
      <c r="U90" s="1568">
        <v>4.4000000000000004</v>
      </c>
      <c r="V90" s="1568">
        <v>4.0999999999999996</v>
      </c>
      <c r="W90" s="1568">
        <v>3.9</v>
      </c>
      <c r="X90" s="1559">
        <v>4</v>
      </c>
      <c r="Y90" s="1559">
        <v>5.0999999999999996</v>
      </c>
      <c r="Z90" s="1559">
        <v>5.0999999999999996</v>
      </c>
      <c r="AA90" s="1559">
        <v>4.5999999999999996</v>
      </c>
      <c r="AB90" s="1559">
        <v>4.3</v>
      </c>
      <c r="AC90" s="1830">
        <v>4</v>
      </c>
      <c r="AD90" s="1830">
        <v>3.6</v>
      </c>
      <c r="AE90" s="1830">
        <v>3.4</v>
      </c>
      <c r="AF90" s="1830">
        <v>3.1</v>
      </c>
      <c r="AG90" s="1830">
        <v>2.8</v>
      </c>
      <c r="AH90" s="1830">
        <v>2.4</v>
      </c>
      <c r="AI90" s="1830">
        <v>2.4</v>
      </c>
      <c r="AJ90" s="1525">
        <v>2.8</v>
      </c>
      <c r="AK90" s="1603">
        <v>2.8</v>
      </c>
      <c r="AL90" s="1603">
        <v>2.6</v>
      </c>
      <c r="AM90" s="2616">
        <v>2.6</v>
      </c>
      <c r="AN90" s="1525">
        <v>2.5</v>
      </c>
      <c r="AO90" s="1831" t="s">
        <v>1107</v>
      </c>
      <c r="AP90" s="1204"/>
    </row>
    <row r="91" spans="1:42">
      <c r="A91" s="1204"/>
      <c r="B91" s="1570"/>
      <c r="C91" s="1832" t="s">
        <v>1125</v>
      </c>
      <c r="D91" s="1571" t="s">
        <v>1051</v>
      </c>
      <c r="E91" s="1833"/>
      <c r="F91" s="1834"/>
      <c r="G91" s="1834"/>
      <c r="H91" s="1834"/>
      <c r="I91" s="1834"/>
      <c r="J91" s="1834"/>
      <c r="K91" s="1834"/>
      <c r="L91" s="1834"/>
      <c r="M91" s="1834"/>
      <c r="N91" s="1834"/>
      <c r="O91" s="1834"/>
      <c r="P91" s="1834"/>
      <c r="Q91" s="1834"/>
      <c r="R91" s="1834"/>
      <c r="S91" s="1834"/>
      <c r="T91" s="1835"/>
      <c r="U91" s="1835"/>
      <c r="V91" s="1835"/>
      <c r="W91" s="1835"/>
      <c r="X91" s="1835"/>
      <c r="Y91" s="1835"/>
      <c r="Z91" s="1835"/>
      <c r="AA91" s="1835"/>
      <c r="AB91" s="1836">
        <v>100</v>
      </c>
      <c r="AC91" s="1837">
        <v>102.87122083333334</v>
      </c>
      <c r="AD91" s="1837">
        <v>101.77303000000001</v>
      </c>
      <c r="AE91" s="1837">
        <v>101.34519166666666</v>
      </c>
      <c r="AF91" s="1837">
        <v>100.57742</v>
      </c>
      <c r="AG91" s="1837">
        <v>101.7816325</v>
      </c>
      <c r="AH91" s="1837">
        <v>102.26316916666667</v>
      </c>
      <c r="AI91" s="1837">
        <v>101.32632333333332</v>
      </c>
      <c r="AJ91" s="1838">
        <v>95.347561666666664</v>
      </c>
      <c r="AK91" s="1838">
        <v>96.334573333333353</v>
      </c>
      <c r="AL91" s="1838">
        <v>99.010369166666692</v>
      </c>
      <c r="AM91" s="1525">
        <v>99.291701111111095</v>
      </c>
      <c r="AN91" s="2734">
        <v>99.824913333333328</v>
      </c>
      <c r="AO91" s="1839" t="s">
        <v>1052</v>
      </c>
      <c r="AP91" s="1204"/>
    </row>
    <row r="92" spans="1:42">
      <c r="A92" s="1204"/>
      <c r="B92" s="1243"/>
      <c r="C92" s="1229"/>
      <c r="D92" s="1246" t="s">
        <v>577</v>
      </c>
      <c r="E92" s="1628"/>
      <c r="F92" s="1326"/>
      <c r="G92" s="1326"/>
      <c r="H92" s="1326"/>
      <c r="I92" s="1326"/>
      <c r="J92" s="1326"/>
      <c r="K92" s="1326"/>
      <c r="L92" s="1326"/>
      <c r="M92" s="1326"/>
      <c r="N92" s="1326"/>
      <c r="O92" s="1326"/>
      <c r="P92" s="1326"/>
      <c r="Q92" s="1326"/>
      <c r="R92" s="1326"/>
      <c r="S92" s="1326"/>
      <c r="T92" s="1264"/>
      <c r="U92" s="1264"/>
      <c r="V92" s="1264"/>
      <c r="W92" s="1264"/>
      <c r="X92" s="1264"/>
      <c r="Y92" s="1264"/>
      <c r="Z92" s="1264"/>
      <c r="AA92" s="1264"/>
      <c r="AB92" s="1327"/>
      <c r="AC92" s="1220">
        <f t="shared" ref="AC92:AN92" si="46">ROUND((AC91-AB91)/AB91*100,1)</f>
        <v>2.9</v>
      </c>
      <c r="AD92" s="1220">
        <f t="shared" si="46"/>
        <v>-1.1000000000000001</v>
      </c>
      <c r="AE92" s="1220">
        <f t="shared" si="46"/>
        <v>-0.4</v>
      </c>
      <c r="AF92" s="1220">
        <f t="shared" si="46"/>
        <v>-0.8</v>
      </c>
      <c r="AG92" s="1220">
        <f t="shared" si="46"/>
        <v>1.2</v>
      </c>
      <c r="AH92" s="1220">
        <f t="shared" si="46"/>
        <v>0.5</v>
      </c>
      <c r="AI92" s="1220">
        <f t="shared" si="46"/>
        <v>-0.9</v>
      </c>
      <c r="AJ92" s="1221">
        <f t="shared" si="46"/>
        <v>-5.9</v>
      </c>
      <c r="AK92" s="1505">
        <f t="shared" si="46"/>
        <v>1</v>
      </c>
      <c r="AL92" s="1505">
        <f t="shared" si="46"/>
        <v>2.8</v>
      </c>
      <c r="AM92" s="1221">
        <f t="shared" si="46"/>
        <v>0.3</v>
      </c>
      <c r="AN92" s="2733">
        <f t="shared" si="46"/>
        <v>0.5</v>
      </c>
      <c r="AO92" s="1328"/>
      <c r="AP92" s="1204"/>
    </row>
    <row r="93" spans="1:42">
      <c r="A93" s="1204"/>
      <c r="B93" s="1243"/>
      <c r="C93" s="1250" t="s">
        <v>677</v>
      </c>
      <c r="D93" s="1265" t="s">
        <v>1056</v>
      </c>
      <c r="E93" s="1629">
        <v>166.2612</v>
      </c>
      <c r="F93" s="1236">
        <v>170.71090000000001</v>
      </c>
      <c r="G93" s="1236">
        <v>137.01259999999999</v>
      </c>
      <c r="H93" s="1236">
        <v>140.25899999999999</v>
      </c>
      <c r="I93" s="1236">
        <v>148.5684</v>
      </c>
      <c r="J93" s="1236">
        <v>157.02520000000001</v>
      </c>
      <c r="K93" s="1236">
        <v>147.03299999999999</v>
      </c>
      <c r="L93" s="1236">
        <v>164.32660000000001</v>
      </c>
      <c r="M93" s="1322">
        <v>138.70140000000001</v>
      </c>
      <c r="N93" s="1322">
        <v>119.8295</v>
      </c>
      <c r="O93" s="1322">
        <v>121.4601</v>
      </c>
      <c r="P93" s="1322">
        <v>122.9843</v>
      </c>
      <c r="Q93" s="1322">
        <v>117.3858</v>
      </c>
      <c r="R93" s="1322">
        <v>115.1016</v>
      </c>
      <c r="S93" s="1236">
        <v>116.00830000000001</v>
      </c>
      <c r="T93" s="1236">
        <v>118.9049</v>
      </c>
      <c r="U93" s="1236">
        <v>123.61750000000001</v>
      </c>
      <c r="V93" s="1236">
        <v>129.03909999999999</v>
      </c>
      <c r="W93" s="1236">
        <v>106.0741</v>
      </c>
      <c r="X93" s="1236">
        <v>109.3519</v>
      </c>
      <c r="Y93" s="1236">
        <v>78.840999999999994</v>
      </c>
      <c r="Z93" s="1236">
        <v>81.312600000000003</v>
      </c>
      <c r="AA93" s="1236">
        <v>83.411699999999996</v>
      </c>
      <c r="AB93" s="1236">
        <v>88.279700000000005</v>
      </c>
      <c r="AC93" s="1266">
        <v>98.002499999999998</v>
      </c>
      <c r="AD93" s="1266">
        <v>89.226100000000002</v>
      </c>
      <c r="AE93" s="1266">
        <v>90.929900000000004</v>
      </c>
      <c r="AF93" s="1266">
        <v>96.723699999999994</v>
      </c>
      <c r="AG93" s="1266">
        <v>96.464100000000002</v>
      </c>
      <c r="AH93" s="1266">
        <v>94.236999999999995</v>
      </c>
      <c r="AI93" s="1266">
        <v>90.512299999999996</v>
      </c>
      <c r="AJ93" s="1267">
        <v>81.534000000000006</v>
      </c>
      <c r="AK93" s="1270">
        <v>85.648399999999995</v>
      </c>
      <c r="AL93" s="1270">
        <v>85.9529</v>
      </c>
      <c r="AM93" s="1267">
        <v>81.962299999999999</v>
      </c>
      <c r="AN93" s="1267">
        <v>79.209800000000001</v>
      </c>
      <c r="AO93" s="1317" t="s">
        <v>1126</v>
      </c>
      <c r="AP93" s="1204"/>
    </row>
    <row r="94" spans="1:42">
      <c r="A94" s="1204"/>
      <c r="B94" s="1243" t="s">
        <v>1127</v>
      </c>
      <c r="C94" s="1229"/>
      <c r="D94" s="1246" t="s">
        <v>577</v>
      </c>
      <c r="E94" s="1630" t="s">
        <v>579</v>
      </c>
      <c r="F94" s="1220">
        <f t="shared" ref="F94:AN94" si="47">ROUND((F93-E93)/E93*100,1)</f>
        <v>2.7</v>
      </c>
      <c r="G94" s="1220">
        <f t="shared" si="47"/>
        <v>-19.7</v>
      </c>
      <c r="H94" s="1220">
        <f t="shared" si="47"/>
        <v>2.4</v>
      </c>
      <c r="I94" s="1220">
        <f t="shared" si="47"/>
        <v>5.9</v>
      </c>
      <c r="J94" s="1220">
        <f t="shared" si="47"/>
        <v>5.7</v>
      </c>
      <c r="K94" s="1220">
        <f t="shared" si="47"/>
        <v>-6.4</v>
      </c>
      <c r="L94" s="1220">
        <f t="shared" si="47"/>
        <v>11.8</v>
      </c>
      <c r="M94" s="1220">
        <f t="shared" si="47"/>
        <v>-15.6</v>
      </c>
      <c r="N94" s="1220">
        <f t="shared" si="47"/>
        <v>-13.6</v>
      </c>
      <c r="O94" s="1220">
        <f t="shared" si="47"/>
        <v>1.4</v>
      </c>
      <c r="P94" s="1220">
        <f t="shared" si="47"/>
        <v>1.3</v>
      </c>
      <c r="Q94" s="1220">
        <f t="shared" si="47"/>
        <v>-4.5999999999999996</v>
      </c>
      <c r="R94" s="1220">
        <f t="shared" si="47"/>
        <v>-1.9</v>
      </c>
      <c r="S94" s="1220">
        <f t="shared" si="47"/>
        <v>0.8</v>
      </c>
      <c r="T94" s="1220">
        <f t="shared" si="47"/>
        <v>2.5</v>
      </c>
      <c r="U94" s="1220">
        <f t="shared" si="47"/>
        <v>4</v>
      </c>
      <c r="V94" s="1220">
        <f t="shared" si="47"/>
        <v>4.4000000000000004</v>
      </c>
      <c r="W94" s="1220">
        <f t="shared" si="47"/>
        <v>-17.8</v>
      </c>
      <c r="X94" s="1220">
        <f t="shared" si="47"/>
        <v>3.1</v>
      </c>
      <c r="Y94" s="1220">
        <f t="shared" si="47"/>
        <v>-27.9</v>
      </c>
      <c r="Z94" s="1220">
        <f t="shared" si="47"/>
        <v>3.1</v>
      </c>
      <c r="AA94" s="1220">
        <f t="shared" si="47"/>
        <v>2.6</v>
      </c>
      <c r="AB94" s="1220">
        <f t="shared" si="47"/>
        <v>5.8</v>
      </c>
      <c r="AC94" s="1220">
        <f t="shared" si="47"/>
        <v>11</v>
      </c>
      <c r="AD94" s="1220">
        <f t="shared" si="47"/>
        <v>-9</v>
      </c>
      <c r="AE94" s="1220">
        <f t="shared" si="47"/>
        <v>1.9</v>
      </c>
      <c r="AF94" s="1220">
        <f t="shared" si="47"/>
        <v>6.4</v>
      </c>
      <c r="AG94" s="1220">
        <f t="shared" si="47"/>
        <v>-0.3</v>
      </c>
      <c r="AH94" s="1220">
        <f t="shared" si="47"/>
        <v>-2.2999999999999998</v>
      </c>
      <c r="AI94" s="1220">
        <f t="shared" si="47"/>
        <v>-4</v>
      </c>
      <c r="AJ94" s="1221">
        <f t="shared" si="47"/>
        <v>-9.9</v>
      </c>
      <c r="AK94" s="1221">
        <f t="shared" si="47"/>
        <v>5</v>
      </c>
      <c r="AL94" s="1221">
        <f t="shared" si="47"/>
        <v>0.4</v>
      </c>
      <c r="AM94" s="1221">
        <f t="shared" si="47"/>
        <v>-4.5999999999999996</v>
      </c>
      <c r="AN94" s="1221">
        <f t="shared" si="47"/>
        <v>-3.4</v>
      </c>
      <c r="AO94" s="1262"/>
      <c r="AP94" s="1204"/>
    </row>
    <row r="95" spans="1:42">
      <c r="A95" s="1204"/>
      <c r="B95" s="1243" t="s">
        <v>1058</v>
      </c>
      <c r="C95" s="1223" t="s">
        <v>672</v>
      </c>
      <c r="D95" s="1268" t="s">
        <v>1128</v>
      </c>
      <c r="E95" s="1631">
        <v>269.210058</v>
      </c>
      <c r="F95" s="1235">
        <v>283.42098099999998</v>
      </c>
      <c r="G95" s="1235">
        <v>252.25974500000001</v>
      </c>
      <c r="H95" s="1235">
        <v>246.601113</v>
      </c>
      <c r="I95" s="1235">
        <v>230.65418099999999</v>
      </c>
      <c r="J95" s="1235">
        <v>238.065617</v>
      </c>
      <c r="K95" s="1235">
        <v>228.14518799999999</v>
      </c>
      <c r="L95" s="1235">
        <v>259.79276800000002</v>
      </c>
      <c r="M95" s="1329">
        <v>227.96626199999997</v>
      </c>
      <c r="N95" s="1329">
        <v>195.99659</v>
      </c>
      <c r="O95" s="1329">
        <v>194.27765699999998</v>
      </c>
      <c r="P95" s="1329">
        <v>200.25865899999999</v>
      </c>
      <c r="Q95" s="1329">
        <v>181.09319299999999</v>
      </c>
      <c r="R95" s="1329">
        <v>172.344269</v>
      </c>
      <c r="S95" s="1235">
        <v>173.09634599999998</v>
      </c>
      <c r="T95" s="1236">
        <v>181.50475599999999</v>
      </c>
      <c r="U95" s="1236">
        <v>186.05811800000001</v>
      </c>
      <c r="V95" s="1236">
        <v>188.87453499999998</v>
      </c>
      <c r="W95" s="1236">
        <v>160.99071699999999</v>
      </c>
      <c r="X95" s="1236">
        <v>157.41098199999999</v>
      </c>
      <c r="Y95" s="1236">
        <v>115.485828</v>
      </c>
      <c r="Z95" s="1330">
        <v>121.45510899999999</v>
      </c>
      <c r="AA95" s="1330">
        <v>126.50857000000001</v>
      </c>
      <c r="AB95" s="1330">
        <v>132.60853</v>
      </c>
      <c r="AC95" s="1330">
        <v>147.85275899999999</v>
      </c>
      <c r="AD95" s="1236">
        <v>134.02133499999999</v>
      </c>
      <c r="AE95" s="1236">
        <v>129.443907</v>
      </c>
      <c r="AF95" s="1236">
        <v>132.96209199999998</v>
      </c>
      <c r="AG95" s="1236">
        <v>134.67895300000001</v>
      </c>
      <c r="AH95" s="1235">
        <v>131.14925199999999</v>
      </c>
      <c r="AI95" s="1266">
        <v>127.55503300000001</v>
      </c>
      <c r="AJ95" s="1267">
        <v>113.743649</v>
      </c>
      <c r="AK95" s="1267">
        <v>122.23889</v>
      </c>
      <c r="AL95" s="1267">
        <v>119.466373</v>
      </c>
      <c r="AM95" s="1267">
        <v>111.213656</v>
      </c>
      <c r="AN95" s="1267">
        <v>102.739329</v>
      </c>
      <c r="AO95" s="1262" t="s">
        <v>97</v>
      </c>
      <c r="AP95" s="1204"/>
    </row>
    <row r="96" spans="1:42">
      <c r="A96" s="1204"/>
      <c r="B96" s="1243"/>
      <c r="C96" s="1229"/>
      <c r="D96" s="1246" t="s">
        <v>577</v>
      </c>
      <c r="E96" s="1630" t="s">
        <v>579</v>
      </c>
      <c r="F96" s="1220">
        <f t="shared" ref="F96:AN96" si="48">ROUND((F95-E95)/E95*100,1)</f>
        <v>5.3</v>
      </c>
      <c r="G96" s="1220">
        <f t="shared" si="48"/>
        <v>-11</v>
      </c>
      <c r="H96" s="1220">
        <f t="shared" si="48"/>
        <v>-2.2000000000000002</v>
      </c>
      <c r="I96" s="1220">
        <f t="shared" si="48"/>
        <v>-6.5</v>
      </c>
      <c r="J96" s="1220">
        <f t="shared" si="48"/>
        <v>3.2</v>
      </c>
      <c r="K96" s="1220">
        <f t="shared" si="48"/>
        <v>-4.2</v>
      </c>
      <c r="L96" s="1220">
        <f t="shared" si="48"/>
        <v>13.9</v>
      </c>
      <c r="M96" s="1220">
        <f t="shared" si="48"/>
        <v>-12.3</v>
      </c>
      <c r="N96" s="1220">
        <f t="shared" si="48"/>
        <v>-14</v>
      </c>
      <c r="O96" s="1220">
        <f t="shared" si="48"/>
        <v>-0.9</v>
      </c>
      <c r="P96" s="1220">
        <f t="shared" si="48"/>
        <v>3.1</v>
      </c>
      <c r="Q96" s="1220">
        <f t="shared" si="48"/>
        <v>-9.6</v>
      </c>
      <c r="R96" s="1220">
        <f t="shared" si="48"/>
        <v>-4.8</v>
      </c>
      <c r="S96" s="1220">
        <f t="shared" si="48"/>
        <v>0.4</v>
      </c>
      <c r="T96" s="1220">
        <f t="shared" si="48"/>
        <v>4.9000000000000004</v>
      </c>
      <c r="U96" s="1220">
        <f t="shared" si="48"/>
        <v>2.5</v>
      </c>
      <c r="V96" s="1220">
        <f t="shared" si="48"/>
        <v>1.5</v>
      </c>
      <c r="W96" s="1220">
        <f t="shared" si="48"/>
        <v>-14.8</v>
      </c>
      <c r="X96" s="1220">
        <f t="shared" si="48"/>
        <v>-2.2000000000000002</v>
      </c>
      <c r="Y96" s="1220">
        <f t="shared" si="48"/>
        <v>-26.6</v>
      </c>
      <c r="Z96" s="1220">
        <f t="shared" si="48"/>
        <v>5.2</v>
      </c>
      <c r="AA96" s="1220">
        <f t="shared" si="48"/>
        <v>4.2</v>
      </c>
      <c r="AB96" s="1220">
        <f t="shared" si="48"/>
        <v>4.8</v>
      </c>
      <c r="AC96" s="1220">
        <f t="shared" si="48"/>
        <v>11.5</v>
      </c>
      <c r="AD96" s="1220">
        <f t="shared" si="48"/>
        <v>-9.4</v>
      </c>
      <c r="AE96" s="1220">
        <f t="shared" si="48"/>
        <v>-3.4</v>
      </c>
      <c r="AF96" s="1220">
        <f t="shared" si="48"/>
        <v>2.7</v>
      </c>
      <c r="AG96" s="1220">
        <f t="shared" si="48"/>
        <v>1.3</v>
      </c>
      <c r="AH96" s="1220">
        <f t="shared" si="48"/>
        <v>-2.6</v>
      </c>
      <c r="AI96" s="1220">
        <f t="shared" si="48"/>
        <v>-2.7</v>
      </c>
      <c r="AJ96" s="1221">
        <f t="shared" si="48"/>
        <v>-10.8</v>
      </c>
      <c r="AK96" s="1505">
        <f t="shared" si="48"/>
        <v>7.5</v>
      </c>
      <c r="AL96" s="1505">
        <f t="shared" si="48"/>
        <v>-2.2999999999999998</v>
      </c>
      <c r="AM96" s="1221">
        <f t="shared" si="48"/>
        <v>-6.9</v>
      </c>
      <c r="AN96" s="1221">
        <f t="shared" si="48"/>
        <v>-7.6</v>
      </c>
      <c r="AO96" s="1259"/>
      <c r="AP96" s="1204"/>
    </row>
    <row r="97" spans="1:43">
      <c r="A97" s="1204"/>
      <c r="B97" s="1243" t="s">
        <v>1060</v>
      </c>
      <c r="C97" s="1250" t="s">
        <v>1061</v>
      </c>
      <c r="D97" s="1251" t="s">
        <v>1129</v>
      </c>
      <c r="E97" s="1632">
        <v>5561.5940000000001</v>
      </c>
      <c r="F97" s="1287">
        <v>5975.0889999999999</v>
      </c>
      <c r="G97" s="1287">
        <v>5744.9489999999996</v>
      </c>
      <c r="H97" s="1287">
        <v>5333.7839999999997</v>
      </c>
      <c r="I97" s="1287">
        <v>4887.1760000000004</v>
      </c>
      <c r="J97" s="1287">
        <v>4911.6509999999998</v>
      </c>
      <c r="K97" s="1287">
        <v>5149.4139999999998</v>
      </c>
      <c r="L97" s="1287">
        <v>5375.6049999999996</v>
      </c>
      <c r="M97" s="1331">
        <v>5112.5039999999999</v>
      </c>
      <c r="N97" s="1331">
        <v>4335.3180000000002</v>
      </c>
      <c r="O97" s="1331">
        <v>3987.7310000000002</v>
      </c>
      <c r="P97" s="1331">
        <v>4095.1170000000002</v>
      </c>
      <c r="Q97" s="1331">
        <v>4059.0459999999998</v>
      </c>
      <c r="R97" s="1331">
        <v>3966.0929999999998</v>
      </c>
      <c r="S97" s="1287">
        <v>4027.3150000000001</v>
      </c>
      <c r="T97" s="1285">
        <v>3962.232</v>
      </c>
      <c r="U97" s="1285">
        <v>3928.3510000000001</v>
      </c>
      <c r="V97" s="1285">
        <v>3715.8870000000002</v>
      </c>
      <c r="W97" s="1285">
        <v>3433.8290000000002</v>
      </c>
      <c r="X97" s="1285">
        <v>3212.3420000000001</v>
      </c>
      <c r="Y97" s="1285">
        <v>2921.0839999999998</v>
      </c>
      <c r="Z97" s="1285">
        <v>3229.7159999999999</v>
      </c>
      <c r="AA97" s="1285">
        <v>2689.0740000000001</v>
      </c>
      <c r="AB97" s="1285">
        <v>3390.2739999999999</v>
      </c>
      <c r="AC97" s="1285">
        <v>3262.5219999999999</v>
      </c>
      <c r="AD97" s="1285">
        <v>3290.098</v>
      </c>
      <c r="AE97" s="1285">
        <v>3150.31</v>
      </c>
      <c r="AF97" s="1285">
        <v>3244.7979999999998</v>
      </c>
      <c r="AG97" s="1285">
        <v>3390.8240000000001</v>
      </c>
      <c r="AH97" s="1285">
        <v>3347.9430000000002</v>
      </c>
      <c r="AI97" s="1275">
        <v>3284.87</v>
      </c>
      <c r="AJ97" s="1531">
        <v>2880.527</v>
      </c>
      <c r="AK97" s="1530">
        <v>2795.8180000000002</v>
      </c>
      <c r="AL97" s="1530">
        <v>2563.1840000000002</v>
      </c>
      <c r="AM97" s="1531">
        <v>3034.1669999999999</v>
      </c>
      <c r="AN97" s="1530">
        <v>2863.6260000000002</v>
      </c>
      <c r="AO97" s="1271" t="s">
        <v>1063</v>
      </c>
      <c r="AP97" s="1204"/>
    </row>
    <row r="98" spans="1:43">
      <c r="A98" s="1204"/>
      <c r="B98" s="1243"/>
      <c r="C98" s="1272" t="s">
        <v>38</v>
      </c>
      <c r="D98" s="1246" t="s">
        <v>577</v>
      </c>
      <c r="E98" s="1633" t="s">
        <v>579</v>
      </c>
      <c r="F98" s="1533">
        <f t="shared" ref="F98:AN98" si="49">ROUND((F97-E97)/E97*100,1)</f>
        <v>7.4</v>
      </c>
      <c r="G98" s="1533">
        <f t="shared" si="49"/>
        <v>-3.9</v>
      </c>
      <c r="H98" s="1533">
        <f t="shared" si="49"/>
        <v>-7.2</v>
      </c>
      <c r="I98" s="1533">
        <f t="shared" si="49"/>
        <v>-8.4</v>
      </c>
      <c r="J98" s="1533">
        <f t="shared" si="49"/>
        <v>0.5</v>
      </c>
      <c r="K98" s="1533">
        <f t="shared" si="49"/>
        <v>4.8</v>
      </c>
      <c r="L98" s="1533">
        <f t="shared" si="49"/>
        <v>4.4000000000000004</v>
      </c>
      <c r="M98" s="1533">
        <f t="shared" si="49"/>
        <v>-4.9000000000000004</v>
      </c>
      <c r="N98" s="1533">
        <f t="shared" si="49"/>
        <v>-15.2</v>
      </c>
      <c r="O98" s="1533">
        <f t="shared" si="49"/>
        <v>-8</v>
      </c>
      <c r="P98" s="1533">
        <f t="shared" si="49"/>
        <v>2.7</v>
      </c>
      <c r="Q98" s="1533">
        <f t="shared" si="49"/>
        <v>-0.9</v>
      </c>
      <c r="R98" s="1533">
        <f t="shared" si="49"/>
        <v>-2.2999999999999998</v>
      </c>
      <c r="S98" s="1533">
        <f t="shared" si="49"/>
        <v>1.5</v>
      </c>
      <c r="T98" s="1533">
        <f t="shared" si="49"/>
        <v>-1.6</v>
      </c>
      <c r="U98" s="1533">
        <f t="shared" si="49"/>
        <v>-0.9</v>
      </c>
      <c r="V98" s="1533">
        <f t="shared" si="49"/>
        <v>-5.4</v>
      </c>
      <c r="W98" s="1533">
        <f t="shared" si="49"/>
        <v>-7.6</v>
      </c>
      <c r="X98" s="1533">
        <f t="shared" si="49"/>
        <v>-6.5</v>
      </c>
      <c r="Y98" s="1533">
        <f t="shared" si="49"/>
        <v>-9.1</v>
      </c>
      <c r="Z98" s="1533">
        <f t="shared" si="49"/>
        <v>10.6</v>
      </c>
      <c r="AA98" s="1533">
        <f t="shared" si="49"/>
        <v>-16.7</v>
      </c>
      <c r="AB98" s="1533">
        <f t="shared" si="49"/>
        <v>26.1</v>
      </c>
      <c r="AC98" s="1533">
        <f t="shared" si="49"/>
        <v>-3.8</v>
      </c>
      <c r="AD98" s="1533">
        <f t="shared" si="49"/>
        <v>0.8</v>
      </c>
      <c r="AE98" s="1533">
        <f t="shared" si="49"/>
        <v>-4.2</v>
      </c>
      <c r="AF98" s="1533">
        <f t="shared" si="49"/>
        <v>3</v>
      </c>
      <c r="AG98" s="1533">
        <f t="shared" si="49"/>
        <v>4.5</v>
      </c>
      <c r="AH98" s="1533">
        <f t="shared" si="49"/>
        <v>-1.3</v>
      </c>
      <c r="AI98" s="1533">
        <f t="shared" si="49"/>
        <v>-1.9</v>
      </c>
      <c r="AJ98" s="1505">
        <f t="shared" si="49"/>
        <v>-12.3</v>
      </c>
      <c r="AK98" s="1221">
        <f t="shared" si="49"/>
        <v>-2.9</v>
      </c>
      <c r="AL98" s="1221">
        <f t="shared" si="49"/>
        <v>-8.3000000000000007</v>
      </c>
      <c r="AM98" s="1221">
        <f t="shared" si="49"/>
        <v>18.399999999999999</v>
      </c>
      <c r="AN98" s="1221">
        <f t="shared" si="49"/>
        <v>-5.6</v>
      </c>
      <c r="AO98" s="1538" t="s">
        <v>1065</v>
      </c>
      <c r="AP98" s="1204"/>
    </row>
    <row r="99" spans="1:43">
      <c r="A99" s="1204"/>
      <c r="B99" s="1243" t="s">
        <v>1064</v>
      </c>
      <c r="C99" s="1223" t="s">
        <v>1215</v>
      </c>
      <c r="D99" s="1332" t="s">
        <v>1130</v>
      </c>
      <c r="E99" s="1634">
        <f t="shared" ref="E99:AN99" si="50">E165/1000</f>
        <v>19376.277999999998</v>
      </c>
      <c r="F99" s="1634">
        <f t="shared" si="50"/>
        <v>20941.933000000001</v>
      </c>
      <c r="G99" s="1634">
        <f t="shared" si="50"/>
        <v>22164.196</v>
      </c>
      <c r="H99" s="1634">
        <f t="shared" si="50"/>
        <v>22203.843000000001</v>
      </c>
      <c r="I99" s="1634">
        <f t="shared" si="50"/>
        <v>21489.741999999998</v>
      </c>
      <c r="J99" s="1634">
        <f t="shared" si="50"/>
        <v>21792.815999999999</v>
      </c>
      <c r="K99" s="1634">
        <f t="shared" si="50"/>
        <v>22339.760999999999</v>
      </c>
      <c r="L99" s="1634">
        <f t="shared" si="50"/>
        <v>22976.16</v>
      </c>
      <c r="M99" s="1634">
        <f t="shared" si="50"/>
        <v>23412.935000000001</v>
      </c>
      <c r="N99" s="1634">
        <f t="shared" si="50"/>
        <v>23248.455999999998</v>
      </c>
      <c r="O99" s="1634">
        <f t="shared" si="50"/>
        <v>23124.402999999998</v>
      </c>
      <c r="P99" s="1634">
        <f t="shared" si="50"/>
        <v>22633.879000000001</v>
      </c>
      <c r="Q99" s="1634">
        <f t="shared" si="50"/>
        <v>22340.865000000002</v>
      </c>
      <c r="R99" s="1634">
        <f t="shared" si="50"/>
        <v>22032.84</v>
      </c>
      <c r="S99" s="1634">
        <f t="shared" si="50"/>
        <v>21759.254000000001</v>
      </c>
      <c r="T99" s="1634">
        <f t="shared" si="50"/>
        <v>21467.233</v>
      </c>
      <c r="U99" s="1634">
        <f t="shared" si="50"/>
        <v>21328.350999999999</v>
      </c>
      <c r="V99" s="1634">
        <f t="shared" si="50"/>
        <v>21144.974999999999</v>
      </c>
      <c r="W99" s="1634">
        <f t="shared" si="50"/>
        <v>21198.775000000001</v>
      </c>
      <c r="X99" s="1634">
        <f t="shared" si="50"/>
        <v>20951.099999999999</v>
      </c>
      <c r="Y99" s="1634">
        <f t="shared" si="50"/>
        <v>19775.776999999998</v>
      </c>
      <c r="Z99" s="1634">
        <f t="shared" si="50"/>
        <v>19579.062999999998</v>
      </c>
      <c r="AA99" s="1634">
        <f t="shared" si="50"/>
        <v>19593.278999999999</v>
      </c>
      <c r="AB99" s="1634">
        <f t="shared" si="50"/>
        <v>19591.627</v>
      </c>
      <c r="AC99" s="1634">
        <f t="shared" si="50"/>
        <v>19777.406999999999</v>
      </c>
      <c r="AD99" s="1634">
        <f t="shared" si="50"/>
        <v>20197.310000000001</v>
      </c>
      <c r="AE99" s="1634">
        <f t="shared" si="50"/>
        <v>20049.078000000001</v>
      </c>
      <c r="AF99" s="1634">
        <f t="shared" si="50"/>
        <v>19597.852999999999</v>
      </c>
      <c r="AG99" s="1634">
        <f t="shared" si="50"/>
        <v>19602.508000000002</v>
      </c>
      <c r="AH99" s="1634">
        <f t="shared" si="50"/>
        <v>19604.355</v>
      </c>
      <c r="AI99" s="1634">
        <f t="shared" si="50"/>
        <v>19396.177</v>
      </c>
      <c r="AJ99" s="1634">
        <f t="shared" si="50"/>
        <v>19504.951000000001</v>
      </c>
      <c r="AK99" s="1637">
        <f t="shared" si="50"/>
        <v>19907.135999999999</v>
      </c>
      <c r="AL99" s="1637">
        <f t="shared" si="50"/>
        <v>20660.329000000002</v>
      </c>
      <c r="AM99" s="1637">
        <f t="shared" si="50"/>
        <v>21604.941999999999</v>
      </c>
      <c r="AN99" s="1637">
        <f t="shared" si="50"/>
        <v>22406.481</v>
      </c>
      <c r="AO99" s="1569" t="s">
        <v>1066</v>
      </c>
      <c r="AP99" s="1204" t="s">
        <v>271</v>
      </c>
    </row>
    <row r="100" spans="1:43" ht="13.5" thickBot="1">
      <c r="A100" s="1204"/>
      <c r="B100" s="1325"/>
      <c r="C100" s="1333"/>
      <c r="D100" s="1840" t="s">
        <v>577</v>
      </c>
      <c r="E100" s="1841" t="s">
        <v>579</v>
      </c>
      <c r="F100" s="1334">
        <f t="shared" ref="F100:AN100" si="51">ROUND((F99-E99)/E99*100,1)</f>
        <v>8.1</v>
      </c>
      <c r="G100" s="1334">
        <f t="shared" si="51"/>
        <v>5.8</v>
      </c>
      <c r="H100" s="1334">
        <f t="shared" si="51"/>
        <v>0.2</v>
      </c>
      <c r="I100" s="1334">
        <f t="shared" si="51"/>
        <v>-3.2</v>
      </c>
      <c r="J100" s="1334">
        <f t="shared" si="51"/>
        <v>1.4</v>
      </c>
      <c r="K100" s="1334">
        <f t="shared" si="51"/>
        <v>2.5</v>
      </c>
      <c r="L100" s="1334">
        <f t="shared" si="51"/>
        <v>2.8</v>
      </c>
      <c r="M100" s="1334">
        <f t="shared" si="51"/>
        <v>1.9</v>
      </c>
      <c r="N100" s="1334">
        <f t="shared" si="51"/>
        <v>-0.7</v>
      </c>
      <c r="O100" s="1334">
        <f t="shared" si="51"/>
        <v>-0.5</v>
      </c>
      <c r="P100" s="1334">
        <f t="shared" si="51"/>
        <v>-2.1</v>
      </c>
      <c r="Q100" s="1334">
        <f t="shared" si="51"/>
        <v>-1.3</v>
      </c>
      <c r="R100" s="1334">
        <f t="shared" si="51"/>
        <v>-1.4</v>
      </c>
      <c r="S100" s="1334">
        <f t="shared" si="51"/>
        <v>-1.2</v>
      </c>
      <c r="T100" s="1334">
        <f t="shared" si="51"/>
        <v>-1.3</v>
      </c>
      <c r="U100" s="1334">
        <f t="shared" si="51"/>
        <v>-0.6</v>
      </c>
      <c r="V100" s="1334">
        <f t="shared" si="51"/>
        <v>-0.9</v>
      </c>
      <c r="W100" s="1334">
        <f t="shared" si="51"/>
        <v>0.3</v>
      </c>
      <c r="X100" s="1334">
        <f t="shared" si="51"/>
        <v>-1.2</v>
      </c>
      <c r="Y100" s="1334">
        <f t="shared" si="51"/>
        <v>-5.6</v>
      </c>
      <c r="Z100" s="1334">
        <f t="shared" si="51"/>
        <v>-1</v>
      </c>
      <c r="AA100" s="1334">
        <f t="shared" si="51"/>
        <v>0.1</v>
      </c>
      <c r="AB100" s="1334">
        <f t="shared" si="51"/>
        <v>0</v>
      </c>
      <c r="AC100" s="1334">
        <f t="shared" si="51"/>
        <v>0.9</v>
      </c>
      <c r="AD100" s="1334">
        <f t="shared" si="51"/>
        <v>2.1</v>
      </c>
      <c r="AE100" s="1334">
        <f t="shared" si="51"/>
        <v>-0.7</v>
      </c>
      <c r="AF100" s="1334">
        <f t="shared" si="51"/>
        <v>-2.2999999999999998</v>
      </c>
      <c r="AG100" s="1334">
        <f t="shared" si="51"/>
        <v>0</v>
      </c>
      <c r="AH100" s="1334">
        <f t="shared" si="51"/>
        <v>0</v>
      </c>
      <c r="AI100" s="1334">
        <f t="shared" si="51"/>
        <v>-1.1000000000000001</v>
      </c>
      <c r="AJ100" s="1335">
        <f t="shared" si="51"/>
        <v>0.6</v>
      </c>
      <c r="AK100" s="1335">
        <f t="shared" si="51"/>
        <v>2.1</v>
      </c>
      <c r="AL100" s="1335">
        <f t="shared" si="51"/>
        <v>3.8</v>
      </c>
      <c r="AM100" s="1335">
        <f t="shared" si="51"/>
        <v>4.5999999999999996</v>
      </c>
      <c r="AN100" s="1335">
        <f t="shared" si="51"/>
        <v>3.7</v>
      </c>
      <c r="AO100" s="1842" t="s">
        <v>97</v>
      </c>
      <c r="AP100" s="1204"/>
      <c r="AQ100" s="327" t="s">
        <v>521</v>
      </c>
    </row>
    <row r="101" spans="1:43">
      <c r="A101" s="1204"/>
      <c r="B101" s="1243" t="s">
        <v>1067</v>
      </c>
      <c r="C101" s="1250" t="s">
        <v>1068</v>
      </c>
      <c r="D101" s="1251" t="s">
        <v>567</v>
      </c>
      <c r="E101" s="1635">
        <v>378225.34626000002</v>
      </c>
      <c r="F101" s="1273">
        <v>414569.39674</v>
      </c>
      <c r="G101" s="1273">
        <v>423598.92973999999</v>
      </c>
      <c r="H101" s="1273">
        <v>430122.81443999999</v>
      </c>
      <c r="I101" s="1273">
        <v>402024.48725000001</v>
      </c>
      <c r="J101" s="1273">
        <v>404975.52697000001</v>
      </c>
      <c r="K101" s="1273">
        <v>415308.95121000003</v>
      </c>
      <c r="L101" s="1274">
        <v>447313.11206000001</v>
      </c>
      <c r="M101" s="1274">
        <v>509379.91859000002</v>
      </c>
      <c r="N101" s="1274">
        <v>506450.03937999997</v>
      </c>
      <c r="O101" s="1274">
        <v>475475.56241000001</v>
      </c>
      <c r="P101" s="1355">
        <v>516541.97759999998</v>
      </c>
      <c r="Q101" s="1274">
        <v>489792.44310999999</v>
      </c>
      <c r="R101" s="1274">
        <v>521089.55735000002</v>
      </c>
      <c r="S101" s="1279">
        <v>545483.50171999994</v>
      </c>
      <c r="T101" s="1279">
        <v>611699.79093999998</v>
      </c>
      <c r="U101" s="1279">
        <v>656565.44157000002</v>
      </c>
      <c r="V101" s="1279">
        <v>752461.73392000003</v>
      </c>
      <c r="W101" s="1279">
        <v>839314.37612000003</v>
      </c>
      <c r="X101" s="1279">
        <v>810180.87607</v>
      </c>
      <c r="Y101" s="1279">
        <v>541706.14087999996</v>
      </c>
      <c r="Z101" s="1279">
        <v>673996.26696000004</v>
      </c>
      <c r="AA101" s="1279">
        <v>655464.74948</v>
      </c>
      <c r="AB101" s="1280">
        <v>637475.72215000005</v>
      </c>
      <c r="AC101" s="1279">
        <v>697741.92949999997</v>
      </c>
      <c r="AD101" s="1280">
        <v>730930.28310999996</v>
      </c>
      <c r="AE101" s="1279">
        <v>756139.28862000001</v>
      </c>
      <c r="AF101" s="1279">
        <v>700357.70383000001</v>
      </c>
      <c r="AG101" s="1275">
        <v>782864.57047999999</v>
      </c>
      <c r="AH101" s="1275">
        <v>814787.52674</v>
      </c>
      <c r="AI101" s="1275">
        <v>769316.64914999995</v>
      </c>
      <c r="AJ101" s="1531">
        <v>683991.21047000005</v>
      </c>
      <c r="AK101" s="1531">
        <v>830914.2</v>
      </c>
      <c r="AL101" s="1531">
        <v>981736.12</v>
      </c>
      <c r="AM101" s="1843">
        <v>1008730.049</v>
      </c>
      <c r="AN101" s="1843">
        <v>1070912.8500000001</v>
      </c>
      <c r="AO101" s="1278" t="s">
        <v>1069</v>
      </c>
      <c r="AP101" s="1204"/>
    </row>
    <row r="102" spans="1:43">
      <c r="A102" s="1204"/>
      <c r="B102" s="1243"/>
      <c r="C102" s="1272"/>
      <c r="D102" s="1246" t="s">
        <v>577</v>
      </c>
      <c r="E102" s="1636" t="s">
        <v>579</v>
      </c>
      <c r="F102" s="1257">
        <v>11.2</v>
      </c>
      <c r="G102" s="1220">
        <f t="shared" ref="G102:AN102" si="52">ROUND((G101-F101)/F101*100,1)</f>
        <v>2.2000000000000002</v>
      </c>
      <c r="H102" s="1220">
        <f t="shared" si="52"/>
        <v>1.5</v>
      </c>
      <c r="I102" s="1220">
        <f t="shared" si="52"/>
        <v>-6.5</v>
      </c>
      <c r="J102" s="1220">
        <f t="shared" si="52"/>
        <v>0.7</v>
      </c>
      <c r="K102" s="1220">
        <f t="shared" si="52"/>
        <v>2.6</v>
      </c>
      <c r="L102" s="1220">
        <f t="shared" si="52"/>
        <v>7.7</v>
      </c>
      <c r="M102" s="1220">
        <f t="shared" si="52"/>
        <v>13.9</v>
      </c>
      <c r="N102" s="1220">
        <f t="shared" si="52"/>
        <v>-0.6</v>
      </c>
      <c r="O102" s="1220">
        <f t="shared" si="52"/>
        <v>-6.1</v>
      </c>
      <c r="P102" s="1220">
        <f t="shared" si="52"/>
        <v>8.6</v>
      </c>
      <c r="Q102" s="1220">
        <f t="shared" si="52"/>
        <v>-5.2</v>
      </c>
      <c r="R102" s="1220">
        <f t="shared" si="52"/>
        <v>6.4</v>
      </c>
      <c r="S102" s="1220">
        <f t="shared" si="52"/>
        <v>4.7</v>
      </c>
      <c r="T102" s="1220">
        <f t="shared" si="52"/>
        <v>12.1</v>
      </c>
      <c r="U102" s="1220">
        <f t="shared" si="52"/>
        <v>7.3</v>
      </c>
      <c r="V102" s="1220">
        <f t="shared" si="52"/>
        <v>14.6</v>
      </c>
      <c r="W102" s="1220">
        <f t="shared" si="52"/>
        <v>11.5</v>
      </c>
      <c r="X102" s="1220">
        <f t="shared" si="52"/>
        <v>-3.5</v>
      </c>
      <c r="Y102" s="1220">
        <f t="shared" si="52"/>
        <v>-33.1</v>
      </c>
      <c r="Z102" s="1220">
        <f t="shared" si="52"/>
        <v>24.4</v>
      </c>
      <c r="AA102" s="1220">
        <f t="shared" si="52"/>
        <v>-2.7</v>
      </c>
      <c r="AB102" s="1220">
        <f t="shared" si="52"/>
        <v>-2.7</v>
      </c>
      <c r="AC102" s="1220">
        <f t="shared" si="52"/>
        <v>9.5</v>
      </c>
      <c r="AD102" s="1220">
        <f t="shared" si="52"/>
        <v>4.8</v>
      </c>
      <c r="AE102" s="1220">
        <f t="shared" si="52"/>
        <v>3.4</v>
      </c>
      <c r="AF102" s="1220">
        <f t="shared" si="52"/>
        <v>-7.4</v>
      </c>
      <c r="AG102" s="1220">
        <f t="shared" si="52"/>
        <v>11.8</v>
      </c>
      <c r="AH102" s="1220">
        <f t="shared" si="52"/>
        <v>4.0999999999999996</v>
      </c>
      <c r="AI102" s="1220">
        <f t="shared" si="52"/>
        <v>-5.6</v>
      </c>
      <c r="AJ102" s="1221">
        <f t="shared" si="52"/>
        <v>-11.1</v>
      </c>
      <c r="AK102" s="1505">
        <f t="shared" si="52"/>
        <v>21.5</v>
      </c>
      <c r="AL102" s="1221">
        <f t="shared" si="52"/>
        <v>18.2</v>
      </c>
      <c r="AM102" s="1221">
        <f t="shared" si="52"/>
        <v>2.7</v>
      </c>
      <c r="AN102" s="1221">
        <f t="shared" si="52"/>
        <v>6.2</v>
      </c>
      <c r="AO102" s="1249" t="s">
        <v>97</v>
      </c>
      <c r="AP102" s="1204"/>
    </row>
    <row r="103" spans="1:43">
      <c r="A103" s="1204"/>
      <c r="B103" s="1243" t="s">
        <v>1070</v>
      </c>
      <c r="C103" s="1250" t="s">
        <v>1071</v>
      </c>
      <c r="D103" s="1251" t="s">
        <v>567</v>
      </c>
      <c r="E103" s="1635">
        <v>289785.72580999997</v>
      </c>
      <c r="F103" s="1273">
        <v>338552.07637999998</v>
      </c>
      <c r="G103" s="1273">
        <v>319001.53522000002</v>
      </c>
      <c r="H103" s="1273">
        <v>295274.1936</v>
      </c>
      <c r="I103" s="1273">
        <v>268263.57238999999</v>
      </c>
      <c r="J103" s="1273">
        <v>281043.27343</v>
      </c>
      <c r="K103" s="1273">
        <v>315487.53881</v>
      </c>
      <c r="L103" s="1274">
        <v>379934.21106</v>
      </c>
      <c r="M103" s="1274">
        <v>409561.82572999998</v>
      </c>
      <c r="N103" s="1274">
        <v>366536.47182999999</v>
      </c>
      <c r="O103" s="1274">
        <v>352680.08062999998</v>
      </c>
      <c r="P103" s="1274">
        <v>409384.22967999999</v>
      </c>
      <c r="Q103" s="1274">
        <v>424155.33001999999</v>
      </c>
      <c r="R103" s="1274">
        <v>422275.05945</v>
      </c>
      <c r="S103" s="1279">
        <v>443620.23352000001</v>
      </c>
      <c r="T103" s="1279">
        <v>492166.36346000002</v>
      </c>
      <c r="U103" s="1279">
        <v>569493.92180999997</v>
      </c>
      <c r="V103" s="1279">
        <v>673442.93071999995</v>
      </c>
      <c r="W103" s="1279">
        <v>731359.20426999999</v>
      </c>
      <c r="X103" s="1279">
        <v>789547.49925999995</v>
      </c>
      <c r="Y103" s="1279">
        <v>514993.77779000002</v>
      </c>
      <c r="Z103" s="1279">
        <v>607649.56839999999</v>
      </c>
      <c r="AA103" s="1279">
        <v>681111.87178000004</v>
      </c>
      <c r="AB103" s="1280">
        <v>706886.31839999999</v>
      </c>
      <c r="AC103" s="1279">
        <v>812425.45171000005</v>
      </c>
      <c r="AD103" s="1280">
        <v>859091.12733000005</v>
      </c>
      <c r="AE103" s="1258">
        <v>784055.35793000006</v>
      </c>
      <c r="AF103" s="1258">
        <v>660419.73884999997</v>
      </c>
      <c r="AG103" s="1275">
        <v>753792.31107000005</v>
      </c>
      <c r="AH103" s="1275">
        <v>827033.04394999996</v>
      </c>
      <c r="AI103" s="1275">
        <v>785995.09950999997</v>
      </c>
      <c r="AJ103" s="1530">
        <v>680108.31579999998</v>
      </c>
      <c r="AK103" s="1530">
        <v>858740.45</v>
      </c>
      <c r="AL103" s="1843">
        <v>1185031.53</v>
      </c>
      <c r="AM103" s="1843">
        <v>1103951.19</v>
      </c>
      <c r="AN103" s="1843">
        <v>1124238.44</v>
      </c>
      <c r="AO103" s="1249"/>
      <c r="AP103" s="1204"/>
    </row>
    <row r="104" spans="1:43" ht="13.5" thickBot="1">
      <c r="A104" s="1204"/>
      <c r="B104" s="1243"/>
      <c r="C104" s="1281"/>
      <c r="D104" s="1254" t="s">
        <v>577</v>
      </c>
      <c r="E104" s="1255" t="s">
        <v>579</v>
      </c>
      <c r="F104" s="1233">
        <v>8.5</v>
      </c>
      <c r="G104" s="1533">
        <f t="shared" ref="G104:AN104" si="53">ROUND((G103-F103)/F103*100,1)</f>
        <v>-5.8</v>
      </c>
      <c r="H104" s="1533">
        <f t="shared" si="53"/>
        <v>-7.4</v>
      </c>
      <c r="I104" s="1533">
        <f t="shared" si="53"/>
        <v>-9.1</v>
      </c>
      <c r="J104" s="1533">
        <f t="shared" si="53"/>
        <v>4.8</v>
      </c>
      <c r="K104" s="1533">
        <f t="shared" si="53"/>
        <v>12.3</v>
      </c>
      <c r="L104" s="1533">
        <f t="shared" si="53"/>
        <v>20.399999999999999</v>
      </c>
      <c r="M104" s="1533">
        <f t="shared" si="53"/>
        <v>7.8</v>
      </c>
      <c r="N104" s="1533">
        <f t="shared" si="53"/>
        <v>-10.5</v>
      </c>
      <c r="O104" s="1533">
        <f t="shared" si="53"/>
        <v>-3.8</v>
      </c>
      <c r="P104" s="1533">
        <f t="shared" si="53"/>
        <v>16.100000000000001</v>
      </c>
      <c r="Q104" s="1533">
        <f t="shared" si="53"/>
        <v>3.6</v>
      </c>
      <c r="R104" s="1533">
        <f t="shared" si="53"/>
        <v>-0.4</v>
      </c>
      <c r="S104" s="1533">
        <f t="shared" si="53"/>
        <v>5.0999999999999996</v>
      </c>
      <c r="T104" s="1533">
        <f t="shared" si="53"/>
        <v>10.9</v>
      </c>
      <c r="U104" s="1533">
        <f t="shared" si="53"/>
        <v>15.7</v>
      </c>
      <c r="V104" s="1533">
        <f t="shared" si="53"/>
        <v>18.3</v>
      </c>
      <c r="W104" s="1533">
        <f t="shared" si="53"/>
        <v>8.6</v>
      </c>
      <c r="X104" s="1533">
        <f t="shared" si="53"/>
        <v>8</v>
      </c>
      <c r="Y104" s="1533">
        <f t="shared" si="53"/>
        <v>-34.799999999999997</v>
      </c>
      <c r="Z104" s="1533">
        <f t="shared" si="53"/>
        <v>18</v>
      </c>
      <c r="AA104" s="1533">
        <f t="shared" si="53"/>
        <v>12.1</v>
      </c>
      <c r="AB104" s="1533">
        <f t="shared" si="53"/>
        <v>3.8</v>
      </c>
      <c r="AC104" s="1533">
        <f t="shared" si="53"/>
        <v>14.9</v>
      </c>
      <c r="AD104" s="1533">
        <f t="shared" si="53"/>
        <v>5.7</v>
      </c>
      <c r="AE104" s="1533">
        <f t="shared" si="53"/>
        <v>-8.6999999999999993</v>
      </c>
      <c r="AF104" s="1533">
        <f t="shared" si="53"/>
        <v>-15.8</v>
      </c>
      <c r="AG104" s="1533">
        <f t="shared" si="53"/>
        <v>14.1</v>
      </c>
      <c r="AH104" s="1533">
        <f t="shared" si="53"/>
        <v>9.6999999999999993</v>
      </c>
      <c r="AI104" s="1533">
        <f t="shared" si="53"/>
        <v>-5</v>
      </c>
      <c r="AJ104" s="1505">
        <f t="shared" si="53"/>
        <v>-13.5</v>
      </c>
      <c r="AK104" s="1505">
        <f t="shared" si="53"/>
        <v>26.3</v>
      </c>
      <c r="AL104" s="1505">
        <f t="shared" si="53"/>
        <v>38</v>
      </c>
      <c r="AM104" s="1335">
        <f t="shared" si="53"/>
        <v>-6.8</v>
      </c>
      <c r="AN104" s="1335">
        <f t="shared" si="53"/>
        <v>1.8</v>
      </c>
      <c r="AO104" s="1540"/>
      <c r="AP104" s="1204"/>
      <c r="AQ104" s="327">
        <v>110</v>
      </c>
    </row>
    <row r="105" spans="1:43">
      <c r="A105" s="1204"/>
      <c r="B105" s="1844" t="s">
        <v>1041</v>
      </c>
      <c r="C105" s="1845" t="s">
        <v>1042</v>
      </c>
      <c r="D105" s="1846" t="s">
        <v>1043</v>
      </c>
      <c r="E105" s="1847">
        <v>7234</v>
      </c>
      <c r="F105" s="1848">
        <v>6468</v>
      </c>
      <c r="G105" s="1848">
        <v>10723</v>
      </c>
      <c r="H105" s="1848">
        <v>14069</v>
      </c>
      <c r="I105" s="1848">
        <v>14564</v>
      </c>
      <c r="J105" s="1848">
        <v>14061</v>
      </c>
      <c r="K105" s="1848">
        <v>15108</v>
      </c>
      <c r="L105" s="1848">
        <v>14834</v>
      </c>
      <c r="M105" s="1848">
        <v>16464</v>
      </c>
      <c r="N105" s="1849">
        <v>18988</v>
      </c>
      <c r="O105" s="1849">
        <v>15352</v>
      </c>
      <c r="P105" s="1849">
        <v>18769</v>
      </c>
      <c r="Q105" s="1848">
        <v>19164</v>
      </c>
      <c r="R105" s="1848">
        <v>19087</v>
      </c>
      <c r="S105" s="1848">
        <v>16255</v>
      </c>
      <c r="T105" s="1848">
        <v>13679</v>
      </c>
      <c r="U105" s="1848">
        <v>12998</v>
      </c>
      <c r="V105" s="1848">
        <v>13245</v>
      </c>
      <c r="W105" s="1848">
        <v>14091</v>
      </c>
      <c r="X105" s="1848">
        <v>15646</v>
      </c>
      <c r="Y105" s="1848">
        <v>15480</v>
      </c>
      <c r="Z105" s="1848">
        <v>13321</v>
      </c>
      <c r="AA105" s="1848">
        <v>12734</v>
      </c>
      <c r="AB105" s="1850">
        <v>12124</v>
      </c>
      <c r="AC105" s="1850">
        <v>10855</v>
      </c>
      <c r="AD105" s="1545">
        <v>9731</v>
      </c>
      <c r="AE105" s="1545">
        <v>8812</v>
      </c>
      <c r="AF105" s="1545">
        <v>8446</v>
      </c>
      <c r="AG105" s="1545">
        <v>8405</v>
      </c>
      <c r="AH105" s="1545">
        <v>8235</v>
      </c>
      <c r="AI105" s="1545">
        <v>8383</v>
      </c>
      <c r="AJ105" s="1851">
        <v>7773</v>
      </c>
      <c r="AK105" s="1851">
        <v>6030</v>
      </c>
      <c r="AL105" s="1851">
        <v>6428</v>
      </c>
      <c r="AM105" s="1531">
        <v>8690</v>
      </c>
      <c r="AN105" s="1851">
        <v>10006</v>
      </c>
      <c r="AO105" s="1852" t="s">
        <v>1044</v>
      </c>
      <c r="AP105" s="1204"/>
    </row>
    <row r="106" spans="1:43" ht="13.5" thickBot="1">
      <c r="A106" s="1204"/>
      <c r="B106" s="2249" t="s">
        <v>1045</v>
      </c>
      <c r="C106" s="1337"/>
      <c r="D106" s="1338" t="s">
        <v>577</v>
      </c>
      <c r="E106" s="1638" t="s">
        <v>579</v>
      </c>
      <c r="F106" s="1334">
        <f t="shared" ref="F106:AN106" si="54">ROUND((F105-E105)/E105*100,1)</f>
        <v>-10.6</v>
      </c>
      <c r="G106" s="1334">
        <f t="shared" si="54"/>
        <v>65.8</v>
      </c>
      <c r="H106" s="1334">
        <f t="shared" si="54"/>
        <v>31.2</v>
      </c>
      <c r="I106" s="1334">
        <f t="shared" si="54"/>
        <v>3.5</v>
      </c>
      <c r="J106" s="1334">
        <f t="shared" si="54"/>
        <v>-3.5</v>
      </c>
      <c r="K106" s="1334">
        <f t="shared" si="54"/>
        <v>7.4</v>
      </c>
      <c r="L106" s="1334">
        <f t="shared" si="54"/>
        <v>-1.8</v>
      </c>
      <c r="M106" s="1334">
        <f t="shared" si="54"/>
        <v>11</v>
      </c>
      <c r="N106" s="1334">
        <f t="shared" si="54"/>
        <v>15.3</v>
      </c>
      <c r="O106" s="1334">
        <f t="shared" si="54"/>
        <v>-19.100000000000001</v>
      </c>
      <c r="P106" s="1334">
        <f t="shared" si="54"/>
        <v>22.3</v>
      </c>
      <c r="Q106" s="1334">
        <f t="shared" si="54"/>
        <v>2.1</v>
      </c>
      <c r="R106" s="1334">
        <f t="shared" si="54"/>
        <v>-0.4</v>
      </c>
      <c r="S106" s="1334">
        <f t="shared" si="54"/>
        <v>-14.8</v>
      </c>
      <c r="T106" s="1334">
        <f t="shared" si="54"/>
        <v>-15.8</v>
      </c>
      <c r="U106" s="1334">
        <f t="shared" si="54"/>
        <v>-5</v>
      </c>
      <c r="V106" s="1334">
        <f t="shared" si="54"/>
        <v>1.9</v>
      </c>
      <c r="W106" s="1334">
        <f t="shared" si="54"/>
        <v>6.4</v>
      </c>
      <c r="X106" s="1334">
        <f t="shared" si="54"/>
        <v>11</v>
      </c>
      <c r="Y106" s="1334">
        <f t="shared" si="54"/>
        <v>-1.1000000000000001</v>
      </c>
      <c r="Z106" s="1334">
        <f t="shared" si="54"/>
        <v>-13.9</v>
      </c>
      <c r="AA106" s="1334">
        <f t="shared" si="54"/>
        <v>-4.4000000000000004</v>
      </c>
      <c r="AB106" s="1334">
        <f t="shared" si="54"/>
        <v>-4.8</v>
      </c>
      <c r="AC106" s="1334">
        <f t="shared" si="54"/>
        <v>-10.5</v>
      </c>
      <c r="AD106" s="1334">
        <f t="shared" si="54"/>
        <v>-10.4</v>
      </c>
      <c r="AE106" s="1334">
        <f t="shared" si="54"/>
        <v>-9.4</v>
      </c>
      <c r="AF106" s="1334">
        <f t="shared" si="54"/>
        <v>-4.2</v>
      </c>
      <c r="AG106" s="1334">
        <f t="shared" si="54"/>
        <v>-0.5</v>
      </c>
      <c r="AH106" s="1334">
        <f t="shared" si="54"/>
        <v>-2</v>
      </c>
      <c r="AI106" s="1334">
        <f t="shared" si="54"/>
        <v>1.8</v>
      </c>
      <c r="AJ106" s="1335">
        <f t="shared" si="54"/>
        <v>-7.3</v>
      </c>
      <c r="AK106" s="1335">
        <f t="shared" si="54"/>
        <v>-22.4</v>
      </c>
      <c r="AL106" s="1335">
        <f t="shared" si="54"/>
        <v>6.6</v>
      </c>
      <c r="AM106" s="1335">
        <f t="shared" si="54"/>
        <v>35.200000000000003</v>
      </c>
      <c r="AN106" s="1335">
        <f t="shared" si="54"/>
        <v>15.1</v>
      </c>
      <c r="AO106" s="1572" t="s">
        <v>1046</v>
      </c>
      <c r="AP106" s="1204"/>
    </row>
    <row r="107" spans="1:43">
      <c r="B107" s="1339"/>
      <c r="E107" s="1340"/>
      <c r="F107" s="1340"/>
      <c r="G107" s="1340"/>
      <c r="H107" s="1340"/>
      <c r="I107" s="1340"/>
      <c r="J107" s="1340"/>
      <c r="K107" s="1340"/>
      <c r="L107" s="1340"/>
      <c r="M107" s="1340"/>
      <c r="N107" s="1340"/>
      <c r="O107" s="1340"/>
      <c r="P107" s="1340"/>
      <c r="Q107" s="1340"/>
      <c r="R107" s="1340"/>
      <c r="S107" s="1340"/>
      <c r="T107" s="1340"/>
      <c r="U107" s="1340"/>
      <c r="V107" s="1340"/>
      <c r="W107" s="1340"/>
      <c r="X107" s="1340"/>
      <c r="Y107" s="1340"/>
      <c r="Z107" s="1340"/>
      <c r="AA107" s="1340"/>
      <c r="AB107" s="1340"/>
      <c r="AC107" s="1340"/>
      <c r="AD107" s="1340"/>
      <c r="AE107" s="1340"/>
      <c r="AF107" s="1340"/>
      <c r="AG107" s="1340"/>
      <c r="AH107" s="1340"/>
      <c r="AI107" s="1340"/>
      <c r="AJ107" s="1340"/>
      <c r="AK107" s="1340"/>
      <c r="AL107" s="1340"/>
      <c r="AM107" s="1340"/>
      <c r="AN107" s="1340"/>
    </row>
    <row r="108" spans="1:43">
      <c r="B108" s="1339"/>
      <c r="E108" s="1341"/>
      <c r="F108" s="1341"/>
      <c r="G108" s="1341"/>
      <c r="H108" s="1341"/>
      <c r="I108" s="1341"/>
      <c r="J108" s="1341"/>
      <c r="K108" s="1341"/>
      <c r="L108" s="1341"/>
      <c r="M108" s="1341"/>
      <c r="N108" s="1341"/>
      <c r="O108" s="1341"/>
      <c r="P108" s="1341"/>
      <c r="Q108" s="1341"/>
      <c r="R108" s="1341"/>
      <c r="S108" s="1341"/>
      <c r="AI108" s="327"/>
      <c r="AJ108" s="327"/>
      <c r="AK108" s="327"/>
      <c r="AL108" s="327"/>
      <c r="AM108" s="327"/>
      <c r="AN108" s="327"/>
    </row>
    <row r="109" spans="1:43">
      <c r="B109" s="1342" t="s">
        <v>1131</v>
      </c>
      <c r="C109" s="916" t="s">
        <v>1132</v>
      </c>
      <c r="D109" s="916" t="s">
        <v>601</v>
      </c>
      <c r="E109" s="1343"/>
      <c r="F109" s="1343"/>
      <c r="G109" s="1343"/>
      <c r="H109" s="1343"/>
      <c r="I109" s="1343"/>
      <c r="J109" s="1343"/>
      <c r="K109" s="1343"/>
      <c r="L109" s="1343"/>
      <c r="M109" s="1343"/>
      <c r="N109" s="1343"/>
      <c r="O109" s="1343"/>
      <c r="P109" s="1343"/>
      <c r="Q109" s="1343"/>
      <c r="R109" s="1343"/>
      <c r="S109" s="1343"/>
      <c r="T109" s="916"/>
      <c r="U109" s="916"/>
      <c r="V109" s="2522">
        <v>20759498</v>
      </c>
      <c r="W109" s="2523">
        <v>21335063</v>
      </c>
      <c r="X109" s="2523">
        <v>20974175</v>
      </c>
      <c r="Y109" s="2523">
        <v>19501270</v>
      </c>
      <c r="Z109" s="2523">
        <v>20556384</v>
      </c>
      <c r="AA109" s="2523">
        <v>20028021</v>
      </c>
      <c r="AB109" s="2523">
        <v>19918740</v>
      </c>
      <c r="AC109" s="2523">
        <v>20575401</v>
      </c>
      <c r="AD109" s="2523">
        <v>20739112</v>
      </c>
      <c r="AE109" s="2523">
        <v>21731105</v>
      </c>
      <c r="AF109" s="2523">
        <v>21926254</v>
      </c>
      <c r="AG109" s="2523">
        <v>22228604</v>
      </c>
      <c r="AH109" s="2523">
        <v>22209424</v>
      </c>
      <c r="AI109" s="2523">
        <v>22420143</v>
      </c>
      <c r="AJ109" s="2523">
        <v>21940129</v>
      </c>
      <c r="AK109" s="2617">
        <v>22632376</v>
      </c>
      <c r="AL109" s="2617">
        <v>23462648</v>
      </c>
      <c r="AM109" s="2617">
        <v>24468071</v>
      </c>
      <c r="AN109" s="2617">
        <v>25074096</v>
      </c>
      <c r="AO109" s="327">
        <v>24854898</v>
      </c>
      <c r="AP109" s="1815" t="s">
        <v>1473</v>
      </c>
    </row>
    <row r="110" spans="1:43">
      <c r="C110" s="1342" t="s">
        <v>1134</v>
      </c>
      <c r="D110" s="1342" t="s">
        <v>581</v>
      </c>
      <c r="E110" s="1574">
        <f t="shared" ref="E110:P110" si="55">E111*$Q$110/$Q$111</f>
        <v>16895447.536256317</v>
      </c>
      <c r="F110" s="1574">
        <f t="shared" si="55"/>
        <v>18680360.764224302</v>
      </c>
      <c r="G110" s="1574">
        <f t="shared" si="55"/>
        <v>20006459.5940447</v>
      </c>
      <c r="H110" s="1574">
        <f t="shared" si="55"/>
        <v>20459801.345620308</v>
      </c>
      <c r="I110" s="1574">
        <f t="shared" si="55"/>
        <v>20982474.31556185</v>
      </c>
      <c r="J110" s="1574">
        <f t="shared" si="55"/>
        <v>20867889.609232143</v>
      </c>
      <c r="K110" s="1574">
        <f t="shared" si="55"/>
        <v>21697289.994481482</v>
      </c>
      <c r="L110" s="1574">
        <f t="shared" si="55"/>
        <v>22602007.318417069</v>
      </c>
      <c r="M110" s="1574">
        <f t="shared" si="55"/>
        <v>22499454.314972494</v>
      </c>
      <c r="N110" s="1574">
        <f t="shared" si="55"/>
        <v>21763367.545596231</v>
      </c>
      <c r="O110" s="1574">
        <f t="shared" si="55"/>
        <v>21086507.448643312</v>
      </c>
      <c r="P110" s="1574">
        <f t="shared" si="55"/>
        <v>20977926.985864807</v>
      </c>
      <c r="Q110" s="1574">
        <v>20262517.081697993</v>
      </c>
      <c r="R110" s="1574">
        <v>20103660.106027171</v>
      </c>
      <c r="S110" s="1574">
        <v>19799796.962055426</v>
      </c>
      <c r="T110" s="1574">
        <v>19975603.350549541</v>
      </c>
      <c r="U110" s="1574">
        <v>20009858.764908049</v>
      </c>
      <c r="V110" s="1573">
        <v>20472596</v>
      </c>
      <c r="W110" s="1573">
        <v>20696332</v>
      </c>
      <c r="X110" s="1573">
        <v>20512755</v>
      </c>
      <c r="Y110" s="1573">
        <v>18900198</v>
      </c>
      <c r="Z110" s="1573">
        <v>19513067</v>
      </c>
      <c r="AA110" s="1573">
        <v>19370575</v>
      </c>
      <c r="AB110" s="1573">
        <v>19544328</v>
      </c>
      <c r="AC110" s="1573">
        <v>19763932</v>
      </c>
      <c r="AD110" s="1573">
        <v>20107125</v>
      </c>
      <c r="AE110" s="1573">
        <v>20738229</v>
      </c>
      <c r="AF110" s="1573">
        <v>20938889</v>
      </c>
      <c r="AG110" s="1573">
        <v>21167495</v>
      </c>
      <c r="AH110" s="1573">
        <v>21195859</v>
      </c>
      <c r="AI110" s="1575">
        <v>21192727</v>
      </c>
      <c r="AJ110" s="1575">
        <v>20743660</v>
      </c>
      <c r="AK110" s="1575"/>
      <c r="AL110" s="1575"/>
      <c r="AM110" s="1575"/>
      <c r="AN110" s="1575"/>
      <c r="AO110" s="327" t="s">
        <v>271</v>
      </c>
      <c r="AP110" s="1619"/>
    </row>
    <row r="111" spans="1:43">
      <c r="B111" s="1342"/>
      <c r="C111" s="1576" t="s">
        <v>1135</v>
      </c>
      <c r="D111" s="882"/>
      <c r="E111" s="1577">
        <v>17102288.637654431</v>
      </c>
      <c r="F111" s="1577">
        <v>18909053.516321857</v>
      </c>
      <c r="G111" s="1577">
        <v>20251387</v>
      </c>
      <c r="H111" s="1577">
        <v>20710278.75</v>
      </c>
      <c r="I111" s="1577">
        <v>21239350.5</v>
      </c>
      <c r="J111" s="1577">
        <v>21123363</v>
      </c>
      <c r="K111" s="1577">
        <v>21962917.25</v>
      </c>
      <c r="L111" s="1577">
        <v>22878710.5</v>
      </c>
      <c r="M111" s="1577">
        <v>22774902</v>
      </c>
      <c r="N111" s="1577">
        <v>22029803.75</v>
      </c>
      <c r="O111" s="1577">
        <v>21344657.25</v>
      </c>
      <c r="P111" s="1577">
        <v>21234747.5</v>
      </c>
      <c r="Q111" s="1577">
        <v>20510579.25</v>
      </c>
      <c r="R111" s="1577"/>
      <c r="S111" s="1577"/>
      <c r="T111" s="1577"/>
      <c r="U111" s="1577"/>
      <c r="V111" s="1577"/>
      <c r="W111" s="1577"/>
      <c r="X111" s="1577"/>
      <c r="Y111" s="1577"/>
      <c r="Z111" s="1577"/>
      <c r="AA111" s="1577"/>
      <c r="AB111" s="1577"/>
      <c r="AC111" s="1577"/>
      <c r="AD111" s="1577"/>
      <c r="AE111" s="1577"/>
      <c r="AF111" s="1577"/>
      <c r="AG111" s="1577"/>
      <c r="AH111" s="1577"/>
      <c r="AI111" s="1577"/>
      <c r="AJ111" s="1577"/>
      <c r="AK111" s="1577"/>
      <c r="AL111" s="1577"/>
      <c r="AM111" s="1574"/>
      <c r="AN111" s="1577"/>
    </row>
    <row r="112" spans="1:43">
      <c r="B112" s="1342"/>
      <c r="C112" s="916" t="s">
        <v>1132</v>
      </c>
      <c r="D112" s="916" t="s">
        <v>1136</v>
      </c>
      <c r="E112" s="1578"/>
      <c r="F112" s="1578"/>
      <c r="G112" s="1578"/>
      <c r="H112" s="1578"/>
      <c r="I112" s="1578"/>
      <c r="J112" s="1578"/>
      <c r="K112" s="1578"/>
      <c r="L112" s="1578"/>
      <c r="M112" s="1578"/>
      <c r="N112" s="1578"/>
      <c r="O112" s="1578"/>
      <c r="P112" s="1578"/>
      <c r="Q112" s="1578"/>
      <c r="R112" s="1578"/>
      <c r="S112" s="1578"/>
      <c r="T112" s="1578"/>
      <c r="U112" s="1578"/>
      <c r="V112" s="2522">
        <v>20165156</v>
      </c>
      <c r="W112" s="2523">
        <v>21043103</v>
      </c>
      <c r="X112" s="2523">
        <v>21190639</v>
      </c>
      <c r="Y112" s="2523">
        <v>19592775</v>
      </c>
      <c r="Z112" s="2523">
        <v>20689139</v>
      </c>
      <c r="AA112" s="2523">
        <v>20652151</v>
      </c>
      <c r="AB112" s="2523">
        <v>20666774</v>
      </c>
      <c r="AC112" s="2523">
        <v>21162509</v>
      </c>
      <c r="AD112" s="2523">
        <v>21093380</v>
      </c>
      <c r="AE112" s="2523">
        <v>21584216</v>
      </c>
      <c r="AF112" s="2523">
        <v>21895973</v>
      </c>
      <c r="AG112" s="2523">
        <v>22152130</v>
      </c>
      <c r="AH112" s="2523">
        <v>22222420</v>
      </c>
      <c r="AI112" s="2523">
        <v>22316625</v>
      </c>
      <c r="AJ112" s="2523">
        <v>21661901</v>
      </c>
      <c r="AK112" s="2617">
        <v>22290542</v>
      </c>
      <c r="AL112" s="2617">
        <v>22811848</v>
      </c>
      <c r="AM112" s="2617">
        <v>23202091</v>
      </c>
      <c r="AN112" s="2617">
        <v>23147959</v>
      </c>
      <c r="AO112" s="327">
        <v>23081430</v>
      </c>
      <c r="AP112" s="1815" t="str">
        <f>AP109</f>
        <v>2025_4-6</v>
      </c>
    </row>
    <row r="113" spans="2:40">
      <c r="B113" s="1342"/>
      <c r="C113" s="1342" t="s">
        <v>1134</v>
      </c>
      <c r="D113" s="1342" t="s">
        <v>1137</v>
      </c>
      <c r="E113" s="1574">
        <f t="shared" ref="E113:P113" si="56">E114*$Q$113/$Q$114</f>
        <v>16871700.614679299</v>
      </c>
      <c r="F113" s="1574">
        <f t="shared" si="56"/>
        <v>18279542.755440794</v>
      </c>
      <c r="G113" s="1574">
        <f t="shared" si="56"/>
        <v>18987041.384741791</v>
      </c>
      <c r="H113" s="1574">
        <f t="shared" si="56"/>
        <v>18995467.561257459</v>
      </c>
      <c r="I113" s="1574">
        <f t="shared" si="56"/>
        <v>19244895.800435312</v>
      </c>
      <c r="J113" s="1574">
        <f t="shared" si="56"/>
        <v>19067081.118764631</v>
      </c>
      <c r="K113" s="1574">
        <f t="shared" si="56"/>
        <v>19890348.870758753</v>
      </c>
      <c r="L113" s="1574">
        <f t="shared" si="56"/>
        <v>20579216.623195708</v>
      </c>
      <c r="M113" s="1574">
        <f t="shared" si="56"/>
        <v>20309856.452264085</v>
      </c>
      <c r="N113" s="1574">
        <f t="shared" si="56"/>
        <v>19568045.631728597</v>
      </c>
      <c r="O113" s="1574">
        <f t="shared" si="56"/>
        <v>19091934.86170074</v>
      </c>
      <c r="P113" s="1574">
        <f t="shared" si="56"/>
        <v>19230652.28306929</v>
      </c>
      <c r="Q113" s="1574">
        <v>18952196.710399911</v>
      </c>
      <c r="R113" s="1574">
        <v>18628023.397103507</v>
      </c>
      <c r="S113" s="1574">
        <v>18514817.560954858</v>
      </c>
      <c r="T113" s="1574">
        <v>18922023.41303179</v>
      </c>
      <c r="U113" s="1574">
        <v>19129467.372280348</v>
      </c>
      <c r="V113" s="1573">
        <v>19599018</v>
      </c>
      <c r="W113" s="1573">
        <v>19893925</v>
      </c>
      <c r="X113" s="1573">
        <v>19882513</v>
      </c>
      <c r="Y113" s="1573">
        <v>18266255</v>
      </c>
      <c r="Z113" s="1573">
        <v>19164045</v>
      </c>
      <c r="AA113" s="1573">
        <v>19328885</v>
      </c>
      <c r="AB113" s="1573">
        <v>19547515</v>
      </c>
      <c r="AC113" s="1573">
        <v>19821347</v>
      </c>
      <c r="AD113" s="1573">
        <v>19891022</v>
      </c>
      <c r="AE113" s="1573">
        <v>20138382</v>
      </c>
      <c r="AF113" s="1573">
        <v>20266876</v>
      </c>
      <c r="AG113" s="1573">
        <v>20608221</v>
      </c>
      <c r="AH113" s="1573">
        <v>20646616</v>
      </c>
      <c r="AI113" s="1575">
        <v>20563742</v>
      </c>
      <c r="AJ113" s="1575">
        <v>19982502</v>
      </c>
      <c r="AK113" s="1575"/>
      <c r="AL113" s="1575"/>
      <c r="AM113" s="1575"/>
      <c r="AN113" s="1575"/>
    </row>
    <row r="114" spans="2:40">
      <c r="B114" s="1342"/>
      <c r="C114" s="1576" t="s">
        <v>1135</v>
      </c>
      <c r="D114" s="1576"/>
      <c r="E114" s="1577">
        <v>16979471.16897146</v>
      </c>
      <c r="F114" s="1577">
        <v>18396306.115575764</v>
      </c>
      <c r="G114" s="1577">
        <v>19108324</v>
      </c>
      <c r="H114" s="1577">
        <v>19116804</v>
      </c>
      <c r="I114" s="1577">
        <v>19367825.5</v>
      </c>
      <c r="J114" s="1577">
        <v>19188875</v>
      </c>
      <c r="K114" s="1577">
        <v>20017401.5</v>
      </c>
      <c r="L114" s="1577">
        <v>20710669.5</v>
      </c>
      <c r="M114" s="1577">
        <v>20439588.75</v>
      </c>
      <c r="N114" s="1577">
        <v>19693039.5</v>
      </c>
      <c r="O114" s="1577">
        <v>19213887.5</v>
      </c>
      <c r="P114" s="1577">
        <v>19353491</v>
      </c>
      <c r="Q114" s="1577">
        <v>19073256.75</v>
      </c>
      <c r="R114" s="1577"/>
      <c r="S114" s="1577"/>
      <c r="T114" s="1577"/>
      <c r="U114" s="1577"/>
      <c r="V114" s="1577"/>
      <c r="W114" s="1577"/>
      <c r="X114" s="1577"/>
      <c r="Y114" s="1577"/>
      <c r="Z114" s="1577"/>
      <c r="AA114" s="1577"/>
      <c r="AB114" s="1577"/>
      <c r="AC114" s="1577"/>
      <c r="AD114" s="1577"/>
      <c r="AE114" s="1577"/>
      <c r="AF114" s="1577"/>
      <c r="AG114" s="1577"/>
      <c r="AH114" s="1577"/>
      <c r="AI114" s="1577"/>
      <c r="AJ114" s="1577"/>
      <c r="AK114" s="1577"/>
      <c r="AL114" s="1577"/>
      <c r="AM114" s="1577"/>
      <c r="AN114" s="1577"/>
    </row>
    <row r="115" spans="2:40">
      <c r="B115" s="1342"/>
      <c r="C115" s="1342"/>
      <c r="E115" s="1344"/>
      <c r="F115" s="1344"/>
      <c r="G115" s="1341"/>
      <c r="H115" s="1341"/>
      <c r="I115" s="1341"/>
      <c r="J115" s="1341"/>
      <c r="K115" s="1341"/>
      <c r="L115" s="1341"/>
      <c r="M115" s="1341"/>
      <c r="N115" s="1341"/>
      <c r="O115" s="1341"/>
      <c r="P115" s="1341"/>
      <c r="Q115" s="1341"/>
      <c r="R115" s="1341"/>
      <c r="S115" s="1341"/>
      <c r="T115" s="1341"/>
      <c r="U115" s="1344"/>
      <c r="V115" s="1344"/>
      <c r="W115" s="1344"/>
      <c r="X115" s="1344"/>
      <c r="Y115" s="1344"/>
      <c r="Z115" s="1344"/>
      <c r="AA115" s="1344"/>
      <c r="AB115" s="1344"/>
      <c r="AC115" s="1344"/>
      <c r="AD115" s="1344"/>
      <c r="AE115" s="1344"/>
      <c r="AF115" s="1344"/>
      <c r="AG115" s="1344"/>
      <c r="AH115" s="1344"/>
      <c r="AI115" s="1344"/>
      <c r="AJ115" s="1344"/>
      <c r="AK115" s="1344"/>
      <c r="AL115" s="1344"/>
      <c r="AM115" s="1357"/>
      <c r="AN115" s="1359"/>
    </row>
    <row r="116" spans="2:40">
      <c r="B116" s="1342" t="s">
        <v>1138</v>
      </c>
      <c r="C116" s="1342"/>
      <c r="D116" s="1342" t="s">
        <v>582</v>
      </c>
      <c r="E116" s="1345">
        <v>2314449</v>
      </c>
      <c r="F116" s="1344">
        <v>2336762</v>
      </c>
      <c r="G116" s="1344">
        <v>2367820</v>
      </c>
      <c r="H116" s="1344">
        <v>2390898</v>
      </c>
      <c r="I116" s="1344">
        <v>2413913</v>
      </c>
      <c r="J116" s="1344">
        <v>2399053</v>
      </c>
      <c r="K116" s="1344">
        <v>2427907</v>
      </c>
      <c r="L116" s="1344">
        <v>2404694</v>
      </c>
      <c r="M116" s="1344">
        <v>2383697</v>
      </c>
      <c r="N116" s="1344">
        <v>2333807</v>
      </c>
      <c r="O116" s="1344">
        <v>2351641</v>
      </c>
      <c r="P116" s="1344">
        <v>2409961</v>
      </c>
      <c r="Q116" s="1344">
        <v>2416694</v>
      </c>
      <c r="R116" s="1344">
        <v>2403535</v>
      </c>
      <c r="S116" s="1344">
        <v>2390494</v>
      </c>
      <c r="T116" s="1344">
        <v>2387644</v>
      </c>
      <c r="U116" s="1344">
        <v>2436628</v>
      </c>
      <c r="V116" s="1346">
        <v>2665684</v>
      </c>
      <c r="W116" s="1346">
        <v>2690087</v>
      </c>
      <c r="X116" s="1346">
        <v>2738717</v>
      </c>
      <c r="Y116" s="1346">
        <v>2769157</v>
      </c>
      <c r="Z116" s="1346">
        <v>2701442</v>
      </c>
      <c r="AA116" s="2618">
        <v>2713353</v>
      </c>
      <c r="AB116" s="2618">
        <v>2712054</v>
      </c>
      <c r="AC116" s="2618">
        <v>2728041</v>
      </c>
      <c r="AD116" s="2618">
        <v>2740527</v>
      </c>
      <c r="AE116" s="2618">
        <v>2673790</v>
      </c>
      <c r="AF116" s="2618">
        <v>2687431</v>
      </c>
      <c r="AG116" s="2618">
        <v>2673359</v>
      </c>
      <c r="AH116" s="2618">
        <v>2681006</v>
      </c>
      <c r="AI116" s="2618">
        <v>2706489</v>
      </c>
      <c r="AJ116" s="2618">
        <v>2732165</v>
      </c>
      <c r="AK116" s="2618">
        <v>2727780</v>
      </c>
      <c r="AL116" s="2618">
        <v>2725972</v>
      </c>
      <c r="AM116" s="1867"/>
      <c r="AN116" s="1867"/>
    </row>
    <row r="117" spans="2:40">
      <c r="B117" s="1342" t="s">
        <v>1212</v>
      </c>
      <c r="C117" s="1342"/>
      <c r="D117" s="1342" t="s">
        <v>582</v>
      </c>
      <c r="E117" s="1345">
        <v>2514849</v>
      </c>
      <c r="F117" s="1344">
        <v>2543402</v>
      </c>
      <c r="G117" s="1344">
        <v>2572044</v>
      </c>
      <c r="H117" s="1344">
        <v>2600686</v>
      </c>
      <c r="I117" s="1344">
        <v>2629328</v>
      </c>
      <c r="J117" s="1344">
        <v>2602382</v>
      </c>
      <c r="K117" s="1344">
        <v>2604790</v>
      </c>
      <c r="L117" s="1344">
        <v>2591403</v>
      </c>
      <c r="M117" s="1344">
        <v>2571592</v>
      </c>
      <c r="N117" s="1344">
        <v>2526149</v>
      </c>
      <c r="O117" s="1344">
        <v>2543352</v>
      </c>
      <c r="P117" s="1344">
        <v>2822541</v>
      </c>
      <c r="Q117" s="1344">
        <v>2922674</v>
      </c>
      <c r="R117" s="1344">
        <v>2908155</v>
      </c>
      <c r="S117" s="1344">
        <v>2891973</v>
      </c>
      <c r="T117" s="1344">
        <v>2884147</v>
      </c>
      <c r="U117" s="1344">
        <v>2693638</v>
      </c>
      <c r="V117" s="1346">
        <v>2410499</v>
      </c>
      <c r="W117" s="1346">
        <v>2452857</v>
      </c>
      <c r="X117" s="1346">
        <v>2491913</v>
      </c>
      <c r="Y117" s="1346">
        <v>2520285</v>
      </c>
      <c r="Z117" s="1346">
        <v>2473318</v>
      </c>
      <c r="AA117" s="2618">
        <v>2486982</v>
      </c>
      <c r="AB117" s="2618">
        <v>2482136</v>
      </c>
      <c r="AC117" s="2618">
        <v>2492213</v>
      </c>
      <c r="AD117" s="2618">
        <v>2501511</v>
      </c>
      <c r="AE117" s="2618">
        <v>2447191</v>
      </c>
      <c r="AF117" s="2618">
        <v>2453994</v>
      </c>
      <c r="AG117" s="2618">
        <v>2432716</v>
      </c>
      <c r="AH117" s="2618">
        <v>2434938</v>
      </c>
      <c r="AI117" s="2618">
        <v>2457714</v>
      </c>
      <c r="AJ117" s="2618">
        <v>2527784</v>
      </c>
      <c r="AK117" s="2618">
        <v>2522449</v>
      </c>
      <c r="AL117" s="2618">
        <v>2519030</v>
      </c>
      <c r="AM117" s="1867"/>
      <c r="AN117" s="1867"/>
    </row>
    <row r="118" spans="2:40">
      <c r="E118" s="1579"/>
      <c r="F118" s="1339"/>
      <c r="G118" s="1339"/>
      <c r="H118" s="1339"/>
      <c r="I118" s="1339"/>
      <c r="J118" s="1339"/>
      <c r="K118" s="1339"/>
      <c r="L118" s="1339"/>
      <c r="M118" s="1339"/>
      <c r="N118" s="1339"/>
      <c r="O118" s="1339"/>
      <c r="P118" s="1339"/>
      <c r="Q118" s="1339"/>
      <c r="R118" s="1339"/>
      <c r="S118" s="1339"/>
      <c r="T118" s="1339"/>
      <c r="U118" s="1339"/>
      <c r="V118" s="1339"/>
      <c r="W118" s="1339"/>
      <c r="X118" s="1339"/>
      <c r="Y118" s="1339"/>
      <c r="Z118" s="1339"/>
      <c r="AA118" s="1339"/>
      <c r="AB118" s="1339"/>
      <c r="AC118" s="1339"/>
      <c r="AD118" s="1339"/>
      <c r="AE118" s="1339"/>
      <c r="AF118" s="1339"/>
      <c r="AG118" s="1339"/>
      <c r="AH118" s="1339"/>
      <c r="AM118" s="1461"/>
    </row>
    <row r="119" spans="2:40">
      <c r="C119" s="1349" t="s">
        <v>1139</v>
      </c>
      <c r="D119" s="916" t="s">
        <v>1198</v>
      </c>
      <c r="E119" s="1580">
        <v>92.2</v>
      </c>
      <c r="F119" s="1580">
        <v>96.5</v>
      </c>
      <c r="G119" s="1580">
        <v>99.7</v>
      </c>
      <c r="H119" s="1580">
        <v>101.6</v>
      </c>
      <c r="I119" s="1580">
        <v>102.2</v>
      </c>
      <c r="J119" s="1580">
        <v>104</v>
      </c>
      <c r="K119" s="1580">
        <v>105.9</v>
      </c>
      <c r="L119" s="1580">
        <v>107.6</v>
      </c>
      <c r="M119" s="1580">
        <v>109.6</v>
      </c>
      <c r="N119" s="1580">
        <v>108.2</v>
      </c>
      <c r="O119" s="1580">
        <v>106.7</v>
      </c>
      <c r="P119" s="1580">
        <v>106.4</v>
      </c>
      <c r="Q119" s="1580">
        <v>105.4</v>
      </c>
      <c r="R119" s="1580">
        <v>102.4</v>
      </c>
      <c r="S119" s="1580">
        <v>102.3</v>
      </c>
      <c r="T119" s="1580">
        <v>101.8</v>
      </c>
      <c r="U119" s="1580">
        <v>102.9</v>
      </c>
      <c r="V119" s="1580">
        <v>103.9</v>
      </c>
      <c r="W119" s="1580">
        <v>103</v>
      </c>
      <c r="X119" s="1580">
        <v>102.5</v>
      </c>
      <c r="Y119" s="1580">
        <v>97.6</v>
      </c>
      <c r="Z119" s="1580">
        <v>98.6</v>
      </c>
      <c r="AA119" s="1580">
        <v>98.9</v>
      </c>
      <c r="AB119" s="1580">
        <v>97.9</v>
      </c>
      <c r="AC119" s="1580">
        <v>97.9</v>
      </c>
      <c r="AD119" s="1580">
        <v>98.9</v>
      </c>
      <c r="AE119" s="1580">
        <v>99</v>
      </c>
      <c r="AF119" s="1580">
        <v>100.1</v>
      </c>
      <c r="AG119" s="1853">
        <v>99.7</v>
      </c>
      <c r="AH119" s="1853">
        <v>104.3</v>
      </c>
      <c r="AI119" s="1853">
        <v>105.4</v>
      </c>
      <c r="AJ119" s="1853">
        <v>100</v>
      </c>
      <c r="AK119" s="1853">
        <v>102.5</v>
      </c>
      <c r="AL119" s="1853">
        <v>102.1</v>
      </c>
      <c r="AM119" s="1854">
        <v>103.8</v>
      </c>
      <c r="AN119" s="1854">
        <v>102.3</v>
      </c>
    </row>
    <row r="120" spans="2:40">
      <c r="B120" s="1348"/>
      <c r="C120" s="1582"/>
      <c r="D120" s="1583" t="s">
        <v>1140</v>
      </c>
      <c r="E120" s="1581">
        <f t="shared" ref="E120:Z120" si="57">E121*$AA$120/$AA121</f>
        <v>99.24291998793673</v>
      </c>
      <c r="F120" s="1581">
        <f t="shared" si="57"/>
        <v>102.99437057167317</v>
      </c>
      <c r="G120" s="1581">
        <f t="shared" si="57"/>
        <v>108.10998500404106</v>
      </c>
      <c r="H120" s="1581">
        <f t="shared" si="57"/>
        <v>109.58782917339178</v>
      </c>
      <c r="I120" s="1581">
        <f t="shared" si="57"/>
        <v>107.54158340044462</v>
      </c>
      <c r="J120" s="1581">
        <f t="shared" si="57"/>
        <v>110.04255045626891</v>
      </c>
      <c r="K120" s="1581">
        <f t="shared" si="57"/>
        <v>113.68032071928607</v>
      </c>
      <c r="L120" s="1581">
        <f t="shared" si="57"/>
        <v>115.95392713367181</v>
      </c>
      <c r="M120" s="1581">
        <f t="shared" si="57"/>
        <v>118.45489418949612</v>
      </c>
      <c r="N120" s="1581">
        <f t="shared" si="57"/>
        <v>115.38552553007537</v>
      </c>
      <c r="O120" s="1581">
        <f t="shared" si="57"/>
        <v>111.52039462561963</v>
      </c>
      <c r="P120" s="1581">
        <f t="shared" si="57"/>
        <v>112.19355596138796</v>
      </c>
      <c r="Q120" s="1581">
        <f t="shared" si="57"/>
        <v>112.26542308026785</v>
      </c>
      <c r="R120" s="1581">
        <f t="shared" si="57"/>
        <v>106.63283763805551</v>
      </c>
      <c r="S120" s="1581">
        <f t="shared" si="57"/>
        <v>106.09383424645624</v>
      </c>
      <c r="T120" s="1581">
        <f t="shared" si="57"/>
        <v>106.86640577441516</v>
      </c>
      <c r="U120" s="1581">
        <f t="shared" si="57"/>
        <v>107.81864509957389</v>
      </c>
      <c r="V120" s="1581">
        <f t="shared" si="57"/>
        <v>109.18412035829205</v>
      </c>
      <c r="W120" s="1581">
        <f t="shared" si="57"/>
        <v>111.420984433429</v>
      </c>
      <c r="X120" s="1581">
        <f t="shared" si="57"/>
        <v>110.36094442995044</v>
      </c>
      <c r="Y120" s="1581">
        <f t="shared" si="57"/>
        <v>103.89290373075922</v>
      </c>
      <c r="Z120" s="1581">
        <f t="shared" si="57"/>
        <v>103.56950169579966</v>
      </c>
      <c r="AA120" s="1581">
        <v>103.3</v>
      </c>
      <c r="AB120" s="1581">
        <v>101.8</v>
      </c>
      <c r="AC120" s="1581">
        <v>101.1</v>
      </c>
      <c r="AD120" s="1581">
        <v>101</v>
      </c>
      <c r="AE120" s="1581">
        <v>100</v>
      </c>
      <c r="AF120" s="1581">
        <v>101.3</v>
      </c>
      <c r="AG120" s="1581">
        <v>102.8</v>
      </c>
      <c r="AH120" s="1581">
        <v>107.6</v>
      </c>
      <c r="AI120" s="1581">
        <v>108.7</v>
      </c>
      <c r="AJ120" s="1581">
        <v>103.1</v>
      </c>
      <c r="AK120" s="1581"/>
      <c r="AL120" s="1581"/>
      <c r="AM120" s="1581"/>
      <c r="AN120" s="1581"/>
    </row>
    <row r="121" spans="2:40">
      <c r="B121" s="1348"/>
      <c r="C121" s="1582"/>
      <c r="D121" s="1583" t="s">
        <v>1141</v>
      </c>
      <c r="E121" s="1584">
        <f t="shared" ref="E121:N121" si="58">E122*$O$121/$O$122</f>
        <v>92.061498623853211</v>
      </c>
      <c r="F121" s="1584">
        <f t="shared" si="58"/>
        <v>95.541486544342504</v>
      </c>
      <c r="G121" s="1584">
        <f t="shared" si="58"/>
        <v>100.28692461773701</v>
      </c>
      <c r="H121" s="1584">
        <f t="shared" si="58"/>
        <v>101.65782895005098</v>
      </c>
      <c r="I121" s="1584">
        <f t="shared" si="58"/>
        <v>99.75965372069318</v>
      </c>
      <c r="J121" s="1584">
        <f t="shared" si="58"/>
        <v>102.07964566768604</v>
      </c>
      <c r="K121" s="1584">
        <f t="shared" si="58"/>
        <v>105.45417940876658</v>
      </c>
      <c r="L121" s="1584">
        <f t="shared" si="58"/>
        <v>107.56326299694192</v>
      </c>
      <c r="M121" s="1584">
        <f t="shared" si="58"/>
        <v>109.88325494393479</v>
      </c>
      <c r="N121" s="1584">
        <f t="shared" si="58"/>
        <v>107.03599209989808</v>
      </c>
      <c r="O121" s="1584">
        <f>O123*P121/P123</f>
        <v>103.45055000000001</v>
      </c>
      <c r="P121" s="1584">
        <v>104.075</v>
      </c>
      <c r="Q121" s="1584">
        <v>104.14166666666667</v>
      </c>
      <c r="R121" s="1581">
        <v>98.916666666666671</v>
      </c>
      <c r="S121" s="1581">
        <v>98.416666666666671</v>
      </c>
      <c r="T121" s="1581">
        <v>99.133333333333326</v>
      </c>
      <c r="U121" s="1581">
        <v>100.01666666666667</v>
      </c>
      <c r="V121" s="1581">
        <v>101.28333333333335</v>
      </c>
      <c r="W121" s="1581">
        <v>103.35833333333333</v>
      </c>
      <c r="X121" s="1581">
        <v>102.375</v>
      </c>
      <c r="Y121" s="1581">
        <v>96.375</v>
      </c>
      <c r="Z121" s="1581">
        <v>96.075000000000003</v>
      </c>
      <c r="AA121" s="1581">
        <v>95.824999999999989</v>
      </c>
      <c r="AB121" s="1581"/>
      <c r="AC121" s="1581"/>
      <c r="AD121" s="1581"/>
      <c r="AE121" s="1581"/>
      <c r="AF121" s="1581"/>
      <c r="AG121" s="1581"/>
      <c r="AH121" s="1581"/>
      <c r="AI121" s="1581"/>
      <c r="AJ121" s="1581"/>
      <c r="AK121" s="1581"/>
      <c r="AL121" s="1581"/>
      <c r="AM121" s="1581"/>
      <c r="AN121" s="1581"/>
    </row>
    <row r="122" spans="2:40">
      <c r="B122" s="1348"/>
      <c r="C122" s="1582"/>
      <c r="D122" s="1585"/>
      <c r="E122" s="1586">
        <v>87.3</v>
      </c>
      <c r="F122" s="1587">
        <v>90.6</v>
      </c>
      <c r="G122" s="1587">
        <v>95.1</v>
      </c>
      <c r="H122" s="1587">
        <v>96.4</v>
      </c>
      <c r="I122" s="1587">
        <v>94.6</v>
      </c>
      <c r="J122" s="1587">
        <v>96.8</v>
      </c>
      <c r="K122" s="1587">
        <v>100</v>
      </c>
      <c r="L122" s="1584">
        <v>102</v>
      </c>
      <c r="M122" s="1584">
        <v>104.2</v>
      </c>
      <c r="N122" s="1584">
        <v>101.5</v>
      </c>
      <c r="O122" s="1584">
        <v>98.1</v>
      </c>
      <c r="P122" s="1584"/>
      <c r="Q122" s="1584"/>
      <c r="R122" s="1584"/>
      <c r="S122" s="1581"/>
      <c r="T122" s="1581"/>
      <c r="U122" s="1581"/>
      <c r="V122" s="1581"/>
      <c r="W122" s="1581"/>
      <c r="X122" s="1581"/>
      <c r="Y122" s="1581"/>
      <c r="Z122" s="1581"/>
      <c r="AA122" s="1581"/>
      <c r="AB122" s="1581"/>
      <c r="AC122" s="1581"/>
      <c r="AD122" s="1581"/>
      <c r="AE122" s="1581"/>
      <c r="AF122" s="1581"/>
      <c r="AG122" s="1581"/>
      <c r="AH122" s="1581"/>
      <c r="AI122" s="1581"/>
      <c r="AJ122" s="1581"/>
      <c r="AK122" s="1581"/>
      <c r="AL122" s="1581"/>
      <c r="AM122" s="1581"/>
      <c r="AN122" s="1581"/>
    </row>
    <row r="123" spans="2:40">
      <c r="B123" s="1348"/>
      <c r="C123" s="1582"/>
      <c r="D123" s="1588" t="s">
        <v>1142</v>
      </c>
      <c r="E123" s="1586"/>
      <c r="F123" s="1587"/>
      <c r="G123" s="1587"/>
      <c r="H123" s="1587"/>
      <c r="I123" s="1587"/>
      <c r="J123" s="1587"/>
      <c r="K123" s="1587"/>
      <c r="L123" s="1584"/>
      <c r="M123" s="1584"/>
      <c r="N123" s="1584">
        <v>103</v>
      </c>
      <c r="O123" s="1584">
        <v>99.4</v>
      </c>
      <c r="P123" s="1584">
        <v>100</v>
      </c>
      <c r="Q123" s="1584"/>
      <c r="R123" s="1584"/>
      <c r="S123" s="1581"/>
      <c r="T123" s="1581"/>
      <c r="U123" s="1581"/>
      <c r="V123" s="1581"/>
      <c r="W123" s="1581"/>
      <c r="X123" s="1581"/>
      <c r="Y123" s="1581"/>
      <c r="Z123" s="1581"/>
      <c r="AA123" s="1581"/>
      <c r="AB123" s="1581"/>
      <c r="AC123" s="1581"/>
      <c r="AD123" s="1581"/>
      <c r="AE123" s="1581"/>
      <c r="AF123" s="1581"/>
      <c r="AG123" s="1581"/>
      <c r="AH123" s="1581"/>
      <c r="AI123" s="1581"/>
      <c r="AJ123" s="1581"/>
      <c r="AK123" s="1581"/>
      <c r="AL123" s="1593"/>
      <c r="AM123" s="1593"/>
      <c r="AN123" s="1581"/>
    </row>
    <row r="124" spans="2:40">
      <c r="B124" s="1348"/>
      <c r="C124" s="1349" t="s">
        <v>1143</v>
      </c>
      <c r="D124" s="916" t="s">
        <v>1198</v>
      </c>
      <c r="E124" s="1580">
        <v>106</v>
      </c>
      <c r="F124" s="1580">
        <v>107.6</v>
      </c>
      <c r="G124" s="1580">
        <v>107.6</v>
      </c>
      <c r="H124" s="1580">
        <v>107.9</v>
      </c>
      <c r="I124" s="1580">
        <v>107.2</v>
      </c>
      <c r="J124" s="1580">
        <v>108.7</v>
      </c>
      <c r="K124" s="1580">
        <v>110.9</v>
      </c>
      <c r="L124" s="1580">
        <v>112.8</v>
      </c>
      <c r="M124" s="1580">
        <v>113</v>
      </c>
      <c r="N124" s="1580">
        <v>110.9</v>
      </c>
      <c r="O124" s="1580">
        <v>109.7</v>
      </c>
      <c r="P124" s="1580">
        <v>110.4</v>
      </c>
      <c r="Q124" s="1580">
        <v>110.4</v>
      </c>
      <c r="R124" s="1580">
        <v>108.4</v>
      </c>
      <c r="S124" s="1580">
        <v>108.6</v>
      </c>
      <c r="T124" s="1580">
        <v>108.1</v>
      </c>
      <c r="U124" s="1580">
        <v>109.7</v>
      </c>
      <c r="V124" s="1580">
        <v>110.4</v>
      </c>
      <c r="W124" s="1580">
        <v>109.3</v>
      </c>
      <c r="X124" s="1580">
        <v>107.1</v>
      </c>
      <c r="Y124" s="1580">
        <v>103.5</v>
      </c>
      <c r="Z124" s="1580">
        <v>105.5</v>
      </c>
      <c r="AA124" s="1580">
        <v>106</v>
      </c>
      <c r="AB124" s="1580">
        <v>104.9</v>
      </c>
      <c r="AC124" s="1580">
        <v>104.5</v>
      </c>
      <c r="AD124" s="1580">
        <v>102.2</v>
      </c>
      <c r="AE124" s="1580">
        <v>101.2</v>
      </c>
      <c r="AF124" s="1580">
        <v>102.5</v>
      </c>
      <c r="AG124" s="1853">
        <v>102.2</v>
      </c>
      <c r="AH124" s="1853">
        <v>105.8</v>
      </c>
      <c r="AI124" s="1853">
        <v>106.3</v>
      </c>
      <c r="AJ124" s="1853">
        <v>100</v>
      </c>
      <c r="AK124" s="1853">
        <v>103.2</v>
      </c>
      <c r="AL124" s="1853">
        <v>100.4</v>
      </c>
      <c r="AM124" s="1854">
        <v>98.1</v>
      </c>
      <c r="AN124" s="1854">
        <v>93.6</v>
      </c>
    </row>
    <row r="125" spans="2:40">
      <c r="B125" s="1348"/>
      <c r="C125" s="1582"/>
      <c r="D125" s="1583" t="s">
        <v>1140</v>
      </c>
      <c r="E125" s="1581">
        <f t="shared" ref="E125:Z125" si="59">E126*$AA$125/$AA$126</f>
        <v>105.60883636174452</v>
      </c>
      <c r="F125" s="1581">
        <f t="shared" si="59"/>
        <v>109.23438888357632</v>
      </c>
      <c r="G125" s="1581">
        <f t="shared" si="59"/>
        <v>112.7429880982522</v>
      </c>
      <c r="H125" s="1581">
        <f t="shared" si="59"/>
        <v>114.73119431990187</v>
      </c>
      <c r="I125" s="1581">
        <f t="shared" si="59"/>
        <v>116.25158731292811</v>
      </c>
      <c r="J125" s="1581">
        <f t="shared" si="59"/>
        <v>117.18721377017499</v>
      </c>
      <c r="K125" s="1581">
        <f t="shared" si="59"/>
        <v>116.95330715586327</v>
      </c>
      <c r="L125" s="1581">
        <f t="shared" si="59"/>
        <v>117.30416707733085</v>
      </c>
      <c r="M125" s="1581">
        <f t="shared" si="59"/>
        <v>117.53807369164259</v>
      </c>
      <c r="N125" s="1581">
        <f t="shared" si="59"/>
        <v>113.44470794118739</v>
      </c>
      <c r="O125" s="1581">
        <f t="shared" si="59"/>
        <v>110.5208752622908</v>
      </c>
      <c r="P125" s="1581">
        <f t="shared" si="59"/>
        <v>113.70460417931152</v>
      </c>
      <c r="Q125" s="1581">
        <f t="shared" si="59"/>
        <v>114.33961675192921</v>
      </c>
      <c r="R125" s="1581">
        <f t="shared" si="59"/>
        <v>109.56768403711087</v>
      </c>
      <c r="S125" s="1581">
        <f t="shared" si="59"/>
        <v>109.12877828838984</v>
      </c>
      <c r="T125" s="1581">
        <f t="shared" si="59"/>
        <v>110.03460504638861</v>
      </c>
      <c r="U125" s="1581">
        <f t="shared" si="59"/>
        <v>112.08905748721058</v>
      </c>
      <c r="V125" s="1581">
        <f t="shared" si="59"/>
        <v>112.99488424520942</v>
      </c>
      <c r="W125" s="1581">
        <f t="shared" si="59"/>
        <v>115.33882771178357</v>
      </c>
      <c r="X125" s="1581">
        <f t="shared" si="59"/>
        <v>112.90150004335383</v>
      </c>
      <c r="Y125" s="1581">
        <f t="shared" si="59"/>
        <v>107.88676840371106</v>
      </c>
      <c r="Z125" s="1581">
        <f t="shared" si="59"/>
        <v>108.08287522760773</v>
      </c>
      <c r="AA125" s="1581">
        <v>107.7</v>
      </c>
      <c r="AB125" s="1581">
        <v>106.3</v>
      </c>
      <c r="AC125" s="1581">
        <v>105.3</v>
      </c>
      <c r="AD125" s="1581">
        <v>102.1</v>
      </c>
      <c r="AE125" s="1581">
        <v>100</v>
      </c>
      <c r="AF125" s="1581">
        <v>101</v>
      </c>
      <c r="AG125" s="1581">
        <v>102.3</v>
      </c>
      <c r="AH125" s="1581">
        <v>106.1</v>
      </c>
      <c r="AI125" s="1581">
        <v>106.5</v>
      </c>
      <c r="AJ125" s="1581">
        <v>100.2</v>
      </c>
      <c r="AK125" s="1581"/>
      <c r="AL125" s="1581"/>
      <c r="AM125" s="1581"/>
      <c r="AN125" s="1581"/>
    </row>
    <row r="126" spans="2:40">
      <c r="B126" s="1348"/>
      <c r="C126" s="1582"/>
      <c r="D126" s="1583" t="s">
        <v>1141</v>
      </c>
      <c r="E126" s="1584">
        <f t="shared" ref="E126:N126" si="60">E127*$O$126/$O$127</f>
        <v>94.242239999999981</v>
      </c>
      <c r="F126" s="1584">
        <f t="shared" si="60"/>
        <v>97.477577142857143</v>
      </c>
      <c r="G126" s="1584">
        <f t="shared" si="60"/>
        <v>100.60854857142857</v>
      </c>
      <c r="H126" s="1584">
        <f t="shared" si="60"/>
        <v>102.3827657142857</v>
      </c>
      <c r="I126" s="1584">
        <f t="shared" si="60"/>
        <v>103.73952</v>
      </c>
      <c r="J126" s="1584">
        <f t="shared" si="60"/>
        <v>104.5744457142857</v>
      </c>
      <c r="K126" s="1584">
        <f t="shared" si="60"/>
        <v>104.36571428571428</v>
      </c>
      <c r="L126" s="1584">
        <f t="shared" si="60"/>
        <v>104.67881142857141</v>
      </c>
      <c r="M126" s="1584">
        <f t="shared" si="60"/>
        <v>104.88754285714285</v>
      </c>
      <c r="N126" s="1584">
        <f t="shared" si="60"/>
        <v>101.23474285714285</v>
      </c>
      <c r="O126" s="1584">
        <f>O129*P126/P129</f>
        <v>98.625599999999991</v>
      </c>
      <c r="P126" s="1584">
        <v>101.46666666666665</v>
      </c>
      <c r="Q126" s="1584">
        <v>102.03333333333332</v>
      </c>
      <c r="R126" s="1584">
        <v>97.774999999999991</v>
      </c>
      <c r="S126" s="1581">
        <v>97.38333333333334</v>
      </c>
      <c r="T126" s="1581">
        <v>98.191666666666663</v>
      </c>
      <c r="U126" s="1581">
        <v>100.02499999999999</v>
      </c>
      <c r="V126" s="1581">
        <v>100.83333333333336</v>
      </c>
      <c r="W126" s="1581">
        <v>102.92500000000001</v>
      </c>
      <c r="X126" s="1581">
        <v>100.74999999999999</v>
      </c>
      <c r="Y126" s="1581">
        <v>96.274999999999991</v>
      </c>
      <c r="Z126" s="1581">
        <v>96.45</v>
      </c>
      <c r="AA126" s="1581">
        <v>96.108333333333348</v>
      </c>
      <c r="AB126" s="1581"/>
      <c r="AC126" s="1581"/>
      <c r="AD126" s="1581"/>
      <c r="AE126" s="1581"/>
      <c r="AF126" s="1581"/>
      <c r="AG126" s="1581"/>
      <c r="AH126" s="1581"/>
      <c r="AI126" s="1581"/>
      <c r="AJ126" s="1581"/>
      <c r="AK126" s="1581"/>
      <c r="AL126" s="1581"/>
      <c r="AM126" s="1581"/>
      <c r="AN126" s="1581"/>
    </row>
    <row r="127" spans="2:40">
      <c r="C127" s="1582"/>
      <c r="D127" s="1585"/>
      <c r="E127" s="1586">
        <v>90.3</v>
      </c>
      <c r="F127" s="1587">
        <v>93.4</v>
      </c>
      <c r="G127" s="1587">
        <v>96.4</v>
      </c>
      <c r="H127" s="1587">
        <v>98.1</v>
      </c>
      <c r="I127" s="1587">
        <v>99.4</v>
      </c>
      <c r="J127" s="1587">
        <v>100.2</v>
      </c>
      <c r="K127" s="1587">
        <v>100</v>
      </c>
      <c r="L127" s="1584">
        <v>100.3</v>
      </c>
      <c r="M127" s="1584">
        <v>100.5</v>
      </c>
      <c r="N127" s="1584">
        <v>97</v>
      </c>
      <c r="O127" s="1584">
        <v>94.5</v>
      </c>
      <c r="P127" s="1584"/>
      <c r="Q127" s="1584"/>
      <c r="R127" s="1584"/>
      <c r="S127" s="1581"/>
      <c r="T127" s="1581"/>
      <c r="U127" s="1581"/>
      <c r="V127" s="1581"/>
      <c r="W127" s="1581"/>
      <c r="X127" s="1581"/>
      <c r="Y127" s="1581"/>
      <c r="Z127" s="1581"/>
      <c r="AA127" s="1581"/>
      <c r="AB127" s="1581"/>
      <c r="AC127" s="1581"/>
      <c r="AD127" s="1581"/>
      <c r="AE127" s="1581"/>
      <c r="AF127" s="1581"/>
      <c r="AG127" s="1581"/>
      <c r="AH127" s="1581"/>
      <c r="AI127" s="1581"/>
      <c r="AJ127" s="1581"/>
      <c r="AK127" s="1581"/>
      <c r="AL127" s="1581"/>
      <c r="AM127" s="1581"/>
      <c r="AN127" s="1581"/>
    </row>
    <row r="128" spans="2:40">
      <c r="C128" s="1582"/>
      <c r="D128" s="1585"/>
      <c r="E128" s="1586"/>
      <c r="F128" s="1587"/>
      <c r="G128" s="1587"/>
      <c r="H128" s="1587"/>
      <c r="I128" s="1587"/>
      <c r="J128" s="1587"/>
      <c r="K128" s="1587"/>
      <c r="L128" s="1584"/>
      <c r="M128" s="1584"/>
      <c r="N128" s="1584"/>
      <c r="O128" s="1584"/>
      <c r="P128" s="1584"/>
      <c r="Q128" s="1584"/>
      <c r="R128" s="1584"/>
      <c r="S128" s="1581"/>
      <c r="T128" s="1581"/>
      <c r="U128" s="1581"/>
      <c r="V128" s="1581"/>
      <c r="W128" s="1581"/>
      <c r="X128" s="1581"/>
      <c r="Y128" s="1581"/>
      <c r="Z128" s="1581"/>
      <c r="AA128" s="1581"/>
      <c r="AB128" s="1581"/>
      <c r="AC128" s="1581"/>
      <c r="AD128" s="1581"/>
      <c r="AE128" s="1581"/>
      <c r="AF128" s="1581"/>
      <c r="AG128" s="1581"/>
      <c r="AH128" s="1581"/>
      <c r="AI128" s="1581"/>
      <c r="AJ128" s="1581"/>
      <c r="AK128" s="1581"/>
      <c r="AL128" s="1581"/>
      <c r="AM128" s="1581"/>
      <c r="AN128" s="1581"/>
    </row>
    <row r="129" spans="2:47">
      <c r="C129" s="1350"/>
      <c r="D129" s="1589" t="s">
        <v>1142</v>
      </c>
      <c r="E129" s="1590"/>
      <c r="F129" s="1591"/>
      <c r="G129" s="1591"/>
      <c r="H129" s="1591"/>
      <c r="I129" s="1591"/>
      <c r="J129" s="1591"/>
      <c r="K129" s="1591"/>
      <c r="L129" s="1592"/>
      <c r="M129" s="1592"/>
      <c r="N129" s="1592">
        <v>99.8</v>
      </c>
      <c r="O129" s="1592">
        <v>97.2</v>
      </c>
      <c r="P129" s="1592">
        <v>100</v>
      </c>
      <c r="Q129" s="1592"/>
      <c r="R129" s="1592"/>
      <c r="S129" s="1593"/>
      <c r="T129" s="1593"/>
      <c r="U129" s="1593"/>
      <c r="V129" s="1593"/>
      <c r="W129" s="1593"/>
      <c r="X129" s="1593"/>
      <c r="Y129" s="1593"/>
      <c r="Z129" s="1593"/>
      <c r="AA129" s="1593"/>
      <c r="AB129" s="1593"/>
      <c r="AC129" s="1593"/>
      <c r="AD129" s="1593"/>
      <c r="AE129" s="1593"/>
      <c r="AF129" s="1593"/>
      <c r="AG129" s="1593"/>
      <c r="AH129" s="1593"/>
      <c r="AI129" s="1593"/>
      <c r="AJ129" s="1593"/>
      <c r="AK129" s="1593"/>
      <c r="AL129" s="1581"/>
      <c r="AM129" s="1581"/>
      <c r="AN129" s="1581"/>
    </row>
    <row r="130" spans="2:47" ht="24">
      <c r="C130" s="1594" t="s">
        <v>1144</v>
      </c>
      <c r="D130" s="327" t="s">
        <v>1198</v>
      </c>
      <c r="E130" s="1595">
        <v>147.6</v>
      </c>
      <c r="F130" s="1595">
        <v>147.4</v>
      </c>
      <c r="G130" s="1595">
        <v>138</v>
      </c>
      <c r="H130" s="1595">
        <v>117.8</v>
      </c>
      <c r="I130" s="1595">
        <v>104.6</v>
      </c>
      <c r="J130" s="1595">
        <v>102.4</v>
      </c>
      <c r="K130" s="1595">
        <v>106.2</v>
      </c>
      <c r="L130" s="1595">
        <v>113.8</v>
      </c>
      <c r="M130" s="1595">
        <v>117.2</v>
      </c>
      <c r="N130" s="1595">
        <v>106.9</v>
      </c>
      <c r="O130" s="1595">
        <v>105.4</v>
      </c>
      <c r="P130" s="1595">
        <v>111.4</v>
      </c>
      <c r="Q130" s="1595">
        <v>107.3</v>
      </c>
      <c r="R130" s="1595">
        <v>108.1</v>
      </c>
      <c r="S130" s="1595">
        <v>114.5</v>
      </c>
      <c r="T130" s="1595">
        <v>118.7</v>
      </c>
      <c r="U130" s="1595">
        <v>119</v>
      </c>
      <c r="V130" s="1595">
        <v>122.9</v>
      </c>
      <c r="W130" s="1595">
        <v>124.9</v>
      </c>
      <c r="X130" s="1595">
        <v>121.1</v>
      </c>
      <c r="Y130" s="1595">
        <v>101.4</v>
      </c>
      <c r="Z130" s="1595">
        <v>112.7</v>
      </c>
      <c r="AA130" s="1595">
        <v>112.4</v>
      </c>
      <c r="AB130" s="1595">
        <v>113.6</v>
      </c>
      <c r="AC130" s="1595">
        <v>116.7</v>
      </c>
      <c r="AD130" s="1595">
        <v>121.2</v>
      </c>
      <c r="AE130" s="1595">
        <v>120</v>
      </c>
      <c r="AF130" s="1595">
        <v>118</v>
      </c>
      <c r="AG130" s="1854">
        <v>111.8</v>
      </c>
      <c r="AH130" s="1854">
        <v>124.3</v>
      </c>
      <c r="AI130" s="1854">
        <v>116.4</v>
      </c>
      <c r="AJ130" s="1854">
        <v>100</v>
      </c>
      <c r="AK130" s="1853">
        <v>105.2</v>
      </c>
      <c r="AL130" s="1853">
        <v>105.3</v>
      </c>
      <c r="AM130" s="1853">
        <v>101</v>
      </c>
      <c r="AN130" s="1854">
        <v>101.2</v>
      </c>
    </row>
    <row r="131" spans="2:47">
      <c r="C131" s="1594"/>
      <c r="D131" s="1583" t="s">
        <v>1140</v>
      </c>
      <c r="E131" s="1586">
        <f>ROUND(F131*E134/F134,1)</f>
        <v>157.5</v>
      </c>
      <c r="F131" s="1581">
        <f t="shared" ref="F131:Z131" si="61">F132*$AA$131/$AA$132</f>
        <v>152.92956706963881</v>
      </c>
      <c r="G131" s="1581">
        <f t="shared" si="61"/>
        <v>145.1401178120621</v>
      </c>
      <c r="H131" s="1581">
        <f t="shared" si="61"/>
        <v>126.40599934447256</v>
      </c>
      <c r="I131" s="1581">
        <f t="shared" si="61"/>
        <v>103.62925531282423</v>
      </c>
      <c r="J131" s="1581">
        <f t="shared" si="61"/>
        <v>97.81181852552011</v>
      </c>
      <c r="K131" s="1581">
        <f t="shared" si="61"/>
        <v>99.09362663119731</v>
      </c>
      <c r="L131" s="1581">
        <f t="shared" si="61"/>
        <v>109.24949085310109</v>
      </c>
      <c r="M131" s="1581">
        <f t="shared" si="61"/>
        <v>110.92570145283278</v>
      </c>
      <c r="N131" s="1581">
        <f t="shared" si="61"/>
        <v>98.797824760656411</v>
      </c>
      <c r="O131" s="1581">
        <f t="shared" si="61"/>
        <v>96.825812290383823</v>
      </c>
      <c r="P131" s="1581">
        <f t="shared" si="61"/>
        <v>100.38995262009122</v>
      </c>
      <c r="Q131" s="1581">
        <f t="shared" si="61"/>
        <v>94.74673043138786</v>
      </c>
      <c r="R131" s="1581">
        <f t="shared" si="61"/>
        <v>88.311477058305101</v>
      </c>
      <c r="S131" s="1581">
        <f t="shared" si="61"/>
        <v>91.776613489965044</v>
      </c>
      <c r="T131" s="1581">
        <f t="shared" si="61"/>
        <v>98.607882455237501</v>
      </c>
      <c r="U131" s="1581">
        <f t="shared" si="61"/>
        <v>102.37003058103976</v>
      </c>
      <c r="V131" s="1581">
        <f t="shared" si="61"/>
        <v>108.23394495412845</v>
      </c>
      <c r="W131" s="1581">
        <f t="shared" si="61"/>
        <v>109.92354740061162</v>
      </c>
      <c r="X131" s="1581">
        <f t="shared" si="61"/>
        <v>104.5565749235474</v>
      </c>
      <c r="Y131" s="1581">
        <f t="shared" si="61"/>
        <v>94.717125382263006</v>
      </c>
      <c r="Z131" s="1581">
        <f t="shared" si="61"/>
        <v>99.686544342507645</v>
      </c>
      <c r="AA131" s="1581">
        <v>97.5</v>
      </c>
      <c r="AB131" s="1581">
        <v>94</v>
      </c>
      <c r="AC131" s="1581">
        <v>96.5</v>
      </c>
      <c r="AD131" s="1581">
        <v>102.3</v>
      </c>
      <c r="AE131" s="1581">
        <v>100</v>
      </c>
      <c r="AF131" s="1581">
        <v>96.3</v>
      </c>
      <c r="AG131" s="1581">
        <v>94.4</v>
      </c>
      <c r="AH131" s="1581">
        <v>105</v>
      </c>
      <c r="AI131" s="1581">
        <v>98.3</v>
      </c>
      <c r="AJ131" s="1581">
        <v>84.5</v>
      </c>
      <c r="AK131" s="1581"/>
      <c r="AL131" s="1581"/>
      <c r="AM131" s="1581"/>
      <c r="AN131" s="1581"/>
    </row>
    <row r="132" spans="2:47">
      <c r="C132" s="1594"/>
      <c r="D132" s="1585"/>
      <c r="E132" s="1586"/>
      <c r="F132" s="1584">
        <f t="shared" ref="F132:N132" si="62">F133*$O$132/$O$133</f>
        <v>153.87067209775967</v>
      </c>
      <c r="G132" s="1584">
        <f t="shared" si="62"/>
        <v>146.03328776782863</v>
      </c>
      <c r="H132" s="1584">
        <f t="shared" si="62"/>
        <v>127.18388241736162</v>
      </c>
      <c r="I132" s="1584">
        <f t="shared" si="62"/>
        <v>104.26697380705698</v>
      </c>
      <c r="J132" s="1584">
        <f t="shared" si="62"/>
        <v>98.413737408754073</v>
      </c>
      <c r="K132" s="1584">
        <f t="shared" si="62"/>
        <v>99.703433564312348</v>
      </c>
      <c r="L132" s="1584">
        <f t="shared" si="62"/>
        <v>109.92179541219708</v>
      </c>
      <c r="M132" s="1584">
        <f t="shared" si="62"/>
        <v>111.60832115408098</v>
      </c>
      <c r="N132" s="1584">
        <f t="shared" si="62"/>
        <v>99.405811374568145</v>
      </c>
      <c r="O132" s="1581">
        <f t="shared" ref="O132:T132" si="63">O134*$U$132/$U$134</f>
        <v>97.42166344294003</v>
      </c>
      <c r="P132" s="1581">
        <f t="shared" si="63"/>
        <v>101.00773694390716</v>
      </c>
      <c r="Q132" s="1581">
        <f t="shared" si="63"/>
        <v>95.329787234042556</v>
      </c>
      <c r="R132" s="1581">
        <f t="shared" si="63"/>
        <v>88.854932301740817</v>
      </c>
      <c r="S132" s="1581">
        <f t="shared" si="63"/>
        <v>92.341392649903284</v>
      </c>
      <c r="T132" s="1581">
        <f t="shared" si="63"/>
        <v>99.214700193423582</v>
      </c>
      <c r="U132" s="1581">
        <v>103</v>
      </c>
      <c r="V132" s="1581">
        <v>108.9</v>
      </c>
      <c r="W132" s="1581">
        <v>110.6</v>
      </c>
      <c r="X132" s="1581">
        <v>105.2</v>
      </c>
      <c r="Y132" s="1581">
        <v>95.3</v>
      </c>
      <c r="Z132" s="1581">
        <v>100.3</v>
      </c>
      <c r="AA132" s="1581">
        <v>98.1</v>
      </c>
      <c r="AB132" s="1581"/>
      <c r="AC132" s="1581"/>
      <c r="AD132" s="1581"/>
      <c r="AE132" s="1581"/>
      <c r="AF132" s="1581"/>
      <c r="AG132" s="1581"/>
      <c r="AH132" s="1581"/>
      <c r="AI132" s="1581"/>
      <c r="AJ132" s="1581"/>
      <c r="AK132" s="1581"/>
      <c r="AL132" s="1581"/>
      <c r="AM132" s="1581"/>
      <c r="AN132" s="1581"/>
    </row>
    <row r="133" spans="2:47">
      <c r="C133" s="1513"/>
      <c r="D133" s="1588" t="s">
        <v>1142</v>
      </c>
      <c r="E133" s="1586"/>
      <c r="F133" s="1587">
        <v>155.1</v>
      </c>
      <c r="G133" s="1587">
        <v>147.19999999999999</v>
      </c>
      <c r="H133" s="1587">
        <v>128.19999999999999</v>
      </c>
      <c r="I133" s="1587">
        <v>105.1</v>
      </c>
      <c r="J133" s="1587">
        <v>99.2</v>
      </c>
      <c r="K133" s="1587">
        <v>100.5</v>
      </c>
      <c r="L133" s="1584">
        <v>110.8</v>
      </c>
      <c r="M133" s="1584">
        <v>112.5</v>
      </c>
      <c r="N133" s="1584">
        <v>100.2</v>
      </c>
      <c r="O133" s="1584">
        <v>98.2</v>
      </c>
      <c r="P133" s="1584">
        <v>100</v>
      </c>
      <c r="Q133" s="1584"/>
      <c r="R133" s="1584"/>
      <c r="S133" s="1581"/>
      <c r="T133" s="1581"/>
      <c r="U133" s="1581"/>
      <c r="V133" s="1581"/>
      <c r="W133" s="1581"/>
      <c r="X133" s="1581"/>
      <c r="Y133" s="1581"/>
      <c r="Z133" s="1581"/>
      <c r="AA133" s="1581"/>
      <c r="AB133" s="1581"/>
      <c r="AC133" s="1581"/>
      <c r="AD133" s="1581"/>
      <c r="AE133" s="1581"/>
      <c r="AF133" s="1581"/>
      <c r="AG133" s="1581"/>
      <c r="AH133" s="1581"/>
      <c r="AI133" s="1581"/>
      <c r="AJ133" s="1581"/>
      <c r="AK133" s="1581"/>
      <c r="AL133" s="1581"/>
      <c r="AM133" s="1581"/>
      <c r="AN133" s="1581"/>
    </row>
    <row r="134" spans="2:47">
      <c r="C134" s="1513"/>
      <c r="D134" s="1513"/>
      <c r="E134" s="1596">
        <v>158.9</v>
      </c>
      <c r="F134" s="1581">
        <v>154.30000000000001</v>
      </c>
      <c r="G134" s="1581"/>
      <c r="H134" s="1581"/>
      <c r="I134" s="1581"/>
      <c r="J134" s="1581"/>
      <c r="K134" s="1581"/>
      <c r="L134" s="1581"/>
      <c r="M134" s="1581"/>
      <c r="N134" s="1581"/>
      <c r="O134" s="1581">
        <v>97.8</v>
      </c>
      <c r="P134" s="1581">
        <v>101.4</v>
      </c>
      <c r="Q134" s="1581">
        <v>95.7</v>
      </c>
      <c r="R134" s="1581">
        <v>89.2</v>
      </c>
      <c r="S134" s="1581">
        <v>92.7</v>
      </c>
      <c r="T134" s="1581">
        <v>99.6</v>
      </c>
      <c r="U134" s="1581">
        <v>103.4</v>
      </c>
      <c r="V134" s="1581"/>
      <c r="W134" s="1581"/>
      <c r="X134" s="1581"/>
      <c r="Y134" s="1581"/>
      <c r="Z134" s="1581"/>
      <c r="AA134" s="1581"/>
      <c r="AB134" s="1581"/>
      <c r="AC134" s="1581"/>
      <c r="AD134" s="1581"/>
      <c r="AE134" s="1581"/>
      <c r="AF134" s="1581"/>
      <c r="AG134" s="1581"/>
      <c r="AH134" s="1581"/>
      <c r="AI134" s="1581"/>
      <c r="AJ134" s="1581"/>
      <c r="AK134" s="1581"/>
      <c r="AL134" s="1581"/>
      <c r="AM134" s="1581"/>
      <c r="AN134" s="1581"/>
    </row>
    <row r="135" spans="2:47">
      <c r="C135" s="1513"/>
      <c r="D135" s="1513" t="s">
        <v>1145</v>
      </c>
      <c r="E135" s="1596"/>
      <c r="F135" s="1581"/>
      <c r="G135" s="1581"/>
      <c r="H135" s="1581"/>
      <c r="I135" s="1581"/>
      <c r="J135" s="1581"/>
      <c r="K135" s="1581"/>
      <c r="L135" s="1581"/>
      <c r="M135" s="1581"/>
      <c r="N135" s="1581"/>
      <c r="O135" s="1581"/>
      <c r="P135" s="1581"/>
      <c r="Q135" s="1581">
        <v>96.50833333333334</v>
      </c>
      <c r="R135" s="1581">
        <v>85.2</v>
      </c>
      <c r="S135" s="1581">
        <v>89.241666666666674</v>
      </c>
      <c r="T135" s="1581">
        <v>96.141666666666666</v>
      </c>
      <c r="U135" s="1581">
        <v>100.00833333333333</v>
      </c>
      <c r="V135" s="1581">
        <v>103.70833333333336</v>
      </c>
      <c r="W135" s="1581">
        <v>108.0333333333333</v>
      </c>
      <c r="X135" s="1581">
        <v>107.7</v>
      </c>
      <c r="Y135" s="1581">
        <v>94.27500000000002</v>
      </c>
      <c r="Z135" s="1581">
        <v>104.22500000000001</v>
      </c>
      <c r="AA135" s="1581"/>
      <c r="AB135" s="1581"/>
      <c r="AC135" s="1581"/>
      <c r="AD135" s="1581"/>
      <c r="AE135" s="1581"/>
      <c r="AF135" s="1581"/>
      <c r="AG135" s="1581"/>
      <c r="AH135" s="1581"/>
      <c r="AI135" s="1581"/>
      <c r="AJ135" s="1581"/>
      <c r="AK135" s="1593"/>
      <c r="AL135" s="1593"/>
      <c r="AM135" s="1593"/>
      <c r="AN135" s="1581"/>
    </row>
    <row r="136" spans="2:47">
      <c r="C136" s="1597" t="s">
        <v>1146</v>
      </c>
      <c r="D136" s="916" t="s">
        <v>1198</v>
      </c>
      <c r="E136" s="1580">
        <v>80</v>
      </c>
      <c r="F136" s="1580">
        <v>82.6</v>
      </c>
      <c r="G136" s="1580">
        <v>85.2</v>
      </c>
      <c r="H136" s="1580">
        <v>87.1</v>
      </c>
      <c r="I136" s="1580">
        <v>88.1</v>
      </c>
      <c r="J136" s="1580">
        <v>88.2</v>
      </c>
      <c r="K136" s="1580">
        <v>87.7</v>
      </c>
      <c r="L136" s="1580">
        <v>87.3</v>
      </c>
      <c r="M136" s="1580">
        <v>87.9</v>
      </c>
      <c r="N136" s="1580">
        <v>88.4</v>
      </c>
      <c r="O136" s="1580">
        <v>87.9</v>
      </c>
      <c r="P136" s="1580">
        <v>87.1</v>
      </c>
      <c r="Q136" s="1580">
        <v>86.3</v>
      </c>
      <c r="R136" s="1580">
        <v>85.2</v>
      </c>
      <c r="S136" s="1580">
        <v>84.4</v>
      </c>
      <c r="T136" s="1580">
        <v>84.8</v>
      </c>
      <c r="U136" s="1580">
        <v>85.5</v>
      </c>
      <c r="V136" s="1580">
        <v>86.4</v>
      </c>
      <c r="W136" s="1580">
        <v>88.8</v>
      </c>
      <c r="X136" s="1580">
        <v>91.6</v>
      </c>
      <c r="Y136" s="1580">
        <v>92.7</v>
      </c>
      <c r="Z136" s="1580">
        <v>93</v>
      </c>
      <c r="AA136" s="1580">
        <v>93.5</v>
      </c>
      <c r="AB136" s="1580">
        <v>93.7</v>
      </c>
      <c r="AC136" s="1580">
        <v>94.1</v>
      </c>
      <c r="AD136" s="1580">
        <v>94.9</v>
      </c>
      <c r="AE136" s="1580">
        <v>95.9</v>
      </c>
      <c r="AF136" s="1580">
        <v>96.7</v>
      </c>
      <c r="AG136" s="1853">
        <v>99.3</v>
      </c>
      <c r="AH136" s="1853">
        <v>99.2</v>
      </c>
      <c r="AI136" s="1853">
        <v>99.5</v>
      </c>
      <c r="AJ136" s="1853">
        <v>100</v>
      </c>
      <c r="AK136" s="1853">
        <v>98.9</v>
      </c>
      <c r="AL136" s="1854">
        <v>99.4</v>
      </c>
      <c r="AM136" s="1854">
        <v>99</v>
      </c>
      <c r="AN136" s="1854">
        <v>98.9</v>
      </c>
    </row>
    <row r="137" spans="2:47">
      <c r="D137" s="1583" t="s">
        <v>1140</v>
      </c>
      <c r="E137" s="1581">
        <f>ROUND(F137*E141/F141,1)</f>
        <v>109</v>
      </c>
      <c r="F137" s="1581">
        <f t="shared" ref="F137:O137" si="64">F138*$P$137/$P$138</f>
        <v>110.32307578266055</v>
      </c>
      <c r="G137" s="1581">
        <f t="shared" si="64"/>
        <v>113.32639405058408</v>
      </c>
      <c r="H137" s="1581">
        <f t="shared" si="64"/>
        <v>115.19236102177919</v>
      </c>
      <c r="I137" s="1581">
        <f t="shared" si="64"/>
        <v>114.5792575883865</v>
      </c>
      <c r="J137" s="1581">
        <f t="shared" si="64"/>
        <v>111.70922267554832</v>
      </c>
      <c r="K137" s="1581">
        <f t="shared" si="64"/>
        <v>108.80364553468731</v>
      </c>
      <c r="L137" s="1581">
        <f t="shared" si="64"/>
        <v>106.20906288902553</v>
      </c>
      <c r="M137" s="1581">
        <f t="shared" si="64"/>
        <v>105.72924281071819</v>
      </c>
      <c r="N137" s="1581">
        <f t="shared" si="64"/>
        <v>105.06282603529135</v>
      </c>
      <c r="O137" s="1581">
        <f t="shared" si="64"/>
        <v>104.77848821110926</v>
      </c>
      <c r="P137" s="1581">
        <f t="shared" ref="P137:Z137" si="65">P138*$AA$137/$AA$138</f>
        <v>104.82291599613775</v>
      </c>
      <c r="Q137" s="1581">
        <f t="shared" si="65"/>
        <v>102.22748632121018</v>
      </c>
      <c r="R137" s="1581">
        <f t="shared" si="65"/>
        <v>100.72700354039269</v>
      </c>
      <c r="S137" s="1581">
        <f t="shared" si="65"/>
        <v>97.977470228516268</v>
      </c>
      <c r="T137" s="1581">
        <f t="shared" si="65"/>
        <v>97.89636305117476</v>
      </c>
      <c r="U137" s="1581">
        <f t="shared" si="65"/>
        <v>97.336723527518501</v>
      </c>
      <c r="V137" s="1581">
        <f t="shared" si="65"/>
        <v>97.231284196974556</v>
      </c>
      <c r="W137" s="1581">
        <f t="shared" si="65"/>
        <v>98.853427743804318</v>
      </c>
      <c r="X137" s="1581">
        <f t="shared" si="65"/>
        <v>100.37824267782426</v>
      </c>
      <c r="Y137" s="1581">
        <f t="shared" si="65"/>
        <v>100.70267138719022</v>
      </c>
      <c r="Z137" s="1581">
        <f t="shared" si="65"/>
        <v>100.28902478274864</v>
      </c>
      <c r="AA137" s="1581">
        <v>100.8</v>
      </c>
      <c r="AB137" s="1581">
        <v>100</v>
      </c>
      <c r="AC137" s="1581">
        <v>99.6</v>
      </c>
      <c r="AD137" s="1581">
        <v>99.6</v>
      </c>
      <c r="AE137" s="1581">
        <v>100</v>
      </c>
      <c r="AF137" s="1581">
        <v>100.4</v>
      </c>
      <c r="AG137" s="1581">
        <v>100.1</v>
      </c>
      <c r="AH137" s="1581">
        <v>100</v>
      </c>
      <c r="AI137" s="1581">
        <v>100.3</v>
      </c>
      <c r="AJ137" s="1581">
        <v>100.8</v>
      </c>
      <c r="AK137" s="1581"/>
      <c r="AL137" s="1581"/>
      <c r="AM137" s="1581"/>
      <c r="AN137" s="1581"/>
    </row>
    <row r="138" spans="2:47">
      <c r="D138" s="1351" t="s">
        <v>1141</v>
      </c>
      <c r="E138" s="1581"/>
      <c r="F138" s="1581">
        <f t="shared" ref="F138:O138" si="66">F139*$P$138/$P$139</f>
        <v>113.35112316690686</v>
      </c>
      <c r="G138" s="1581">
        <f t="shared" si="66"/>
        <v>116.43687378146984</v>
      </c>
      <c r="H138" s="1581">
        <f t="shared" si="66"/>
        <v>118.35405611596164</v>
      </c>
      <c r="I138" s="1581">
        <f t="shared" si="66"/>
        <v>117.72412477748574</v>
      </c>
      <c r="J138" s="1581">
        <f t="shared" si="66"/>
        <v>114.77531575824361</v>
      </c>
      <c r="K138" s="1581">
        <f t="shared" si="66"/>
        <v>111.78998898024918</v>
      </c>
      <c r="L138" s="1581">
        <f t="shared" si="66"/>
        <v>109.12419259133677</v>
      </c>
      <c r="M138" s="1581">
        <f t="shared" si="66"/>
        <v>108.6312028481817</v>
      </c>
      <c r="N138" s="1581">
        <f t="shared" si="66"/>
        <v>107.94649487157747</v>
      </c>
      <c r="O138" s="1581">
        <f t="shared" si="66"/>
        <v>107.6543528015597</v>
      </c>
      <c r="P138" s="1581">
        <v>107.7</v>
      </c>
      <c r="Q138" s="1581">
        <v>105.03333333333335</v>
      </c>
      <c r="R138" s="1581">
        <v>103.49166666666669</v>
      </c>
      <c r="S138" s="1581">
        <v>100.66666666666667</v>
      </c>
      <c r="T138" s="1581">
        <v>100.58333333333333</v>
      </c>
      <c r="U138" s="1581">
        <v>100.00833333333333</v>
      </c>
      <c r="V138" s="1581">
        <v>99.899999999999991</v>
      </c>
      <c r="W138" s="1581">
        <v>101.56666666666666</v>
      </c>
      <c r="X138" s="1581">
        <v>103.13333333333333</v>
      </c>
      <c r="Y138" s="1581">
        <v>103.46666666666668</v>
      </c>
      <c r="Z138" s="1581">
        <v>103.04166666666667</v>
      </c>
      <c r="AA138" s="1581">
        <v>103.56666666666666</v>
      </c>
      <c r="AB138" s="1581"/>
      <c r="AC138" s="1581"/>
      <c r="AD138" s="1581"/>
      <c r="AE138" s="1581"/>
      <c r="AF138" s="1581"/>
      <c r="AG138" s="1581"/>
      <c r="AH138" s="1581"/>
      <c r="AI138" s="1581"/>
      <c r="AJ138" s="1581"/>
      <c r="AK138" s="1581"/>
      <c r="AL138" s="1581"/>
      <c r="AM138" s="1581"/>
      <c r="AN138" s="1581"/>
    </row>
    <row r="139" spans="2:47">
      <c r="E139" s="1596"/>
      <c r="F139" s="1581">
        <v>95.507692307692338</v>
      </c>
      <c r="G139" s="1581">
        <v>98.107692307692318</v>
      </c>
      <c r="H139" s="1581">
        <v>99.723076923076917</v>
      </c>
      <c r="I139" s="1581">
        <v>99.192307692307679</v>
      </c>
      <c r="J139" s="1581">
        <v>96.707692307692326</v>
      </c>
      <c r="K139" s="1581">
        <v>94.192307692307693</v>
      </c>
      <c r="L139" s="1581">
        <v>91.946153846153848</v>
      </c>
      <c r="M139" s="1581">
        <v>91.530769230769224</v>
      </c>
      <c r="N139" s="1581">
        <v>90.953846153846143</v>
      </c>
      <c r="O139" s="1581">
        <v>90.707692307692312</v>
      </c>
      <c r="P139" s="1581">
        <v>90.746153846153874</v>
      </c>
      <c r="Q139" s="1581">
        <v>88.55384615384618</v>
      </c>
      <c r="R139" s="1581">
        <v>87.238461538461536</v>
      </c>
      <c r="S139" s="1581">
        <v>84.83846153846153</v>
      </c>
      <c r="T139" s="1581">
        <v>85.061538461538461</v>
      </c>
      <c r="U139" s="1581">
        <v>85.184615384615398</v>
      </c>
      <c r="V139" s="1581">
        <v>85.192307692307693</v>
      </c>
      <c r="W139" s="1581">
        <v>87.83846153846153</v>
      </c>
      <c r="X139" s="1581"/>
      <c r="Y139" s="1581"/>
      <c r="Z139" s="1581"/>
      <c r="AA139" s="1581"/>
      <c r="AB139" s="1581"/>
      <c r="AC139" s="1581"/>
      <c r="AD139" s="1581"/>
      <c r="AE139" s="1581"/>
      <c r="AF139" s="1581"/>
      <c r="AG139" s="1581"/>
      <c r="AH139" s="1581"/>
      <c r="AI139" s="1581"/>
      <c r="AJ139" s="1581"/>
      <c r="AK139" s="1581"/>
      <c r="AL139" s="1581"/>
      <c r="AM139" s="1581"/>
      <c r="AN139" s="1581"/>
    </row>
    <row r="140" spans="2:47">
      <c r="C140" s="882"/>
      <c r="D140" s="882" t="s">
        <v>1142</v>
      </c>
      <c r="E140" s="1598"/>
      <c r="F140" s="1593"/>
      <c r="G140" s="1593"/>
      <c r="H140" s="1593"/>
      <c r="I140" s="1593"/>
      <c r="J140" s="1593"/>
      <c r="K140" s="1593"/>
      <c r="L140" s="1593"/>
      <c r="M140" s="1593"/>
      <c r="N140" s="1593">
        <v>101.4</v>
      </c>
      <c r="O140" s="1593">
        <v>99.7</v>
      </c>
      <c r="P140" s="1593">
        <v>100</v>
      </c>
      <c r="Q140" s="1593"/>
      <c r="R140" s="1593"/>
      <c r="S140" s="1593"/>
      <c r="T140" s="1593"/>
      <c r="U140" s="1593"/>
      <c r="V140" s="1593"/>
      <c r="W140" s="1593"/>
      <c r="X140" s="1593"/>
      <c r="Y140" s="1593"/>
      <c r="Z140" s="1593"/>
      <c r="AA140" s="1593"/>
      <c r="AB140" s="1593"/>
      <c r="AC140" s="1593"/>
      <c r="AD140" s="1593"/>
      <c r="AE140" s="1593"/>
      <c r="AF140" s="1593"/>
      <c r="AG140" s="1593"/>
      <c r="AH140" s="1593"/>
      <c r="AI140" s="1593"/>
      <c r="AJ140" s="1593"/>
      <c r="AK140" s="1593"/>
      <c r="AL140" s="1593"/>
      <c r="AM140" s="1581"/>
      <c r="AN140" s="1581"/>
    </row>
    <row r="141" spans="2:47">
      <c r="D141" s="1339" t="s">
        <v>1147</v>
      </c>
      <c r="E141" s="1599">
        <v>825269</v>
      </c>
      <c r="F141" s="1599">
        <v>835039</v>
      </c>
      <c r="G141" s="1339"/>
      <c r="H141" s="1339"/>
      <c r="I141" s="1339"/>
      <c r="J141" s="1339"/>
      <c r="K141" s="1339"/>
      <c r="L141" s="1339"/>
      <c r="M141" s="1339"/>
      <c r="N141" s="1339"/>
      <c r="O141" s="1339"/>
      <c r="P141" s="1339"/>
      <c r="Q141" s="1339"/>
      <c r="R141" s="1339"/>
      <c r="S141" s="1339"/>
      <c r="T141" s="1339"/>
      <c r="U141" s="1339"/>
      <c r="V141" s="1339"/>
      <c r="W141" s="1339"/>
      <c r="X141" s="1339"/>
      <c r="Y141" s="1339"/>
      <c r="Z141" s="1339"/>
      <c r="AA141" s="1339"/>
      <c r="AB141" s="1339"/>
      <c r="AC141" s="1339"/>
      <c r="AD141" s="1339"/>
      <c r="AE141" s="1339"/>
      <c r="AF141" s="1339"/>
      <c r="AG141" s="1339"/>
      <c r="AH141" s="1339"/>
      <c r="AM141" s="1358"/>
    </row>
    <row r="142" spans="2:47">
      <c r="C142" s="826" t="s">
        <v>1199</v>
      </c>
      <c r="E142" s="1600"/>
      <c r="F142" s="1600"/>
      <c r="G142" s="1600"/>
      <c r="H142" s="1600"/>
      <c r="I142" s="1600"/>
      <c r="J142" s="1600"/>
      <c r="K142" s="1600"/>
      <c r="L142" s="1600"/>
      <c r="M142" s="1600"/>
      <c r="N142" s="1600"/>
      <c r="O142" s="1600"/>
      <c r="P142" s="1600"/>
      <c r="Q142" s="1600"/>
      <c r="R142" s="1600"/>
      <c r="S142" s="1600"/>
      <c r="T142" s="1600"/>
      <c r="U142" s="1600"/>
      <c r="V142" s="1600"/>
      <c r="W142" s="1600"/>
      <c r="X142" s="1600"/>
      <c r="Y142" s="1600"/>
      <c r="Z142" s="1600"/>
      <c r="AA142" s="1600"/>
      <c r="AB142" s="1600"/>
      <c r="AC142" s="1600"/>
      <c r="AD142" s="1600"/>
      <c r="AE142" s="1600"/>
      <c r="AF142" s="1600"/>
      <c r="AG142" s="1600"/>
      <c r="AH142" s="1600"/>
      <c r="AI142" s="1600"/>
      <c r="AJ142" s="1600"/>
      <c r="AK142" s="1600"/>
      <c r="AL142" s="1600"/>
      <c r="AM142" s="1868"/>
      <c r="AN142" s="1600"/>
      <c r="AO142" s="1352"/>
      <c r="AP142" s="1352"/>
      <c r="AQ142" s="1352"/>
      <c r="AR142" s="1352"/>
      <c r="AS142" s="1352"/>
      <c r="AT142" s="1352"/>
      <c r="AU142" s="1352"/>
    </row>
    <row r="143" spans="2:47">
      <c r="B143" s="1454"/>
      <c r="C143" s="1455" t="s">
        <v>1139</v>
      </c>
      <c r="D143" s="1601" t="s">
        <v>1198</v>
      </c>
      <c r="E143" s="1602">
        <v>92.2</v>
      </c>
      <c r="F143" s="1602">
        <v>96.5</v>
      </c>
      <c r="G143" s="1602">
        <v>99.7</v>
      </c>
      <c r="H143" s="1602">
        <v>101.6</v>
      </c>
      <c r="I143" s="1602">
        <v>102.2</v>
      </c>
      <c r="J143" s="1602">
        <v>104</v>
      </c>
      <c r="K143" s="1602">
        <v>105.9</v>
      </c>
      <c r="L143" s="1602">
        <v>107.6</v>
      </c>
      <c r="M143" s="1602">
        <v>109.6</v>
      </c>
      <c r="N143" s="1602">
        <v>108.2</v>
      </c>
      <c r="O143" s="1602">
        <v>106.7</v>
      </c>
      <c r="P143" s="1602">
        <v>106.4</v>
      </c>
      <c r="Q143" s="1602">
        <v>105.4</v>
      </c>
      <c r="R143" s="1602">
        <v>102.4</v>
      </c>
      <c r="S143" s="1602">
        <v>102.3</v>
      </c>
      <c r="T143" s="1602">
        <v>101.8</v>
      </c>
      <c r="U143" s="1602">
        <v>102.9</v>
      </c>
      <c r="V143" s="1602">
        <v>103.9</v>
      </c>
      <c r="W143" s="1602">
        <v>103</v>
      </c>
      <c r="X143" s="1602">
        <v>102.5</v>
      </c>
      <c r="Y143" s="1602">
        <v>97.6</v>
      </c>
      <c r="Z143" s="1602">
        <v>98.6</v>
      </c>
      <c r="AA143" s="1602">
        <v>98.9</v>
      </c>
      <c r="AB143" s="1602">
        <v>97.9</v>
      </c>
      <c r="AC143" s="1602">
        <v>97.9</v>
      </c>
      <c r="AD143" s="1602">
        <v>98.9</v>
      </c>
      <c r="AE143" s="1602">
        <v>99</v>
      </c>
      <c r="AF143" s="1602">
        <v>100.1</v>
      </c>
      <c r="AG143" s="1602">
        <v>100.7</v>
      </c>
      <c r="AH143" s="1602">
        <v>101.9</v>
      </c>
      <c r="AI143" s="1602">
        <v>101.7</v>
      </c>
      <c r="AJ143" s="1602">
        <v>100</v>
      </c>
      <c r="AK143" s="1602">
        <v>100.9</v>
      </c>
      <c r="AL143" s="1602">
        <v>104</v>
      </c>
      <c r="AM143" s="1869">
        <v>105.9</v>
      </c>
      <c r="AN143" s="2238">
        <v>108.9</v>
      </c>
      <c r="AO143" s="1352"/>
      <c r="AP143" s="1352"/>
      <c r="AQ143" s="1352"/>
      <c r="AR143" s="1352"/>
      <c r="AS143" s="1352"/>
      <c r="AT143" s="1352"/>
      <c r="AU143" s="1352"/>
    </row>
    <row r="144" spans="2:47">
      <c r="B144" s="1449"/>
      <c r="C144" s="1456"/>
      <c r="D144" s="1583" t="s">
        <v>1140</v>
      </c>
      <c r="E144" s="1525">
        <v>93.1</v>
      </c>
      <c r="F144" s="1525">
        <v>97.4</v>
      </c>
      <c r="G144" s="1525">
        <v>100.8</v>
      </c>
      <c r="H144" s="1525">
        <v>102.6</v>
      </c>
      <c r="I144" s="1525">
        <v>103.2</v>
      </c>
      <c r="J144" s="1525">
        <v>105</v>
      </c>
      <c r="K144" s="1525">
        <v>106.9</v>
      </c>
      <c r="L144" s="1525">
        <v>108.7</v>
      </c>
      <c r="M144" s="1525">
        <v>110.8</v>
      </c>
      <c r="N144" s="1525">
        <v>109.3</v>
      </c>
      <c r="O144" s="1525">
        <v>107.8</v>
      </c>
      <c r="P144" s="1525">
        <v>107.5</v>
      </c>
      <c r="Q144" s="1525">
        <v>106.5</v>
      </c>
      <c r="R144" s="1525">
        <v>103.4</v>
      </c>
      <c r="S144" s="1525">
        <v>103.3</v>
      </c>
      <c r="T144" s="1525">
        <v>102.8</v>
      </c>
      <c r="U144" s="1525">
        <v>103.9</v>
      </c>
      <c r="V144" s="1525">
        <v>105</v>
      </c>
      <c r="W144" s="1525">
        <v>104.1</v>
      </c>
      <c r="X144" s="1525">
        <v>103.6</v>
      </c>
      <c r="Y144" s="1525">
        <v>98.6</v>
      </c>
      <c r="Z144" s="1525">
        <v>99.6</v>
      </c>
      <c r="AA144" s="1525">
        <v>99.9</v>
      </c>
      <c r="AB144" s="1525">
        <v>98.9</v>
      </c>
      <c r="AC144" s="1525">
        <v>98.9</v>
      </c>
      <c r="AD144" s="1525">
        <v>100</v>
      </c>
      <c r="AE144" s="1525">
        <v>100</v>
      </c>
      <c r="AF144" s="1525">
        <v>101.2</v>
      </c>
      <c r="AG144" s="1525">
        <v>101.7</v>
      </c>
      <c r="AH144" s="1525">
        <v>102.9</v>
      </c>
      <c r="AI144" s="1525">
        <v>102.7</v>
      </c>
      <c r="AJ144" s="1525">
        <v>101</v>
      </c>
      <c r="AK144" s="1525">
        <v>102</v>
      </c>
      <c r="AL144" s="1525"/>
      <c r="AM144" s="1525"/>
      <c r="AN144" s="1525"/>
      <c r="AO144" s="1353" t="s">
        <v>1148</v>
      </c>
    </row>
    <row r="145" spans="2:42">
      <c r="B145" s="1449"/>
      <c r="C145" s="1456"/>
      <c r="D145" s="1583" t="s">
        <v>1149</v>
      </c>
      <c r="E145" s="1525">
        <v>94</v>
      </c>
      <c r="F145" s="1525">
        <v>98.5</v>
      </c>
      <c r="G145" s="1525">
        <v>101.8</v>
      </c>
      <c r="H145" s="1525">
        <v>103.7</v>
      </c>
      <c r="I145" s="1525">
        <v>104.3</v>
      </c>
      <c r="J145" s="1525">
        <v>106.2</v>
      </c>
      <c r="K145" s="1525">
        <v>108.1</v>
      </c>
      <c r="L145" s="1525">
        <v>109.8</v>
      </c>
      <c r="M145" s="1525">
        <v>111.9</v>
      </c>
      <c r="N145" s="1525">
        <v>110.5</v>
      </c>
      <c r="O145" s="1525">
        <v>109</v>
      </c>
      <c r="P145" s="1525">
        <v>108.7</v>
      </c>
      <c r="Q145" s="1525">
        <v>107.6</v>
      </c>
      <c r="R145" s="1525">
        <v>104.5</v>
      </c>
      <c r="S145" s="1525">
        <v>104.4</v>
      </c>
      <c r="T145" s="1525">
        <v>103.6</v>
      </c>
      <c r="U145" s="1525">
        <v>104.6</v>
      </c>
      <c r="V145" s="1525">
        <v>105.7</v>
      </c>
      <c r="W145" s="1525">
        <v>104.8</v>
      </c>
      <c r="X145" s="1525">
        <v>104.2</v>
      </c>
      <c r="Y145" s="1525">
        <v>99</v>
      </c>
      <c r="Z145" s="1525">
        <v>100</v>
      </c>
      <c r="AA145" s="1525">
        <v>100.2</v>
      </c>
      <c r="AB145" s="1525">
        <v>99.3</v>
      </c>
      <c r="AC145" s="1525">
        <v>99</v>
      </c>
      <c r="AD145" s="1525">
        <v>99.9</v>
      </c>
      <c r="AE145" s="1525"/>
      <c r="AF145" s="1525"/>
      <c r="AG145" s="1525"/>
      <c r="AH145" s="1525"/>
      <c r="AI145" s="1525"/>
      <c r="AJ145" s="1525"/>
      <c r="AK145" s="1525"/>
      <c r="AL145" s="1525"/>
      <c r="AM145" s="1525"/>
      <c r="AN145" s="1525"/>
    </row>
    <row r="146" spans="2:42">
      <c r="B146" s="1449"/>
      <c r="C146" s="1456"/>
      <c r="D146" s="1583" t="s">
        <v>1141</v>
      </c>
      <c r="E146" s="1525">
        <v>89.9</v>
      </c>
      <c r="F146" s="1525">
        <v>94.1</v>
      </c>
      <c r="G146" s="1525">
        <v>97.3</v>
      </c>
      <c r="H146" s="1525">
        <v>99.1</v>
      </c>
      <c r="I146" s="1525">
        <v>99.7</v>
      </c>
      <c r="J146" s="1525">
        <v>101.4</v>
      </c>
      <c r="K146" s="1525">
        <v>103.3</v>
      </c>
      <c r="L146" s="1525">
        <v>104.9</v>
      </c>
      <c r="M146" s="1525">
        <v>107</v>
      </c>
      <c r="N146" s="1525">
        <v>105.6</v>
      </c>
      <c r="O146" s="1525">
        <v>104.1</v>
      </c>
      <c r="P146" s="1525">
        <v>103.9</v>
      </c>
      <c r="Q146" s="1525">
        <v>102.9</v>
      </c>
      <c r="R146" s="1525">
        <v>99.9</v>
      </c>
      <c r="S146" s="1525">
        <v>99.8</v>
      </c>
      <c r="T146" s="1525">
        <v>99</v>
      </c>
      <c r="U146" s="1525">
        <v>100</v>
      </c>
      <c r="V146" s="1525">
        <v>101</v>
      </c>
      <c r="W146" s="1525">
        <v>100.1</v>
      </c>
      <c r="X146" s="1525">
        <v>99.6</v>
      </c>
      <c r="Y146" s="1525">
        <v>94.8</v>
      </c>
      <c r="Z146" s="1525"/>
      <c r="AA146" s="1525"/>
      <c r="AB146" s="1525"/>
      <c r="AC146" s="1525"/>
      <c r="AD146" s="1525"/>
      <c r="AE146" s="1525"/>
      <c r="AF146" s="1525"/>
      <c r="AG146" s="1525"/>
      <c r="AH146" s="1525"/>
      <c r="AI146" s="1525"/>
      <c r="AJ146" s="1525"/>
      <c r="AK146" s="1525"/>
      <c r="AL146" s="1526"/>
      <c r="AM146" s="1526"/>
      <c r="AN146" s="1525"/>
    </row>
    <row r="147" spans="2:42">
      <c r="B147" s="1449"/>
      <c r="C147" s="1455" t="s">
        <v>1143</v>
      </c>
      <c r="D147" s="1601" t="s">
        <v>1198</v>
      </c>
      <c r="E147" s="1603">
        <v>106</v>
      </c>
      <c r="F147" s="1603">
        <v>107.6</v>
      </c>
      <c r="G147" s="1603">
        <v>107.6</v>
      </c>
      <c r="H147" s="1603">
        <v>107.9</v>
      </c>
      <c r="I147" s="1603">
        <v>107.2</v>
      </c>
      <c r="J147" s="1603">
        <v>108.7</v>
      </c>
      <c r="K147" s="1603">
        <v>110.9</v>
      </c>
      <c r="L147" s="1603">
        <v>112.8</v>
      </c>
      <c r="M147" s="1603">
        <v>113</v>
      </c>
      <c r="N147" s="1603">
        <v>110.9</v>
      </c>
      <c r="O147" s="1603">
        <v>109.7</v>
      </c>
      <c r="P147" s="1603">
        <v>110.4</v>
      </c>
      <c r="Q147" s="1603">
        <v>110.4</v>
      </c>
      <c r="R147" s="1603">
        <v>108.4</v>
      </c>
      <c r="S147" s="1603">
        <v>108.6</v>
      </c>
      <c r="T147" s="1603">
        <v>108.1</v>
      </c>
      <c r="U147" s="1603">
        <v>109.7</v>
      </c>
      <c r="V147" s="1603">
        <v>110.4</v>
      </c>
      <c r="W147" s="1603">
        <v>109.3</v>
      </c>
      <c r="X147" s="1603">
        <v>107.1</v>
      </c>
      <c r="Y147" s="1603">
        <v>103.5</v>
      </c>
      <c r="Z147" s="1603">
        <v>105.5</v>
      </c>
      <c r="AA147" s="1603">
        <v>106</v>
      </c>
      <c r="AB147" s="1603">
        <v>104.9</v>
      </c>
      <c r="AC147" s="1603">
        <v>104.5</v>
      </c>
      <c r="AD147" s="1603">
        <v>102.2</v>
      </c>
      <c r="AE147" s="1603">
        <v>101.2</v>
      </c>
      <c r="AF147" s="1603">
        <v>102.5</v>
      </c>
      <c r="AG147" s="1603">
        <v>102.4</v>
      </c>
      <c r="AH147" s="1603">
        <v>102.4</v>
      </c>
      <c r="AI147" s="1603">
        <v>101.7</v>
      </c>
      <c r="AJ147" s="1603">
        <v>100</v>
      </c>
      <c r="AK147" s="1603">
        <v>101.2</v>
      </c>
      <c r="AL147" s="1525">
        <v>101.3</v>
      </c>
      <c r="AM147" s="1870"/>
      <c r="AN147" s="1870"/>
    </row>
    <row r="148" spans="2:42">
      <c r="B148" s="1449"/>
      <c r="C148" s="1456"/>
      <c r="D148" s="1583" t="s">
        <v>1140</v>
      </c>
      <c r="E148" s="1525">
        <v>104.6</v>
      </c>
      <c r="F148" s="1525">
        <v>106.1</v>
      </c>
      <c r="G148" s="1525">
        <v>106.3</v>
      </c>
      <c r="H148" s="1525">
        <v>106.5</v>
      </c>
      <c r="I148" s="1525">
        <v>106</v>
      </c>
      <c r="J148" s="1525">
        <v>107.3</v>
      </c>
      <c r="K148" s="1525">
        <v>109.5</v>
      </c>
      <c r="L148" s="1525">
        <v>111.4</v>
      </c>
      <c r="M148" s="1525">
        <v>111.7</v>
      </c>
      <c r="N148" s="1525">
        <v>109.5</v>
      </c>
      <c r="O148" s="1525">
        <v>108.3</v>
      </c>
      <c r="P148" s="1525">
        <v>109</v>
      </c>
      <c r="Q148" s="1525">
        <v>109</v>
      </c>
      <c r="R148" s="1525">
        <v>107</v>
      </c>
      <c r="S148" s="1525">
        <v>107.3</v>
      </c>
      <c r="T148" s="1525">
        <v>106.7</v>
      </c>
      <c r="U148" s="1525">
        <v>108.3</v>
      </c>
      <c r="V148" s="1525">
        <v>109.1</v>
      </c>
      <c r="W148" s="1525">
        <v>108.1</v>
      </c>
      <c r="X148" s="1525">
        <v>105.8</v>
      </c>
      <c r="Y148" s="1525">
        <v>102.3</v>
      </c>
      <c r="Z148" s="1525">
        <v>104.2</v>
      </c>
      <c r="AA148" s="1525">
        <v>104.7</v>
      </c>
      <c r="AB148" s="1604">
        <v>103.7</v>
      </c>
      <c r="AC148" s="1604">
        <v>103.1</v>
      </c>
      <c r="AD148" s="1604">
        <v>101</v>
      </c>
      <c r="AE148" s="1604">
        <v>100</v>
      </c>
      <c r="AF148" s="1604">
        <v>101.3</v>
      </c>
      <c r="AG148" s="1604">
        <v>101.2</v>
      </c>
      <c r="AH148" s="1604">
        <v>101.2</v>
      </c>
      <c r="AI148" s="1604">
        <v>100.4</v>
      </c>
      <c r="AJ148" s="1604">
        <v>98.7</v>
      </c>
      <c r="AK148" s="1604">
        <v>99.4</v>
      </c>
      <c r="AL148" s="1604"/>
      <c r="AM148" s="1604"/>
      <c r="AN148" s="1604"/>
      <c r="AO148" s="1353" t="s">
        <v>1148</v>
      </c>
    </row>
    <row r="149" spans="2:42">
      <c r="B149" s="1449"/>
      <c r="C149" s="1456"/>
      <c r="D149" s="1583" t="s">
        <v>1149</v>
      </c>
      <c r="E149" s="1604">
        <v>101.1</v>
      </c>
      <c r="F149" s="1604">
        <v>102.7</v>
      </c>
      <c r="G149" s="1604">
        <v>102.7</v>
      </c>
      <c r="H149" s="1604">
        <v>103</v>
      </c>
      <c r="I149" s="1604">
        <v>102.5</v>
      </c>
      <c r="J149" s="1604">
        <v>103.7</v>
      </c>
      <c r="K149" s="1604">
        <v>105.9</v>
      </c>
      <c r="L149" s="1604">
        <v>107.5</v>
      </c>
      <c r="M149" s="1604">
        <v>107.9</v>
      </c>
      <c r="N149" s="1604">
        <v>105.8</v>
      </c>
      <c r="O149" s="1604">
        <v>104.8</v>
      </c>
      <c r="P149" s="1604">
        <v>105.4</v>
      </c>
      <c r="Q149" s="1604">
        <v>105.4</v>
      </c>
      <c r="R149" s="1604">
        <v>103.5</v>
      </c>
      <c r="S149" s="1604">
        <v>103.7</v>
      </c>
      <c r="T149" s="1604">
        <v>102.9</v>
      </c>
      <c r="U149" s="1604">
        <v>104.3</v>
      </c>
      <c r="V149" s="1604">
        <v>105.1</v>
      </c>
      <c r="W149" s="1604">
        <v>104.1</v>
      </c>
      <c r="X149" s="1604">
        <v>101.9</v>
      </c>
      <c r="Y149" s="1604">
        <v>98.2</v>
      </c>
      <c r="Z149" s="1604">
        <v>100</v>
      </c>
      <c r="AA149" s="1604">
        <v>100.5</v>
      </c>
      <c r="AB149" s="1604">
        <v>99.6</v>
      </c>
      <c r="AC149" s="1604">
        <v>98.8</v>
      </c>
      <c r="AD149" s="1604">
        <v>96.4</v>
      </c>
      <c r="AE149" s="1604"/>
      <c r="AF149" s="1604"/>
      <c r="AG149" s="1604"/>
      <c r="AH149" s="1604"/>
      <c r="AI149" s="1604"/>
      <c r="AJ149" s="1604"/>
      <c r="AK149" s="1604"/>
      <c r="AL149" s="1604"/>
      <c r="AM149" s="1604"/>
      <c r="AN149" s="1604"/>
    </row>
    <row r="150" spans="2:42">
      <c r="B150" s="1450" t="s">
        <v>1150</v>
      </c>
      <c r="C150" s="1457"/>
      <c r="D150" s="1605" t="s">
        <v>1141</v>
      </c>
      <c r="E150" s="1606">
        <v>96.9</v>
      </c>
      <c r="F150" s="1606">
        <v>98.3</v>
      </c>
      <c r="G150" s="1606">
        <v>98.5</v>
      </c>
      <c r="H150" s="1606">
        <v>98.7</v>
      </c>
      <c r="I150" s="1606">
        <v>98.2</v>
      </c>
      <c r="J150" s="1606">
        <v>99.4</v>
      </c>
      <c r="K150" s="1606">
        <v>101.5</v>
      </c>
      <c r="L150" s="1606">
        <v>103</v>
      </c>
      <c r="M150" s="1606">
        <v>103.5</v>
      </c>
      <c r="N150" s="1606">
        <v>101.4</v>
      </c>
      <c r="O150" s="1606">
        <v>100.4</v>
      </c>
      <c r="P150" s="1606">
        <v>101.1</v>
      </c>
      <c r="Q150" s="1606">
        <v>101.1</v>
      </c>
      <c r="R150" s="1606">
        <v>99.2</v>
      </c>
      <c r="S150" s="1606">
        <v>99.4</v>
      </c>
      <c r="T150" s="1606">
        <v>98.6</v>
      </c>
      <c r="U150" s="1606">
        <v>100</v>
      </c>
      <c r="V150" s="1606">
        <v>100.7</v>
      </c>
      <c r="W150" s="1606">
        <v>99.7</v>
      </c>
      <c r="X150" s="1606">
        <v>97.6</v>
      </c>
      <c r="Y150" s="1606">
        <v>94.3</v>
      </c>
      <c r="Z150" s="1606"/>
      <c r="AA150" s="1606"/>
      <c r="AB150" s="1526"/>
      <c r="AC150" s="1526"/>
      <c r="AD150" s="1526"/>
      <c r="AE150" s="1526"/>
      <c r="AF150" s="1526"/>
      <c r="AG150" s="1526"/>
      <c r="AH150" s="1526"/>
      <c r="AI150" s="1526"/>
      <c r="AJ150" s="1526"/>
      <c r="AK150" s="1526"/>
      <c r="AL150" s="1525"/>
      <c r="AM150" s="1525"/>
      <c r="AN150" s="1525"/>
    </row>
    <row r="151" spans="2:42">
      <c r="B151" s="1450"/>
      <c r="C151" s="1456" t="s">
        <v>1144</v>
      </c>
      <c r="D151" s="1583" t="s">
        <v>1198</v>
      </c>
      <c r="E151" s="1604">
        <v>147.6</v>
      </c>
      <c r="F151" s="1604">
        <v>147.4</v>
      </c>
      <c r="G151" s="1604">
        <v>138</v>
      </c>
      <c r="H151" s="1604">
        <v>117.8</v>
      </c>
      <c r="I151" s="1604">
        <v>104.6</v>
      </c>
      <c r="J151" s="1604">
        <v>102.4</v>
      </c>
      <c r="K151" s="1604">
        <v>106.2</v>
      </c>
      <c r="L151" s="1604">
        <v>113.8</v>
      </c>
      <c r="M151" s="1604">
        <v>117.2</v>
      </c>
      <c r="N151" s="1604">
        <v>106.9</v>
      </c>
      <c r="O151" s="1604">
        <v>105.4</v>
      </c>
      <c r="P151" s="1604">
        <v>111.4</v>
      </c>
      <c r="Q151" s="1604">
        <v>107.3</v>
      </c>
      <c r="R151" s="1604">
        <v>108.1</v>
      </c>
      <c r="S151" s="1604">
        <v>114.5</v>
      </c>
      <c r="T151" s="1604">
        <v>118.7</v>
      </c>
      <c r="U151" s="1604">
        <v>119</v>
      </c>
      <c r="V151" s="1604">
        <v>122.9</v>
      </c>
      <c r="W151" s="1604">
        <v>124.9</v>
      </c>
      <c r="X151" s="1604">
        <v>121.1</v>
      </c>
      <c r="Y151" s="1604">
        <v>101.4</v>
      </c>
      <c r="Z151" s="1604">
        <v>112.7</v>
      </c>
      <c r="AA151" s="1604">
        <v>112.4</v>
      </c>
      <c r="AB151" s="1525">
        <v>113.6</v>
      </c>
      <c r="AC151" s="1525">
        <v>116.7</v>
      </c>
      <c r="AD151" s="1525">
        <v>121.2</v>
      </c>
      <c r="AE151" s="1525">
        <v>120</v>
      </c>
      <c r="AF151" s="1525">
        <v>118</v>
      </c>
      <c r="AG151" s="1525">
        <v>117.6</v>
      </c>
      <c r="AH151" s="1525">
        <v>116.2</v>
      </c>
      <c r="AI151" s="1525">
        <v>115.1</v>
      </c>
      <c r="AJ151" s="1525">
        <v>100</v>
      </c>
      <c r="AK151" s="1525">
        <v>107.4</v>
      </c>
      <c r="AL151" s="1603">
        <v>113</v>
      </c>
      <c r="AM151" s="1862"/>
      <c r="AN151" s="1870"/>
    </row>
    <row r="152" spans="2:42">
      <c r="B152" s="1449"/>
      <c r="C152" s="1458"/>
      <c r="D152" s="1583" t="s">
        <v>1140</v>
      </c>
      <c r="E152" s="1525">
        <v>123.6</v>
      </c>
      <c r="F152" s="1525">
        <v>123.4</v>
      </c>
      <c r="G152" s="1525">
        <v>115.5</v>
      </c>
      <c r="H152" s="1525">
        <v>98.6</v>
      </c>
      <c r="I152" s="1525">
        <v>87.5</v>
      </c>
      <c r="J152" s="1525">
        <v>85.7</v>
      </c>
      <c r="K152" s="1525">
        <v>88.9</v>
      </c>
      <c r="L152" s="1525">
        <v>95.2</v>
      </c>
      <c r="M152" s="1525">
        <v>98.1</v>
      </c>
      <c r="N152" s="1525">
        <v>89.5</v>
      </c>
      <c r="O152" s="1525">
        <v>88.3</v>
      </c>
      <c r="P152" s="1525">
        <v>93.2</v>
      </c>
      <c r="Q152" s="1525">
        <v>89.8</v>
      </c>
      <c r="R152" s="1525">
        <v>90.5</v>
      </c>
      <c r="S152" s="1525">
        <v>95.8</v>
      </c>
      <c r="T152" s="1525">
        <v>99.4</v>
      </c>
      <c r="U152" s="1525">
        <v>99.6</v>
      </c>
      <c r="V152" s="1525">
        <v>102.9</v>
      </c>
      <c r="W152" s="1525">
        <v>104.6</v>
      </c>
      <c r="X152" s="1525">
        <v>101.4</v>
      </c>
      <c r="Y152" s="1525">
        <v>84.7</v>
      </c>
      <c r="Z152" s="1525">
        <v>94.1</v>
      </c>
      <c r="AA152" s="1525">
        <v>93.8</v>
      </c>
      <c r="AB152" s="1525">
        <v>94.7</v>
      </c>
      <c r="AC152" s="1525">
        <v>97.3</v>
      </c>
      <c r="AD152" s="1525">
        <v>101</v>
      </c>
      <c r="AE152" s="1525">
        <v>100</v>
      </c>
      <c r="AF152" s="1525">
        <v>98.3</v>
      </c>
      <c r="AG152" s="1525">
        <v>98.2</v>
      </c>
      <c r="AH152" s="1525">
        <v>97.1</v>
      </c>
      <c r="AI152" s="1525">
        <v>96.1</v>
      </c>
      <c r="AJ152" s="1525">
        <v>83.5</v>
      </c>
      <c r="AK152" s="1525">
        <v>89.7</v>
      </c>
      <c r="AL152" s="1525"/>
      <c r="AM152" s="1525"/>
      <c r="AN152" s="1525"/>
      <c r="AO152" s="1353" t="s">
        <v>1148</v>
      </c>
    </row>
    <row r="153" spans="2:42">
      <c r="B153" s="1449"/>
      <c r="C153" s="1458"/>
      <c r="D153" s="1583" t="s">
        <v>1149</v>
      </c>
      <c r="E153" s="1561">
        <v>130.5</v>
      </c>
      <c r="F153" s="1525">
        <v>130.4</v>
      </c>
      <c r="G153" s="1525">
        <v>122</v>
      </c>
      <c r="H153" s="1525">
        <v>104.2</v>
      </c>
      <c r="I153" s="1525">
        <v>92.5</v>
      </c>
      <c r="J153" s="1525">
        <v>90.5</v>
      </c>
      <c r="K153" s="1525">
        <v>94</v>
      </c>
      <c r="L153" s="1525">
        <v>100.6</v>
      </c>
      <c r="M153" s="1525">
        <v>103.7</v>
      </c>
      <c r="N153" s="1525">
        <v>94.6</v>
      </c>
      <c r="O153" s="1525">
        <v>93.3</v>
      </c>
      <c r="P153" s="1525">
        <v>98.5</v>
      </c>
      <c r="Q153" s="1525">
        <v>94.8</v>
      </c>
      <c r="R153" s="1525">
        <v>95.7</v>
      </c>
      <c r="S153" s="1525">
        <v>101.2</v>
      </c>
      <c r="T153" s="1525">
        <v>104.4</v>
      </c>
      <c r="U153" s="1525">
        <v>104.8</v>
      </c>
      <c r="V153" s="1525">
        <v>108.2</v>
      </c>
      <c r="W153" s="1525">
        <v>110.7</v>
      </c>
      <c r="X153" s="1525">
        <v>107.6</v>
      </c>
      <c r="Y153" s="1525">
        <v>89.9</v>
      </c>
      <c r="Z153" s="1525">
        <v>100</v>
      </c>
      <c r="AA153" s="1525">
        <v>99.5</v>
      </c>
      <c r="AB153" s="1525">
        <v>100.9</v>
      </c>
      <c r="AC153" s="1525">
        <v>103.3</v>
      </c>
      <c r="AD153" s="1525">
        <v>106.8</v>
      </c>
      <c r="AE153" s="1525"/>
      <c r="AF153" s="1525"/>
      <c r="AG153" s="1525"/>
      <c r="AH153" s="1525"/>
      <c r="AI153" s="1525"/>
      <c r="AJ153" s="1525"/>
      <c r="AK153" s="1525"/>
      <c r="AL153" s="1525"/>
      <c r="AM153" s="1525"/>
      <c r="AN153" s="1525"/>
    </row>
    <row r="154" spans="2:42">
      <c r="B154" s="1449"/>
      <c r="C154" s="1458"/>
      <c r="D154" s="1583" t="s">
        <v>1141</v>
      </c>
      <c r="E154" s="1561">
        <v>124.6</v>
      </c>
      <c r="F154" s="1525">
        <v>124.5</v>
      </c>
      <c r="G154" s="1525">
        <v>116.5</v>
      </c>
      <c r="H154" s="1525">
        <v>99.5</v>
      </c>
      <c r="I154" s="1525">
        <v>88.3</v>
      </c>
      <c r="J154" s="1525">
        <v>86.4</v>
      </c>
      <c r="K154" s="1525">
        <v>89.7</v>
      </c>
      <c r="L154" s="1525">
        <v>96.1</v>
      </c>
      <c r="M154" s="1525">
        <v>99</v>
      </c>
      <c r="N154" s="1525">
        <v>90.3</v>
      </c>
      <c r="O154" s="1525">
        <v>89</v>
      </c>
      <c r="P154" s="1525">
        <v>94.1</v>
      </c>
      <c r="Q154" s="1525">
        <v>90.5</v>
      </c>
      <c r="R154" s="1525">
        <v>91.3</v>
      </c>
      <c r="S154" s="1525">
        <v>96.6</v>
      </c>
      <c r="T154" s="1525">
        <v>99.7</v>
      </c>
      <c r="U154" s="1525">
        <v>100</v>
      </c>
      <c r="V154" s="1525">
        <v>103.3</v>
      </c>
      <c r="W154" s="1525">
        <v>105.7</v>
      </c>
      <c r="X154" s="1525">
        <v>102.7</v>
      </c>
      <c r="Y154" s="1525">
        <v>85.6</v>
      </c>
      <c r="Z154" s="1525"/>
      <c r="AA154" s="1525"/>
      <c r="AB154" s="1525"/>
      <c r="AC154" s="1525"/>
      <c r="AD154" s="1525"/>
      <c r="AE154" s="1525"/>
      <c r="AF154" s="1525"/>
      <c r="AG154" s="1525"/>
      <c r="AH154" s="1525"/>
      <c r="AI154" s="1525"/>
      <c r="AJ154" s="1525"/>
      <c r="AK154" s="1525"/>
      <c r="AL154" s="1526"/>
      <c r="AM154" s="1526"/>
      <c r="AN154" s="1525"/>
      <c r="AO154" s="1353" t="s">
        <v>271</v>
      </c>
    </row>
    <row r="155" spans="2:42">
      <c r="B155" s="1449"/>
      <c r="C155" s="1455" t="s">
        <v>1146</v>
      </c>
      <c r="D155" s="1601" t="s">
        <v>1198</v>
      </c>
      <c r="E155" s="1515">
        <v>80</v>
      </c>
      <c r="F155" s="1603">
        <v>82.6</v>
      </c>
      <c r="G155" s="1603">
        <v>85.2</v>
      </c>
      <c r="H155" s="1603">
        <v>87.1</v>
      </c>
      <c r="I155" s="1603">
        <v>88.1</v>
      </c>
      <c r="J155" s="1603">
        <v>88.2</v>
      </c>
      <c r="K155" s="1603">
        <v>87.7</v>
      </c>
      <c r="L155" s="1603">
        <v>87.3</v>
      </c>
      <c r="M155" s="1603">
        <v>87.9</v>
      </c>
      <c r="N155" s="1603">
        <v>88.4</v>
      </c>
      <c r="O155" s="1603">
        <v>87.9</v>
      </c>
      <c r="P155" s="1603">
        <v>87.1</v>
      </c>
      <c r="Q155" s="1603">
        <v>86.3</v>
      </c>
      <c r="R155" s="1603">
        <v>85.2</v>
      </c>
      <c r="S155" s="1603">
        <v>84.4</v>
      </c>
      <c r="T155" s="1603">
        <v>84.8</v>
      </c>
      <c r="U155" s="1603">
        <v>85.5</v>
      </c>
      <c r="V155" s="1603">
        <v>86.4</v>
      </c>
      <c r="W155" s="1603">
        <v>88.8</v>
      </c>
      <c r="X155" s="1603">
        <v>91.6</v>
      </c>
      <c r="Y155" s="1603">
        <v>92.7</v>
      </c>
      <c r="Z155" s="1603">
        <v>93</v>
      </c>
      <c r="AA155" s="1603">
        <v>93.5</v>
      </c>
      <c r="AB155" s="1603">
        <v>93.7</v>
      </c>
      <c r="AC155" s="1603">
        <v>94.1</v>
      </c>
      <c r="AD155" s="1603">
        <v>94.9</v>
      </c>
      <c r="AE155" s="1603">
        <v>95.9</v>
      </c>
      <c r="AF155" s="1603">
        <v>96.7</v>
      </c>
      <c r="AG155" s="1603">
        <v>98.1</v>
      </c>
      <c r="AH155" s="1603">
        <v>98.5</v>
      </c>
      <c r="AI155" s="1603">
        <v>99.7</v>
      </c>
      <c r="AJ155" s="1603">
        <v>100</v>
      </c>
      <c r="AK155" s="1603">
        <v>99.8</v>
      </c>
      <c r="AL155" s="1603">
        <v>99</v>
      </c>
      <c r="AM155" s="1862"/>
      <c r="AN155" s="1870"/>
      <c r="AO155" s="1353"/>
    </row>
    <row r="156" spans="2:42">
      <c r="B156" s="1449"/>
      <c r="C156" s="1459"/>
      <c r="D156" s="1583" t="s">
        <v>1140</v>
      </c>
      <c r="E156" s="1525">
        <v>83.5</v>
      </c>
      <c r="F156" s="1525">
        <v>86.1</v>
      </c>
      <c r="G156" s="1525">
        <v>88.9</v>
      </c>
      <c r="H156" s="1525">
        <v>90.9</v>
      </c>
      <c r="I156" s="1525">
        <v>91.9</v>
      </c>
      <c r="J156" s="1525">
        <v>92</v>
      </c>
      <c r="K156" s="1525">
        <v>91.5</v>
      </c>
      <c r="L156" s="1525">
        <v>91.1</v>
      </c>
      <c r="M156" s="1525">
        <v>91.7</v>
      </c>
      <c r="N156" s="1525">
        <v>92.2</v>
      </c>
      <c r="O156" s="1525">
        <v>91.7</v>
      </c>
      <c r="P156" s="1525">
        <v>90.9</v>
      </c>
      <c r="Q156" s="1525">
        <v>90</v>
      </c>
      <c r="R156" s="1525">
        <v>88.9</v>
      </c>
      <c r="S156" s="1525">
        <v>88</v>
      </c>
      <c r="T156" s="1525">
        <v>88.5</v>
      </c>
      <c r="U156" s="1525">
        <v>89.2</v>
      </c>
      <c r="V156" s="1525">
        <v>90.1</v>
      </c>
      <c r="W156" s="1525">
        <v>92.6</v>
      </c>
      <c r="X156" s="1525">
        <v>95.5</v>
      </c>
      <c r="Y156" s="1525">
        <v>96.7</v>
      </c>
      <c r="Z156" s="1525">
        <v>96.9</v>
      </c>
      <c r="AA156" s="1525">
        <v>97.5</v>
      </c>
      <c r="AB156" s="1604">
        <v>97.8</v>
      </c>
      <c r="AC156" s="1604">
        <v>98.2</v>
      </c>
      <c r="AD156" s="1604">
        <v>99</v>
      </c>
      <c r="AE156" s="1604">
        <v>100</v>
      </c>
      <c r="AF156" s="1604">
        <v>100.9</v>
      </c>
      <c r="AG156" s="1604">
        <v>102.3</v>
      </c>
      <c r="AH156" s="1604">
        <v>102.7</v>
      </c>
      <c r="AI156" s="1604">
        <v>104</v>
      </c>
      <c r="AJ156" s="1604">
        <v>104.3</v>
      </c>
      <c r="AK156" s="1604">
        <v>104.1</v>
      </c>
      <c r="AL156" s="1604"/>
      <c r="AM156" s="1604"/>
      <c r="AN156" s="1604"/>
      <c r="AO156" s="1353" t="s">
        <v>1148</v>
      </c>
    </row>
    <row r="157" spans="2:42">
      <c r="B157" s="1449"/>
      <c r="C157" s="1459"/>
      <c r="D157" s="1583" t="s">
        <v>1149</v>
      </c>
      <c r="E157" s="1604">
        <v>86.8</v>
      </c>
      <c r="F157" s="1604">
        <v>89.5</v>
      </c>
      <c r="G157" s="1604">
        <v>92.4</v>
      </c>
      <c r="H157" s="1604">
        <v>94.4</v>
      </c>
      <c r="I157" s="1604">
        <v>95.5</v>
      </c>
      <c r="J157" s="1604">
        <v>95.5</v>
      </c>
      <c r="K157" s="1604">
        <v>95</v>
      </c>
      <c r="L157" s="1604">
        <v>94.6</v>
      </c>
      <c r="M157" s="1604">
        <v>95.2</v>
      </c>
      <c r="N157" s="1604">
        <v>95.7</v>
      </c>
      <c r="O157" s="1604">
        <v>95.2</v>
      </c>
      <c r="P157" s="1604">
        <v>94.4</v>
      </c>
      <c r="Q157" s="1604">
        <v>93.5</v>
      </c>
      <c r="R157" s="1604">
        <v>92.3</v>
      </c>
      <c r="S157" s="1604">
        <v>91.4</v>
      </c>
      <c r="T157" s="1604">
        <v>91.9</v>
      </c>
      <c r="U157" s="1604">
        <v>92.6</v>
      </c>
      <c r="V157" s="1604">
        <v>93.6</v>
      </c>
      <c r="W157" s="1604">
        <v>96.1</v>
      </c>
      <c r="X157" s="1604">
        <v>99.3</v>
      </c>
      <c r="Y157" s="1604">
        <v>100.2</v>
      </c>
      <c r="Z157" s="1604">
        <v>100</v>
      </c>
      <c r="AA157" s="1604">
        <v>100</v>
      </c>
      <c r="AB157" s="1604">
        <v>99.7</v>
      </c>
      <c r="AC157" s="1604">
        <v>99.5</v>
      </c>
      <c r="AD157" s="1604">
        <v>99.9</v>
      </c>
      <c r="AE157" s="1604"/>
      <c r="AF157" s="1604"/>
      <c r="AG157" s="1604"/>
      <c r="AH157" s="1604"/>
      <c r="AI157" s="1604"/>
      <c r="AJ157" s="1604"/>
      <c r="AK157" s="1604"/>
      <c r="AL157" s="1604"/>
      <c r="AM157" s="1604"/>
      <c r="AN157" s="1604"/>
    </row>
    <row r="158" spans="2:42">
      <c r="B158" s="1451"/>
      <c r="C158" s="1460"/>
      <c r="D158" s="1605" t="s">
        <v>1141</v>
      </c>
      <c r="E158" s="1606">
        <v>93.6</v>
      </c>
      <c r="F158" s="1606">
        <v>96.6</v>
      </c>
      <c r="G158" s="1606">
        <v>99.7</v>
      </c>
      <c r="H158" s="1606">
        <v>101.9</v>
      </c>
      <c r="I158" s="1606">
        <v>103</v>
      </c>
      <c r="J158" s="1606">
        <v>103.1</v>
      </c>
      <c r="K158" s="1606">
        <v>102.5</v>
      </c>
      <c r="L158" s="1606">
        <v>102.1</v>
      </c>
      <c r="M158" s="1606">
        <v>102.8</v>
      </c>
      <c r="N158" s="1606">
        <v>103.3</v>
      </c>
      <c r="O158" s="1606">
        <v>102.7</v>
      </c>
      <c r="P158" s="1606">
        <v>101.9</v>
      </c>
      <c r="Q158" s="1606">
        <v>101</v>
      </c>
      <c r="R158" s="1606">
        <v>99.6</v>
      </c>
      <c r="S158" s="1606">
        <v>98.7</v>
      </c>
      <c r="T158" s="1606">
        <v>99.2</v>
      </c>
      <c r="U158" s="1606">
        <v>100</v>
      </c>
      <c r="V158" s="1606">
        <v>100.9</v>
      </c>
      <c r="W158" s="1606">
        <v>102.4</v>
      </c>
      <c r="X158" s="1606">
        <v>104.1</v>
      </c>
      <c r="Y158" s="1606">
        <v>103.7</v>
      </c>
      <c r="Z158" s="1606"/>
      <c r="AA158" s="1606"/>
      <c r="AB158" s="1526"/>
      <c r="AC158" s="1526"/>
      <c r="AD158" s="1526"/>
      <c r="AE158" s="1526"/>
      <c r="AF158" s="1526"/>
      <c r="AG158" s="1526"/>
      <c r="AH158" s="1526"/>
      <c r="AI158" s="1526"/>
      <c r="AJ158" s="1526"/>
      <c r="AK158" s="1526"/>
      <c r="AL158" s="1526"/>
      <c r="AM158" s="1526"/>
      <c r="AN158" s="1525"/>
    </row>
    <row r="159" spans="2:42">
      <c r="D159" s="1583"/>
      <c r="E159" s="1604"/>
      <c r="F159" s="1604"/>
      <c r="G159" s="1604"/>
      <c r="H159" s="1604"/>
      <c r="I159" s="1604"/>
      <c r="J159" s="1604"/>
      <c r="K159" s="1604"/>
      <c r="L159" s="1604"/>
      <c r="M159" s="1604"/>
      <c r="N159" s="1604"/>
      <c r="O159" s="1604"/>
      <c r="P159" s="1604"/>
      <c r="Q159" s="1604"/>
      <c r="R159" s="1604"/>
      <c r="S159" s="1604"/>
      <c r="T159" s="1604"/>
      <c r="U159" s="1604"/>
      <c r="V159" s="1604"/>
      <c r="W159" s="1604"/>
      <c r="X159" s="1604"/>
      <c r="Y159" s="1604"/>
      <c r="Z159" s="1604"/>
      <c r="AA159" s="1604"/>
      <c r="AB159" s="1525"/>
      <c r="AC159" s="1525"/>
      <c r="AD159" s="1525"/>
      <c r="AE159" s="1525"/>
      <c r="AF159" s="1525"/>
      <c r="AG159" s="1525"/>
      <c r="AH159" s="1525"/>
      <c r="AI159" s="1525"/>
      <c r="AJ159" s="1525"/>
      <c r="AK159" s="1525"/>
      <c r="AL159" s="1525"/>
      <c r="AM159" s="1525"/>
      <c r="AN159" s="1525"/>
    </row>
    <row r="160" spans="2:42">
      <c r="C160" s="1358" t="s">
        <v>1151</v>
      </c>
      <c r="D160" s="1607" t="s">
        <v>1152</v>
      </c>
      <c r="E160" s="1608">
        <v>428994.1</v>
      </c>
      <c r="F160" s="1609">
        <v>461295.1</v>
      </c>
      <c r="G160" s="1609">
        <v>491418.9</v>
      </c>
      <c r="H160" s="1609">
        <v>504161.2</v>
      </c>
      <c r="I160" s="1609">
        <v>504497.8</v>
      </c>
      <c r="J160" s="1610">
        <v>510916.1</v>
      </c>
      <c r="K160" s="1610">
        <v>521613.5</v>
      </c>
      <c r="L160" s="1610">
        <v>535562.1</v>
      </c>
      <c r="M160" s="1610">
        <v>543545.4</v>
      </c>
      <c r="N160" s="1610">
        <v>536497.4</v>
      </c>
      <c r="O160" s="1610">
        <v>528069.9</v>
      </c>
      <c r="P160" s="1610">
        <v>535417.69999999995</v>
      </c>
      <c r="Q160" s="1610">
        <v>531653.9</v>
      </c>
      <c r="R160" s="1610">
        <v>524478.69999999995</v>
      </c>
      <c r="S160" s="1610">
        <v>523968.6</v>
      </c>
      <c r="T160" s="1610">
        <v>529400.9</v>
      </c>
      <c r="U160" s="1610">
        <v>532515.6</v>
      </c>
      <c r="V160" s="1610">
        <v>535170.19999999995</v>
      </c>
      <c r="W160" s="1610">
        <v>539281.69999999995</v>
      </c>
      <c r="X160" s="1610">
        <v>527823.80000000005</v>
      </c>
      <c r="Y160" s="1610">
        <v>494938.4</v>
      </c>
      <c r="Z160" s="1610">
        <v>505530.6</v>
      </c>
      <c r="AA160" s="1610">
        <v>497448.9</v>
      </c>
      <c r="AB160" s="1610">
        <v>500474.7</v>
      </c>
      <c r="AC160" s="1610">
        <v>508700.6</v>
      </c>
      <c r="AD160" s="1610">
        <v>518811</v>
      </c>
      <c r="AE160" s="1610">
        <v>538032.30000000005</v>
      </c>
      <c r="AF160" s="1610">
        <v>544364.6</v>
      </c>
      <c r="AG160" s="1610">
        <v>553073</v>
      </c>
      <c r="AH160" s="1610">
        <v>556630.1</v>
      </c>
      <c r="AI160" s="1610">
        <v>557910.80000000005</v>
      </c>
      <c r="AJ160" s="1611">
        <v>539646</v>
      </c>
      <c r="AK160" s="1611">
        <v>553068.30000000005</v>
      </c>
      <c r="AL160" s="1611">
        <v>560606.9</v>
      </c>
      <c r="AM160" s="1609">
        <v>590705.19999999995</v>
      </c>
      <c r="AN160" s="1609">
        <v>608398.9</v>
      </c>
      <c r="AP160" s="327" t="s">
        <v>1474</v>
      </c>
    </row>
    <row r="161" spans="3:42">
      <c r="C161" s="1461" t="s">
        <v>1153</v>
      </c>
      <c r="D161" s="1612" t="s">
        <v>1152</v>
      </c>
      <c r="E161" s="1613">
        <v>405228</v>
      </c>
      <c r="F161" s="1614">
        <v>424844.79999999999</v>
      </c>
      <c r="G161" s="1614">
        <v>439813.6</v>
      </c>
      <c r="H161" s="1614">
        <v>443774.5</v>
      </c>
      <c r="I161" s="1614">
        <v>441736.6</v>
      </c>
      <c r="J161" s="1615">
        <v>446522.3</v>
      </c>
      <c r="K161" s="1615">
        <v>458270.3</v>
      </c>
      <c r="L161" s="1615">
        <v>472631.9</v>
      </c>
      <c r="M161" s="1615">
        <v>477269.5</v>
      </c>
      <c r="N161" s="1615">
        <v>471206.6</v>
      </c>
      <c r="O161" s="1615">
        <v>469633.1</v>
      </c>
      <c r="P161" s="1615">
        <v>482616.8</v>
      </c>
      <c r="Q161" s="1615">
        <v>484480.2</v>
      </c>
      <c r="R161" s="1615">
        <v>484683.5</v>
      </c>
      <c r="S161" s="1615">
        <v>492124</v>
      </c>
      <c r="T161" s="1615">
        <v>502882.4</v>
      </c>
      <c r="U161" s="1615">
        <v>511953.9</v>
      </c>
      <c r="V161" s="1615">
        <v>518979.7</v>
      </c>
      <c r="W161" s="1615">
        <v>526681.19999999995</v>
      </c>
      <c r="X161" s="1615">
        <v>520233.1</v>
      </c>
      <c r="Y161" s="1615">
        <v>490615</v>
      </c>
      <c r="Z161" s="1615">
        <v>510720</v>
      </c>
      <c r="AA161" s="1615">
        <v>510841.59999999998</v>
      </c>
      <c r="AB161" s="1615">
        <v>517864.4</v>
      </c>
      <c r="AC161" s="1615">
        <v>528248.1</v>
      </c>
      <c r="AD161" s="1615">
        <v>529812.80000000005</v>
      </c>
      <c r="AE161" s="1615">
        <v>538081.19999999995</v>
      </c>
      <c r="AF161" s="1615">
        <v>542137.4</v>
      </c>
      <c r="AG161" s="1615">
        <v>551220</v>
      </c>
      <c r="AH161" s="1615">
        <v>554766.5</v>
      </c>
      <c r="AI161" s="1615">
        <v>552535.4</v>
      </c>
      <c r="AJ161" s="1616">
        <v>529501.5</v>
      </c>
      <c r="AK161" s="1616">
        <v>543779.9</v>
      </c>
      <c r="AL161" s="1616">
        <v>549002.4</v>
      </c>
      <c r="AM161" s="1614">
        <v>555838</v>
      </c>
      <c r="AN161" s="1614">
        <v>556417.80000000005</v>
      </c>
      <c r="AP161" s="826" t="s">
        <v>1475</v>
      </c>
    </row>
    <row r="162" spans="3:42">
      <c r="E162" s="1354"/>
      <c r="F162" s="1352"/>
      <c r="X162" s="1352"/>
    </row>
    <row r="163" spans="3:42">
      <c r="C163" s="327" t="s">
        <v>271</v>
      </c>
      <c r="E163" s="1354"/>
      <c r="F163" s="1352"/>
      <c r="X163" s="1352"/>
    </row>
    <row r="164" spans="3:42">
      <c r="E164" s="1354"/>
      <c r="F164" s="1352"/>
      <c r="X164" s="1352"/>
    </row>
    <row r="165" spans="3:42">
      <c r="C165" s="1339" t="s">
        <v>1216</v>
      </c>
      <c r="D165" s="1339" t="s">
        <v>1217</v>
      </c>
      <c r="E165" s="1617">
        <v>19376278</v>
      </c>
      <c r="F165" s="1618">
        <v>20941933</v>
      </c>
      <c r="G165" s="1618">
        <v>22164196</v>
      </c>
      <c r="H165" s="1618">
        <v>22203843</v>
      </c>
      <c r="I165" s="1618">
        <v>21489742</v>
      </c>
      <c r="J165" s="1618">
        <v>21792816</v>
      </c>
      <c r="K165" s="1618">
        <v>22339761</v>
      </c>
      <c r="L165" s="1618">
        <v>22976160</v>
      </c>
      <c r="M165" s="1618">
        <v>23412935</v>
      </c>
      <c r="N165" s="1618">
        <v>23248456</v>
      </c>
      <c r="O165" s="1618">
        <v>23124403</v>
      </c>
      <c r="P165" s="1618">
        <v>22633879</v>
      </c>
      <c r="Q165" s="1618">
        <v>22340865</v>
      </c>
      <c r="R165" s="1618">
        <v>22032840</v>
      </c>
      <c r="S165" s="1618">
        <v>21759254</v>
      </c>
      <c r="T165" s="1618">
        <v>21467233</v>
      </c>
      <c r="U165" s="1618">
        <v>21328351</v>
      </c>
      <c r="V165" s="1618">
        <v>21144975</v>
      </c>
      <c r="W165" s="1618">
        <v>21198775</v>
      </c>
      <c r="X165" s="1618">
        <v>20951100</v>
      </c>
      <c r="Y165" s="1618">
        <v>19775777</v>
      </c>
      <c r="Z165" s="1618">
        <v>19579063</v>
      </c>
      <c r="AA165" s="1618">
        <v>19593279</v>
      </c>
      <c r="AB165" s="1618">
        <v>19591627</v>
      </c>
      <c r="AC165" s="1618">
        <v>19777407</v>
      </c>
      <c r="AD165" s="1618">
        <v>20197310</v>
      </c>
      <c r="AE165" s="1618">
        <v>20049078</v>
      </c>
      <c r="AF165" s="1618">
        <v>19597853</v>
      </c>
      <c r="AG165" s="1618">
        <v>19602508</v>
      </c>
      <c r="AH165" s="1618">
        <v>19604355</v>
      </c>
      <c r="AI165" s="1618">
        <v>19396177</v>
      </c>
      <c r="AJ165" s="1618">
        <v>19504951</v>
      </c>
      <c r="AK165" s="1618">
        <v>19907136</v>
      </c>
      <c r="AL165" s="1618">
        <v>20660329</v>
      </c>
      <c r="AM165" s="1871">
        <v>21604942</v>
      </c>
      <c r="AN165" s="1871">
        <v>22406481</v>
      </c>
      <c r="AO165" s="327" t="s">
        <v>271</v>
      </c>
    </row>
    <row r="166" spans="3:42">
      <c r="C166" s="1339"/>
      <c r="D166" s="1339" t="s">
        <v>1213</v>
      </c>
      <c r="E166" s="1855"/>
      <c r="F166" s="1856"/>
      <c r="G166" s="1856"/>
      <c r="H166" s="1856"/>
      <c r="I166" s="1856"/>
      <c r="J166" s="1618">
        <v>1173620</v>
      </c>
      <c r="K166" s="1618">
        <v>1076309</v>
      </c>
      <c r="L166" s="1618">
        <v>1159170</v>
      </c>
      <c r="M166" s="1618">
        <v>1224289</v>
      </c>
      <c r="N166" s="1618">
        <v>1225103</v>
      </c>
      <c r="O166" s="1618">
        <v>1173982</v>
      </c>
      <c r="P166" s="1618">
        <v>1124183</v>
      </c>
      <c r="Q166" s="1618">
        <v>1076260</v>
      </c>
      <c r="R166" s="1618">
        <v>1024698</v>
      </c>
      <c r="S166" s="1618">
        <v>984301</v>
      </c>
      <c r="T166" s="1618">
        <v>958825</v>
      </c>
      <c r="U166" s="1618">
        <v>934981</v>
      </c>
      <c r="V166" s="1618">
        <v>925570</v>
      </c>
      <c r="W166" s="1618">
        <v>941947</v>
      </c>
      <c r="X166" s="1618">
        <v>936534</v>
      </c>
      <c r="Y166" s="1618">
        <v>898389</v>
      </c>
      <c r="Z166" s="1618">
        <v>901871</v>
      </c>
      <c r="AA166" s="1618">
        <v>907753</v>
      </c>
      <c r="AB166" s="1618">
        <v>892718</v>
      </c>
      <c r="AC166" s="1618">
        <v>885897</v>
      </c>
      <c r="AD166" s="1618">
        <v>890760</v>
      </c>
      <c r="AE166" s="1618">
        <v>883504</v>
      </c>
      <c r="AF166" s="1618">
        <v>861556</v>
      </c>
      <c r="AG166" s="1618">
        <v>844596</v>
      </c>
      <c r="AH166" s="1618">
        <v>819037</v>
      </c>
      <c r="AI166" s="1618">
        <v>804520</v>
      </c>
      <c r="AJ166" s="1618">
        <v>804189</v>
      </c>
      <c r="AK166" s="1857">
        <f>198435+623793</f>
        <v>822228</v>
      </c>
      <c r="AL166" s="1857">
        <f>208011+619179</f>
        <v>827190</v>
      </c>
      <c r="AM166" s="1871">
        <v>914320</v>
      </c>
      <c r="AN166" s="1871"/>
    </row>
    <row r="167" spans="3:42">
      <c r="E167" s="1354"/>
      <c r="F167" s="1352"/>
      <c r="X167" s="1352"/>
    </row>
    <row r="168" spans="3:42">
      <c r="E168" s="1354"/>
      <c r="F168" s="1352"/>
      <c r="X168" s="1352"/>
    </row>
    <row r="169" spans="3:42">
      <c r="E169" s="1354"/>
      <c r="F169" s="1352"/>
      <c r="X169" s="1352"/>
    </row>
    <row r="170" spans="3:42">
      <c r="E170" s="1354"/>
      <c r="F170" s="1352"/>
      <c r="X170" s="1352"/>
    </row>
    <row r="171" spans="3:42">
      <c r="E171" s="1354"/>
      <c r="F171" s="1352"/>
      <c r="X171" s="1352"/>
    </row>
    <row r="172" spans="3:42">
      <c r="E172" s="1354"/>
      <c r="F172" s="1352"/>
    </row>
    <row r="173" spans="3:42">
      <c r="E173" s="1354"/>
      <c r="F173" s="1352"/>
    </row>
    <row r="174" spans="3:42">
      <c r="E174" s="1354"/>
      <c r="F174" s="1352"/>
    </row>
    <row r="175" spans="3:42">
      <c r="E175" s="1354"/>
      <c r="F175" s="1352"/>
    </row>
    <row r="176" spans="3:42">
      <c r="F176" s="1352"/>
    </row>
    <row r="177" spans="6:6">
      <c r="F177" s="1352"/>
    </row>
    <row r="178" spans="6:6">
      <c r="F178" s="1352"/>
    </row>
    <row r="179" spans="6:6">
      <c r="F179" s="1352"/>
    </row>
    <row r="180" spans="6:6">
      <c r="F180" s="1352"/>
    </row>
    <row r="181" spans="6:6">
      <c r="F181" s="1352"/>
    </row>
    <row r="182" spans="6:6">
      <c r="F182" s="1352"/>
    </row>
    <row r="183" spans="6:6">
      <c r="F183" s="1352"/>
    </row>
    <row r="184" spans="6:6">
      <c r="F184" s="1352"/>
    </row>
    <row r="185" spans="6:6">
      <c r="F185" s="1352"/>
    </row>
    <row r="186" spans="6:6">
      <c r="F186" s="1352"/>
    </row>
    <row r="187" spans="6:6">
      <c r="F187" s="1352"/>
    </row>
    <row r="188" spans="6:6">
      <c r="F188" s="1352"/>
    </row>
    <row r="189" spans="6:6">
      <c r="F189" s="1352"/>
    </row>
    <row r="190" spans="6:6">
      <c r="F190" s="1352"/>
    </row>
    <row r="191" spans="6:6">
      <c r="F191" s="1352"/>
    </row>
    <row r="192" spans="6:6">
      <c r="F192" s="1352"/>
    </row>
    <row r="193" spans="6:6">
      <c r="F193" s="1352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98"/>
  <sheetViews>
    <sheetView workbookViewId="0">
      <pane xSplit="2" ySplit="2" topLeftCell="C63" activePane="bottomRight" state="frozen"/>
      <selection pane="topRight" activeCell="C1" sqref="C1"/>
      <selection pane="bottomLeft" activeCell="A3" sqref="A3"/>
      <selection pane="bottomRight" activeCell="H88" sqref="H88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811" t="s">
        <v>472</v>
      </c>
      <c r="B2" s="2812"/>
      <c r="C2" s="392" t="s">
        <v>473</v>
      </c>
      <c r="D2" s="2811" t="s">
        <v>550</v>
      </c>
      <c r="E2" s="2812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813" t="s">
        <v>770</v>
      </c>
      <c r="E5" s="2814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819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859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1222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1428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1465</v>
      </c>
      <c r="B87" s="300" t="s">
        <v>474</v>
      </c>
      <c r="C87" s="925">
        <v>45745</v>
      </c>
      <c r="D87" s="482"/>
      <c r="E87" s="924"/>
    </row>
    <row r="88" spans="1:5">
      <c r="A88" s="301"/>
      <c r="B88" s="302" t="s">
        <v>475</v>
      </c>
      <c r="C88" s="926">
        <v>45779</v>
      </c>
      <c r="D88" s="76"/>
      <c r="E88" s="398"/>
    </row>
    <row r="89" spans="1:5">
      <c r="A89" s="301"/>
      <c r="B89" s="302" t="s">
        <v>476</v>
      </c>
      <c r="C89" s="926">
        <v>45812</v>
      </c>
      <c r="D89" s="76"/>
      <c r="E89" s="398"/>
    </row>
    <row r="90" spans="1:5">
      <c r="A90" s="301"/>
      <c r="B90" s="302" t="s">
        <v>477</v>
      </c>
      <c r="C90" s="926">
        <v>45841</v>
      </c>
      <c r="D90" s="76"/>
      <c r="E90" s="398"/>
    </row>
    <row r="91" spans="1:5">
      <c r="A91" s="301"/>
      <c r="B91" s="302" t="s">
        <v>478</v>
      </c>
      <c r="C91" s="926">
        <v>45874</v>
      </c>
      <c r="D91" s="76"/>
      <c r="E91" s="398"/>
    </row>
    <row r="92" spans="1:5">
      <c r="A92" s="301"/>
      <c r="B92" s="302" t="s">
        <v>479</v>
      </c>
      <c r="C92" s="926">
        <v>45903</v>
      </c>
      <c r="D92" s="76"/>
      <c r="E92" s="398"/>
    </row>
    <row r="93" spans="1:5">
      <c r="A93" s="301"/>
      <c r="B93" s="302" t="s">
        <v>480</v>
      </c>
      <c r="C93" s="926">
        <v>45933</v>
      </c>
      <c r="D93" s="76"/>
      <c r="E93" s="398"/>
    </row>
    <row r="94" spans="1:5">
      <c r="A94" s="737"/>
      <c r="B94" s="738" t="s">
        <v>481</v>
      </c>
      <c r="C94" s="2624">
        <v>45966</v>
      </c>
      <c r="D94" s="2625"/>
      <c r="E94" s="738"/>
    </row>
    <row r="95" spans="1:5">
      <c r="A95" s="737"/>
      <c r="B95" s="738" t="s">
        <v>482</v>
      </c>
      <c r="C95" s="2624">
        <v>45994</v>
      </c>
      <c r="D95" s="2625"/>
      <c r="E95" s="2626"/>
    </row>
    <row r="96" spans="1:5">
      <c r="A96" s="737"/>
      <c r="B96" s="738" t="s">
        <v>483</v>
      </c>
      <c r="C96" s="2624">
        <v>46028</v>
      </c>
      <c r="D96" s="2625"/>
      <c r="E96" s="2626"/>
    </row>
    <row r="97" spans="1:5">
      <c r="A97" s="737"/>
      <c r="B97" s="738" t="s">
        <v>484</v>
      </c>
      <c r="C97" s="2624">
        <v>46057</v>
      </c>
      <c r="D97" s="2625"/>
      <c r="E97" s="2626"/>
    </row>
    <row r="98" spans="1:5">
      <c r="A98" s="2627"/>
      <c r="B98" s="2628" t="s">
        <v>485</v>
      </c>
      <c r="C98" s="2629">
        <v>46085</v>
      </c>
      <c r="D98" s="2630"/>
      <c r="E98" s="2628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P239"/>
  <sheetViews>
    <sheetView workbookViewId="0">
      <pane xSplit="4" ySplit="4" topLeftCell="AF91" activePane="bottomRight" state="frozen"/>
      <selection pane="topRight" activeCell="E1" sqref="E1"/>
      <selection pane="bottomLeft" activeCell="A5" sqref="A5"/>
      <selection pane="bottomRight" sqref="A1:XFD1048576"/>
    </sheetView>
  </sheetViews>
  <sheetFormatPr defaultColWidth="0" defaultRowHeight="13"/>
  <cols>
    <col min="1" max="1" width="1.36328125" style="1619" customWidth="1"/>
    <col min="2" max="2" width="3.08984375" style="1619" customWidth="1"/>
    <col min="3" max="3" width="14.453125" style="1619" customWidth="1"/>
    <col min="4" max="4" width="12" style="2113" customWidth="1"/>
    <col min="5" max="5" width="8.6328125" style="2113" customWidth="1"/>
    <col min="6" max="30" width="8.6328125" style="1619" customWidth="1"/>
    <col min="31" max="34" width="8.6328125" style="327" customWidth="1"/>
    <col min="35" max="40" width="8.6328125" style="1619" customWidth="1"/>
    <col min="41" max="41" width="29.81640625" style="1619" customWidth="1"/>
    <col min="42" max="42" width="3.6328125" style="1619" customWidth="1"/>
    <col min="43" max="43" width="22.453125" style="1619" customWidth="1"/>
    <col min="44" max="246" width="8.90625" style="1619" customWidth="1"/>
    <col min="247" max="247" width="10.81640625" style="1619" customWidth="1"/>
    <col min="248" max="16384" width="0" style="1619" hidden="1"/>
  </cols>
  <sheetData>
    <row r="1" spans="1:250" ht="13.5" thickBot="1">
      <c r="A1" s="1339"/>
      <c r="B1" s="2917" t="s">
        <v>1258</v>
      </c>
      <c r="C1" s="2917"/>
      <c r="D1" s="2917"/>
      <c r="E1" s="2917"/>
      <c r="F1" s="2917"/>
      <c r="G1" s="2917"/>
      <c r="H1" s="2917"/>
      <c r="I1" s="2917"/>
      <c r="J1" s="2917"/>
      <c r="K1" s="2917"/>
      <c r="L1" s="2395"/>
      <c r="M1" s="2395"/>
      <c r="N1" s="2395"/>
      <c r="O1" s="2395"/>
      <c r="P1" s="2395"/>
      <c r="Q1" s="2395"/>
      <c r="R1" s="2395"/>
      <c r="S1" s="2395"/>
      <c r="T1" s="2395"/>
      <c r="U1" s="2395"/>
      <c r="V1" s="2395"/>
      <c r="W1" s="2395"/>
      <c r="X1" s="2395"/>
      <c r="Y1" s="2396"/>
      <c r="Z1" s="2396"/>
      <c r="AA1" s="2396"/>
      <c r="AB1" s="2395"/>
      <c r="AC1" s="2395" t="s">
        <v>521</v>
      </c>
      <c r="AD1" s="2395"/>
      <c r="AE1" s="820" t="s">
        <v>271</v>
      </c>
      <c r="AF1" s="820" t="s">
        <v>271</v>
      </c>
      <c r="AG1" s="820"/>
      <c r="AH1" s="2916">
        <v>45930</v>
      </c>
      <c r="AI1" s="2916"/>
      <c r="AJ1" s="2395" t="s">
        <v>271</v>
      </c>
      <c r="AK1" s="2395"/>
      <c r="AL1" s="2395"/>
      <c r="AM1" s="2395"/>
      <c r="AN1" s="2395"/>
      <c r="AO1" s="1206" t="s">
        <v>1259</v>
      </c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/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339"/>
      <c r="DG1" s="1339"/>
      <c r="DH1" s="1339"/>
      <c r="DI1" s="1339"/>
      <c r="DJ1" s="1339"/>
      <c r="DK1" s="1339"/>
      <c r="DL1" s="1339"/>
      <c r="DM1" s="1339"/>
      <c r="DN1" s="1339"/>
      <c r="DO1" s="1339"/>
      <c r="DP1" s="1339"/>
      <c r="DQ1" s="1339"/>
      <c r="DR1" s="1339"/>
      <c r="DS1" s="1339"/>
      <c r="DT1" s="1339"/>
      <c r="DU1" s="1339"/>
      <c r="DV1" s="1339"/>
      <c r="DW1" s="1339"/>
      <c r="DX1" s="1339"/>
      <c r="DY1" s="1339"/>
      <c r="DZ1" s="1339"/>
      <c r="EA1" s="1339"/>
      <c r="EB1" s="1339"/>
      <c r="EC1" s="1339"/>
      <c r="ED1" s="1339"/>
      <c r="EE1" s="1339"/>
      <c r="EF1" s="1339"/>
      <c r="EG1" s="1339"/>
      <c r="EH1" s="1339"/>
      <c r="EI1" s="1339"/>
      <c r="EJ1" s="1339"/>
      <c r="EK1" s="1339"/>
      <c r="EL1" s="1339"/>
      <c r="EM1" s="1339"/>
      <c r="EN1" s="1339"/>
      <c r="EO1" s="1339"/>
      <c r="EP1" s="1339"/>
      <c r="EQ1" s="1339"/>
      <c r="ER1" s="1339"/>
      <c r="ES1" s="1339"/>
      <c r="ET1" s="1339"/>
      <c r="EU1" s="1339"/>
      <c r="EV1" s="1339"/>
      <c r="EW1" s="1339"/>
      <c r="EX1" s="1339"/>
      <c r="EY1" s="1339"/>
      <c r="EZ1" s="1339"/>
      <c r="FA1" s="1339"/>
      <c r="FB1" s="1339"/>
      <c r="FC1" s="1339"/>
      <c r="FD1" s="1339"/>
      <c r="FE1" s="1339"/>
      <c r="FF1" s="1339"/>
      <c r="FG1" s="1339"/>
      <c r="FH1" s="1339"/>
      <c r="FI1" s="1339"/>
      <c r="FJ1" s="1339"/>
      <c r="FK1" s="1339"/>
      <c r="FL1" s="1339"/>
      <c r="FM1" s="1339"/>
      <c r="FN1" s="1339"/>
      <c r="FO1" s="1339"/>
      <c r="FP1" s="1339"/>
      <c r="FQ1" s="1339"/>
      <c r="FR1" s="1339"/>
      <c r="FS1" s="1339"/>
      <c r="FT1" s="1339"/>
      <c r="FU1" s="1339"/>
      <c r="FV1" s="1339"/>
      <c r="FW1" s="1339"/>
      <c r="FX1" s="1339"/>
      <c r="FY1" s="1339"/>
      <c r="FZ1" s="1339"/>
      <c r="GA1" s="1339"/>
      <c r="GB1" s="1339"/>
      <c r="GC1" s="1339"/>
      <c r="GD1" s="1339"/>
      <c r="GE1" s="1339"/>
      <c r="GF1" s="1339"/>
      <c r="GG1" s="1339"/>
      <c r="GH1" s="1339"/>
      <c r="GI1" s="1339"/>
      <c r="GJ1" s="1339"/>
      <c r="GK1" s="1339"/>
      <c r="GL1" s="1339"/>
      <c r="GM1" s="1339"/>
      <c r="GN1" s="1339"/>
      <c r="GO1" s="1339"/>
      <c r="GP1" s="1339"/>
      <c r="GQ1" s="1339"/>
      <c r="GR1" s="1339"/>
      <c r="GS1" s="1339"/>
      <c r="GT1" s="1339"/>
      <c r="GU1" s="1339"/>
      <c r="GV1" s="1339"/>
      <c r="GW1" s="1339"/>
      <c r="GX1" s="1339"/>
      <c r="GY1" s="1339"/>
      <c r="GZ1" s="1339"/>
      <c r="HA1" s="1339"/>
      <c r="HB1" s="1339"/>
      <c r="HC1" s="1339"/>
      <c r="HD1" s="1339"/>
      <c r="HE1" s="1339"/>
      <c r="HF1" s="1339"/>
      <c r="HG1" s="1339"/>
      <c r="HH1" s="1339"/>
      <c r="HI1" s="1339"/>
      <c r="HJ1" s="1339"/>
      <c r="HK1" s="1339"/>
      <c r="HL1" s="1339"/>
      <c r="HM1" s="1339"/>
      <c r="HN1" s="1339"/>
      <c r="HO1" s="1339"/>
      <c r="HP1" s="1339"/>
      <c r="HQ1" s="1339"/>
      <c r="HR1" s="1339"/>
      <c r="HS1" s="1339"/>
      <c r="HT1" s="1339"/>
      <c r="HU1" s="1339"/>
      <c r="HV1" s="1339"/>
      <c r="HW1" s="1339"/>
      <c r="HX1" s="1339"/>
      <c r="HY1" s="1339"/>
      <c r="HZ1" s="1339"/>
      <c r="IA1" s="1339"/>
      <c r="IB1" s="1339"/>
      <c r="IC1" s="1339"/>
      <c r="ID1" s="1339"/>
      <c r="IE1" s="1339"/>
      <c r="IF1" s="1339"/>
      <c r="IG1" s="1339"/>
      <c r="IH1" s="1339"/>
      <c r="II1" s="1339"/>
      <c r="IJ1" s="1339"/>
      <c r="IK1" s="1339"/>
      <c r="IL1" s="1339"/>
      <c r="IM1" s="1339"/>
      <c r="IN1" s="1339"/>
      <c r="IO1" s="1339"/>
      <c r="IP1" s="1339"/>
    </row>
    <row r="2" spans="1:250">
      <c r="A2" s="1339"/>
      <c r="B2" s="2397"/>
      <c r="C2" s="2398"/>
      <c r="D2" s="2257" t="s">
        <v>959</v>
      </c>
      <c r="E2" s="2256"/>
      <c r="F2" s="2918" t="s">
        <v>961</v>
      </c>
      <c r="G2" s="2918"/>
      <c r="H2" s="2918"/>
      <c r="I2" s="2918"/>
      <c r="J2" s="2918"/>
      <c r="K2" s="2918"/>
      <c r="L2" s="2918"/>
      <c r="M2" s="2918"/>
      <c r="N2" s="2918"/>
      <c r="O2" s="2918"/>
      <c r="P2" s="2918"/>
      <c r="Q2" s="2918"/>
      <c r="R2" s="2918"/>
      <c r="S2" s="2918"/>
      <c r="T2" s="2918"/>
      <c r="U2" s="2918"/>
      <c r="V2" s="2918"/>
      <c r="W2" s="2918"/>
      <c r="X2" s="2918"/>
      <c r="Y2" s="2918"/>
      <c r="Z2" s="2918"/>
      <c r="AA2" s="2918"/>
      <c r="AB2" s="2918"/>
      <c r="AC2" s="2918"/>
      <c r="AD2" s="2918"/>
      <c r="AE2" s="2918"/>
      <c r="AF2" s="2918"/>
      <c r="AG2" s="2918"/>
      <c r="AH2" s="2399"/>
      <c r="AI2" s="2398"/>
      <c r="AJ2" s="2398"/>
      <c r="AK2" s="2398"/>
      <c r="AL2" s="2398"/>
      <c r="AM2" s="2398"/>
      <c r="AN2" s="2398"/>
      <c r="AO2" s="2921" t="s">
        <v>962</v>
      </c>
      <c r="AP2" s="1339"/>
      <c r="AQ2" s="327" t="s">
        <v>1260</v>
      </c>
      <c r="AR2" s="1339"/>
      <c r="AS2" s="1339"/>
      <c r="AT2" s="1339"/>
      <c r="AU2" s="1339"/>
      <c r="AV2" s="1339"/>
      <c r="AW2" s="1339"/>
      <c r="AX2" s="1339"/>
      <c r="AY2" s="1339"/>
      <c r="AZ2" s="1339"/>
      <c r="BA2" s="1339"/>
      <c r="BB2" s="1339"/>
      <c r="BC2" s="1339"/>
      <c r="BD2" s="1339"/>
      <c r="BE2" s="1339"/>
      <c r="BF2" s="1339"/>
      <c r="BG2" s="1339"/>
      <c r="BH2" s="1339"/>
      <c r="BI2" s="1339"/>
      <c r="BJ2" s="1339"/>
      <c r="BK2" s="1339"/>
      <c r="BL2" s="1339"/>
      <c r="BM2" s="1339"/>
      <c r="BN2" s="1339"/>
      <c r="BO2" s="1339"/>
      <c r="BP2" s="1339"/>
      <c r="BQ2" s="1339"/>
      <c r="BR2" s="1339"/>
      <c r="BS2" s="1339"/>
      <c r="BT2" s="1339"/>
      <c r="BU2" s="1339"/>
      <c r="BV2" s="1339"/>
      <c r="BW2" s="1339"/>
      <c r="BX2" s="1339"/>
      <c r="BY2" s="1339"/>
      <c r="BZ2" s="1339"/>
      <c r="CA2" s="1339"/>
      <c r="CB2" s="1339"/>
      <c r="CC2" s="1339"/>
      <c r="CD2" s="1339"/>
      <c r="CE2" s="1339"/>
      <c r="CF2" s="1339"/>
      <c r="CG2" s="1339"/>
      <c r="CH2" s="1339"/>
      <c r="CI2" s="1339"/>
      <c r="CJ2" s="1339"/>
      <c r="CK2" s="1339"/>
      <c r="CL2" s="1339"/>
      <c r="CM2" s="1339"/>
      <c r="CN2" s="1339"/>
      <c r="CO2" s="1339"/>
      <c r="CP2" s="1339"/>
      <c r="CQ2" s="1339"/>
      <c r="CR2" s="1339"/>
      <c r="CS2" s="1339"/>
      <c r="CT2" s="1339"/>
      <c r="CU2" s="1339"/>
      <c r="CV2" s="1339"/>
      <c r="CW2" s="1339"/>
      <c r="CX2" s="1339"/>
      <c r="CY2" s="1339"/>
      <c r="CZ2" s="1339"/>
      <c r="DA2" s="1339"/>
      <c r="DB2" s="1339"/>
      <c r="DC2" s="1339"/>
      <c r="DD2" s="1339"/>
      <c r="DE2" s="1339"/>
      <c r="DF2" s="1339"/>
      <c r="DG2" s="1339"/>
      <c r="DH2" s="1339"/>
      <c r="DI2" s="1339"/>
      <c r="DJ2" s="1339"/>
      <c r="DK2" s="1339"/>
      <c r="DL2" s="1339"/>
      <c r="DM2" s="1339"/>
      <c r="DN2" s="1339"/>
      <c r="DO2" s="1339"/>
      <c r="DP2" s="1339"/>
      <c r="DQ2" s="1339"/>
      <c r="DR2" s="1339"/>
      <c r="DS2" s="1339"/>
      <c r="DT2" s="1339"/>
      <c r="DU2" s="1339"/>
      <c r="DV2" s="1339"/>
      <c r="DW2" s="1339"/>
      <c r="DX2" s="1339"/>
      <c r="DY2" s="1339"/>
      <c r="DZ2" s="1339"/>
      <c r="EA2" s="1339"/>
      <c r="EB2" s="1339"/>
      <c r="EC2" s="1339"/>
      <c r="ED2" s="1339"/>
      <c r="EE2" s="1339"/>
      <c r="EF2" s="1339"/>
      <c r="EG2" s="1339"/>
      <c r="EH2" s="1339"/>
      <c r="EI2" s="1339"/>
      <c r="EJ2" s="1339"/>
      <c r="EK2" s="1339"/>
      <c r="EL2" s="1339"/>
      <c r="EM2" s="1339"/>
      <c r="EN2" s="1339"/>
      <c r="EO2" s="1339"/>
      <c r="EP2" s="1339"/>
      <c r="EQ2" s="1339"/>
      <c r="ER2" s="1339"/>
      <c r="ES2" s="1339"/>
      <c r="ET2" s="1339"/>
      <c r="EU2" s="1339"/>
      <c r="EV2" s="1339"/>
      <c r="EW2" s="1339"/>
      <c r="EX2" s="1339"/>
      <c r="EY2" s="1339"/>
      <c r="EZ2" s="1339"/>
      <c r="FA2" s="1339"/>
      <c r="FB2" s="1339"/>
      <c r="FC2" s="1339"/>
      <c r="FD2" s="1339"/>
      <c r="FE2" s="1339"/>
      <c r="FF2" s="1339"/>
      <c r="FG2" s="1339"/>
      <c r="FH2" s="1339"/>
      <c r="FI2" s="1339"/>
      <c r="FJ2" s="1339"/>
      <c r="FK2" s="1339"/>
      <c r="FL2" s="1339"/>
      <c r="FM2" s="1339"/>
      <c r="FN2" s="1339"/>
      <c r="FO2" s="1339"/>
      <c r="FP2" s="1339"/>
      <c r="FQ2" s="1339"/>
      <c r="FR2" s="1339"/>
      <c r="FS2" s="1339"/>
      <c r="FT2" s="1339"/>
      <c r="FU2" s="1339"/>
      <c r="FV2" s="1339"/>
      <c r="FW2" s="1339"/>
      <c r="FX2" s="1339"/>
      <c r="FY2" s="1339"/>
      <c r="FZ2" s="1339"/>
      <c r="GA2" s="1339"/>
      <c r="GB2" s="1339"/>
      <c r="GC2" s="1339"/>
      <c r="GD2" s="1339"/>
      <c r="GE2" s="1339"/>
      <c r="GF2" s="1339"/>
      <c r="GG2" s="1339"/>
      <c r="GH2" s="1339"/>
      <c r="GI2" s="1339"/>
      <c r="GJ2" s="1339"/>
      <c r="GK2" s="1339"/>
      <c r="GL2" s="1339"/>
      <c r="GM2" s="1339"/>
      <c r="GN2" s="1339"/>
      <c r="GO2" s="1339"/>
      <c r="GP2" s="1339"/>
      <c r="GQ2" s="1339"/>
      <c r="GR2" s="1339"/>
      <c r="GS2" s="1339"/>
      <c r="GT2" s="1339"/>
      <c r="GU2" s="1339"/>
      <c r="GV2" s="1339"/>
      <c r="GW2" s="1339"/>
      <c r="GX2" s="1339"/>
      <c r="GY2" s="1339"/>
      <c r="GZ2" s="1339"/>
      <c r="HA2" s="1339"/>
      <c r="HB2" s="1339"/>
      <c r="HC2" s="1339"/>
      <c r="HD2" s="1339"/>
      <c r="HE2" s="1339"/>
      <c r="HF2" s="1339"/>
      <c r="HG2" s="1339"/>
      <c r="HH2" s="1339"/>
      <c r="HI2" s="1339"/>
      <c r="HJ2" s="1339"/>
      <c r="HK2" s="1339"/>
      <c r="HL2" s="1339"/>
      <c r="HM2" s="1339"/>
      <c r="HN2" s="1339"/>
      <c r="HO2" s="1339"/>
      <c r="HP2" s="1339"/>
      <c r="HQ2" s="1339"/>
      <c r="HR2" s="1339"/>
      <c r="HS2" s="1339"/>
      <c r="HT2" s="1339"/>
      <c r="HU2" s="1339"/>
      <c r="HV2" s="1339"/>
      <c r="HW2" s="1339"/>
      <c r="HX2" s="1339"/>
      <c r="HY2" s="1339"/>
      <c r="HZ2" s="1339"/>
      <c r="IA2" s="1339"/>
      <c r="IB2" s="1339"/>
      <c r="IC2" s="1339"/>
      <c r="ID2" s="1339"/>
      <c r="IE2" s="1339"/>
      <c r="IF2" s="1339"/>
      <c r="IG2" s="1339"/>
      <c r="IH2" s="1339"/>
      <c r="II2" s="1339"/>
      <c r="IJ2" s="1339"/>
      <c r="IK2" s="1339"/>
      <c r="IL2" s="1339"/>
      <c r="IM2" s="1339"/>
      <c r="IN2" s="1339"/>
      <c r="IO2" s="1339"/>
      <c r="IP2" s="1339"/>
    </row>
    <row r="3" spans="1:250">
      <c r="A3" s="1339"/>
      <c r="B3" s="2400"/>
      <c r="C3" s="2395"/>
      <c r="D3" s="2401"/>
      <c r="E3" s="2402">
        <v>1989</v>
      </c>
      <c r="F3" s="2403">
        <v>1990</v>
      </c>
      <c r="G3" s="2404">
        <v>1991</v>
      </c>
      <c r="H3" s="2404">
        <v>1992</v>
      </c>
      <c r="I3" s="2404">
        <v>1993</v>
      </c>
      <c r="J3" s="2404">
        <v>1994</v>
      </c>
      <c r="K3" s="2404">
        <v>1995</v>
      </c>
      <c r="L3" s="2404">
        <v>1996</v>
      </c>
      <c r="M3" s="2404">
        <v>1997</v>
      </c>
      <c r="N3" s="2404">
        <v>1998</v>
      </c>
      <c r="O3" s="2405">
        <v>1999</v>
      </c>
      <c r="P3" s="2405">
        <v>2000</v>
      </c>
      <c r="Q3" s="2405">
        <v>2001</v>
      </c>
      <c r="R3" s="2405">
        <v>2002</v>
      </c>
      <c r="S3" s="2405">
        <v>2003</v>
      </c>
      <c r="T3" s="2405">
        <v>2004</v>
      </c>
      <c r="U3" s="2405">
        <v>2005</v>
      </c>
      <c r="V3" s="2405">
        <v>2006</v>
      </c>
      <c r="W3" s="2405">
        <v>2007</v>
      </c>
      <c r="X3" s="2405">
        <v>2008</v>
      </c>
      <c r="Y3" s="2405">
        <v>2009</v>
      </c>
      <c r="Z3" s="2405">
        <v>2010</v>
      </c>
      <c r="AA3" s="2405">
        <v>2011</v>
      </c>
      <c r="AB3" s="2405">
        <v>2012</v>
      </c>
      <c r="AC3" s="2405">
        <v>2013</v>
      </c>
      <c r="AD3" s="1910">
        <v>2014</v>
      </c>
      <c r="AE3" s="2405">
        <v>2015</v>
      </c>
      <c r="AF3" s="2406">
        <v>2016</v>
      </c>
      <c r="AG3" s="2405">
        <v>2017</v>
      </c>
      <c r="AH3" s="2406">
        <v>2018</v>
      </c>
      <c r="AI3" s="2405">
        <v>2019</v>
      </c>
      <c r="AJ3" s="1910">
        <v>2020</v>
      </c>
      <c r="AK3" s="2405">
        <v>2021</v>
      </c>
      <c r="AL3" s="2405">
        <v>2022</v>
      </c>
      <c r="AM3" s="2405">
        <v>2023</v>
      </c>
      <c r="AN3" s="2406">
        <v>2024</v>
      </c>
      <c r="AO3" s="2922"/>
      <c r="AP3" s="1339"/>
      <c r="AQ3" s="327"/>
      <c r="AR3" s="1339"/>
      <c r="AS3" s="1339"/>
      <c r="AT3" s="1339"/>
      <c r="AU3" s="1339"/>
      <c r="AV3" s="1339"/>
      <c r="AW3" s="1339"/>
      <c r="AX3" s="1339"/>
      <c r="AY3" s="1339"/>
      <c r="AZ3" s="1339"/>
      <c r="BA3" s="1339"/>
      <c r="BB3" s="1339"/>
      <c r="BC3" s="1339"/>
      <c r="BD3" s="1339"/>
      <c r="BE3" s="1339"/>
      <c r="BF3" s="1339"/>
      <c r="BG3" s="1339"/>
      <c r="BH3" s="1339"/>
      <c r="BI3" s="1339"/>
      <c r="BJ3" s="1339"/>
      <c r="BK3" s="1339"/>
      <c r="BL3" s="1339"/>
      <c r="BM3" s="1339"/>
      <c r="BN3" s="1339"/>
      <c r="BO3" s="1339"/>
      <c r="BP3" s="1339"/>
      <c r="BQ3" s="1339"/>
      <c r="BR3" s="1339"/>
      <c r="BS3" s="1339"/>
      <c r="BT3" s="1339"/>
      <c r="BU3" s="1339"/>
      <c r="BV3" s="1339"/>
      <c r="BW3" s="1339"/>
      <c r="BX3" s="1339"/>
      <c r="BY3" s="1339"/>
      <c r="BZ3" s="1339"/>
      <c r="CA3" s="1339"/>
      <c r="CB3" s="1339"/>
      <c r="CC3" s="1339"/>
      <c r="CD3" s="1339"/>
      <c r="CE3" s="1339"/>
      <c r="CF3" s="1339"/>
      <c r="CG3" s="1339"/>
      <c r="CH3" s="1339"/>
      <c r="CI3" s="1339"/>
      <c r="CJ3" s="1339"/>
      <c r="CK3" s="1339"/>
      <c r="CL3" s="1339"/>
      <c r="CM3" s="1339"/>
      <c r="CN3" s="1339"/>
      <c r="CO3" s="1339"/>
      <c r="CP3" s="1339"/>
      <c r="CQ3" s="1339"/>
      <c r="CR3" s="1339"/>
      <c r="CS3" s="1339"/>
      <c r="CT3" s="1339"/>
      <c r="CU3" s="1339"/>
      <c r="CV3" s="1339"/>
      <c r="CW3" s="1339"/>
      <c r="CX3" s="1339"/>
      <c r="CY3" s="1339"/>
      <c r="CZ3" s="1339"/>
      <c r="DA3" s="1339"/>
      <c r="DB3" s="1339"/>
      <c r="DC3" s="1339"/>
      <c r="DD3" s="1339"/>
      <c r="DE3" s="1339"/>
      <c r="DF3" s="1339"/>
      <c r="DG3" s="1339"/>
      <c r="DH3" s="1339"/>
      <c r="DI3" s="1339"/>
      <c r="DJ3" s="1339"/>
      <c r="DK3" s="1339"/>
      <c r="DL3" s="1339"/>
      <c r="DM3" s="1339"/>
      <c r="DN3" s="1339"/>
      <c r="DO3" s="1339"/>
      <c r="DP3" s="1339"/>
      <c r="DQ3" s="1339"/>
      <c r="DR3" s="1339"/>
      <c r="DS3" s="1339"/>
      <c r="DT3" s="1339"/>
      <c r="DU3" s="1339"/>
      <c r="DV3" s="1339"/>
      <c r="DW3" s="1339"/>
      <c r="DX3" s="1339"/>
      <c r="DY3" s="1339"/>
      <c r="DZ3" s="1339"/>
      <c r="EA3" s="1339"/>
      <c r="EB3" s="1339"/>
      <c r="EC3" s="1339"/>
      <c r="ED3" s="1339"/>
      <c r="EE3" s="1339"/>
      <c r="EF3" s="1339"/>
      <c r="EG3" s="1339"/>
      <c r="EH3" s="1339"/>
      <c r="EI3" s="1339"/>
      <c r="EJ3" s="1339"/>
      <c r="EK3" s="1339"/>
      <c r="EL3" s="1339"/>
      <c r="EM3" s="1339"/>
      <c r="EN3" s="1339"/>
      <c r="EO3" s="1339"/>
      <c r="EP3" s="1339"/>
      <c r="EQ3" s="1339"/>
      <c r="ER3" s="1339"/>
      <c r="ES3" s="1339"/>
      <c r="ET3" s="1339"/>
      <c r="EU3" s="1339"/>
      <c r="EV3" s="1339"/>
      <c r="EW3" s="1339"/>
      <c r="EX3" s="1339"/>
      <c r="EY3" s="1339"/>
      <c r="EZ3" s="1339"/>
      <c r="FA3" s="1339"/>
      <c r="FB3" s="1339"/>
      <c r="FC3" s="1339"/>
      <c r="FD3" s="1339"/>
      <c r="FE3" s="1339"/>
      <c r="FF3" s="1339"/>
      <c r="FG3" s="1339"/>
      <c r="FH3" s="1339"/>
      <c r="FI3" s="1339"/>
      <c r="FJ3" s="1339"/>
      <c r="FK3" s="1339"/>
      <c r="FL3" s="1339"/>
      <c r="FM3" s="1339"/>
      <c r="FN3" s="1339"/>
      <c r="FO3" s="1339"/>
      <c r="FP3" s="1339"/>
      <c r="FQ3" s="1339"/>
      <c r="FR3" s="1339"/>
      <c r="FS3" s="1339"/>
      <c r="FT3" s="1339"/>
      <c r="FU3" s="1339"/>
      <c r="FV3" s="1339"/>
      <c r="FW3" s="1339"/>
      <c r="FX3" s="1339"/>
      <c r="FY3" s="1339"/>
      <c r="FZ3" s="1339"/>
      <c r="GA3" s="1339"/>
      <c r="GB3" s="1339"/>
      <c r="GC3" s="1339"/>
      <c r="GD3" s="1339"/>
      <c r="GE3" s="1339"/>
      <c r="GF3" s="1339"/>
      <c r="GG3" s="1339"/>
      <c r="GH3" s="1339"/>
      <c r="GI3" s="1339"/>
      <c r="GJ3" s="1339"/>
      <c r="GK3" s="1339"/>
      <c r="GL3" s="1339"/>
      <c r="GM3" s="1339"/>
      <c r="GN3" s="1339"/>
      <c r="GO3" s="1339"/>
      <c r="GP3" s="1339"/>
      <c r="GQ3" s="1339"/>
      <c r="GR3" s="1339"/>
      <c r="GS3" s="1339"/>
      <c r="GT3" s="1339"/>
      <c r="GU3" s="1339"/>
      <c r="GV3" s="1339"/>
      <c r="GW3" s="1339"/>
      <c r="GX3" s="1339"/>
      <c r="GY3" s="1339"/>
      <c r="GZ3" s="1339"/>
      <c r="HA3" s="1339"/>
      <c r="HB3" s="1339"/>
      <c r="HC3" s="1339"/>
      <c r="HD3" s="1339"/>
      <c r="HE3" s="1339"/>
      <c r="HF3" s="1339"/>
      <c r="HG3" s="1339"/>
      <c r="HH3" s="1339"/>
      <c r="HI3" s="1339"/>
      <c r="HJ3" s="1339"/>
      <c r="HK3" s="1339"/>
      <c r="HL3" s="1339"/>
      <c r="HM3" s="1339"/>
      <c r="HN3" s="1339"/>
      <c r="HO3" s="1339"/>
      <c r="HP3" s="1339"/>
      <c r="HQ3" s="1339"/>
      <c r="HR3" s="1339"/>
      <c r="HS3" s="1339"/>
      <c r="HT3" s="1339"/>
      <c r="HU3" s="1339"/>
      <c r="HV3" s="1339"/>
      <c r="HW3" s="1339"/>
      <c r="HX3" s="1339"/>
      <c r="HY3" s="1339"/>
      <c r="HZ3" s="1339"/>
      <c r="IA3" s="1339"/>
      <c r="IB3" s="1339"/>
      <c r="IC3" s="1339"/>
      <c r="ID3" s="1339"/>
      <c r="IE3" s="1339"/>
      <c r="IF3" s="1339"/>
      <c r="IG3" s="1339"/>
      <c r="IH3" s="1339"/>
      <c r="II3" s="1339"/>
      <c r="IJ3" s="1339"/>
      <c r="IK3" s="1339"/>
      <c r="IL3" s="1339"/>
      <c r="IM3" s="1339"/>
      <c r="IN3" s="1339"/>
      <c r="IO3" s="1339"/>
      <c r="IP3" s="1339"/>
    </row>
    <row r="4" spans="1:250" ht="13.5" thickBot="1">
      <c r="A4" s="1339"/>
      <c r="B4" s="2407" t="s">
        <v>564</v>
      </c>
      <c r="C4" s="2408"/>
      <c r="D4" s="2261" t="s">
        <v>1261</v>
      </c>
      <c r="E4" s="2266" t="s">
        <v>1262</v>
      </c>
      <c r="F4" s="2409" t="s">
        <v>1263</v>
      </c>
      <c r="G4" s="2409" t="s">
        <v>1264</v>
      </c>
      <c r="H4" s="2409" t="s">
        <v>1265</v>
      </c>
      <c r="I4" s="2409" t="s">
        <v>1266</v>
      </c>
      <c r="J4" s="2409" t="s">
        <v>1267</v>
      </c>
      <c r="K4" s="2409" t="s">
        <v>1268</v>
      </c>
      <c r="L4" s="2409" t="s">
        <v>1269</v>
      </c>
      <c r="M4" s="2409" t="s">
        <v>1270</v>
      </c>
      <c r="N4" s="2409" t="s">
        <v>1271</v>
      </c>
      <c r="O4" s="2264" t="s">
        <v>1272</v>
      </c>
      <c r="P4" s="2265" t="s">
        <v>1273</v>
      </c>
      <c r="Q4" s="1296" t="s">
        <v>1274</v>
      </c>
      <c r="R4" s="1296" t="s">
        <v>1275</v>
      </c>
      <c r="S4" s="2266" t="s">
        <v>1276</v>
      </c>
      <c r="T4" s="1296" t="s">
        <v>1277</v>
      </c>
      <c r="U4" s="1296" t="s">
        <v>1278</v>
      </c>
      <c r="V4" s="2266" t="s">
        <v>1279</v>
      </c>
      <c r="W4" s="1296" t="s">
        <v>1280</v>
      </c>
      <c r="X4" s="1296" t="s">
        <v>1281</v>
      </c>
      <c r="Y4" s="1296" t="s">
        <v>1282</v>
      </c>
      <c r="Z4" s="2409" t="s">
        <v>1283</v>
      </c>
      <c r="AA4" s="1296" t="s">
        <v>1284</v>
      </c>
      <c r="AB4" s="1296" t="s">
        <v>1285</v>
      </c>
      <c r="AC4" s="1296" t="s">
        <v>1286</v>
      </c>
      <c r="AD4" s="1216" t="s">
        <v>1287</v>
      </c>
      <c r="AE4" s="2410" t="s">
        <v>1288</v>
      </c>
      <c r="AF4" s="1295" t="s">
        <v>1289</v>
      </c>
      <c r="AG4" s="2410" t="s">
        <v>1290</v>
      </c>
      <c r="AH4" s="1295" t="s">
        <v>1291</v>
      </c>
      <c r="AI4" s="2410" t="s">
        <v>1292</v>
      </c>
      <c r="AJ4" s="1921" t="s">
        <v>1293</v>
      </c>
      <c r="AK4" s="1296" t="s">
        <v>1294</v>
      </c>
      <c r="AL4" s="2410" t="s">
        <v>1295</v>
      </c>
      <c r="AM4" s="2410" t="s">
        <v>1435</v>
      </c>
      <c r="AN4" s="1295" t="s">
        <v>1476</v>
      </c>
      <c r="AO4" s="2923"/>
      <c r="AP4" s="1339"/>
      <c r="AQ4" s="327"/>
      <c r="AR4" s="1339"/>
      <c r="AS4" s="1339"/>
      <c r="AT4" s="1339"/>
      <c r="AU4" s="1339"/>
      <c r="AV4" s="1339"/>
      <c r="AW4" s="1339"/>
      <c r="AX4" s="1339"/>
      <c r="AY4" s="1339"/>
      <c r="AZ4" s="1339"/>
      <c r="BA4" s="1339"/>
      <c r="BB4" s="1339"/>
      <c r="BC4" s="1339"/>
      <c r="BD4" s="1339"/>
      <c r="BE4" s="1339"/>
      <c r="BF4" s="1339"/>
      <c r="BG4" s="1339"/>
      <c r="BH4" s="1339"/>
      <c r="BI4" s="1339"/>
      <c r="BJ4" s="1339"/>
      <c r="BK4" s="1339"/>
      <c r="BL4" s="1339"/>
      <c r="BM4" s="1339"/>
      <c r="BN4" s="1339"/>
      <c r="BO4" s="1339"/>
      <c r="BP4" s="1339"/>
      <c r="BQ4" s="1339"/>
      <c r="BR4" s="1339"/>
      <c r="BS4" s="1339"/>
      <c r="BT4" s="1339"/>
      <c r="BU4" s="1339"/>
      <c r="BV4" s="1339"/>
      <c r="BW4" s="1339"/>
      <c r="BX4" s="1339"/>
      <c r="BY4" s="1339"/>
      <c r="BZ4" s="1339"/>
      <c r="CA4" s="1339"/>
      <c r="CB4" s="1339"/>
      <c r="CC4" s="1339"/>
      <c r="CD4" s="1339"/>
      <c r="CE4" s="1339"/>
      <c r="CF4" s="1339"/>
      <c r="CG4" s="1339"/>
      <c r="CH4" s="1339"/>
      <c r="CI4" s="1339"/>
      <c r="CJ4" s="1339"/>
      <c r="CK4" s="1339"/>
      <c r="CL4" s="1339"/>
      <c r="CM4" s="1339"/>
      <c r="CN4" s="1339"/>
      <c r="CO4" s="1339"/>
      <c r="CP4" s="1339"/>
      <c r="CQ4" s="1339"/>
      <c r="CR4" s="1339"/>
      <c r="CS4" s="1339"/>
      <c r="CT4" s="1339"/>
      <c r="CU4" s="1339"/>
      <c r="CV4" s="1339"/>
      <c r="CW4" s="1339"/>
      <c r="CX4" s="1339"/>
      <c r="CY4" s="1339"/>
      <c r="CZ4" s="1339"/>
      <c r="DA4" s="1339"/>
      <c r="DB4" s="1339"/>
      <c r="DC4" s="1339"/>
      <c r="DD4" s="1339"/>
      <c r="DE4" s="1339"/>
      <c r="DF4" s="1339"/>
      <c r="DG4" s="1339"/>
      <c r="DH4" s="1339"/>
      <c r="DI4" s="1339"/>
      <c r="DJ4" s="1339"/>
      <c r="DK4" s="1339"/>
      <c r="DL4" s="1339"/>
      <c r="DM4" s="1339"/>
      <c r="DN4" s="1339"/>
      <c r="DO4" s="1339"/>
      <c r="DP4" s="1339"/>
      <c r="DQ4" s="1339"/>
      <c r="DR4" s="1339"/>
      <c r="DS4" s="1339"/>
      <c r="DT4" s="1339"/>
      <c r="DU4" s="1339"/>
      <c r="DV4" s="1339"/>
      <c r="DW4" s="1339"/>
      <c r="DX4" s="1339"/>
      <c r="DY4" s="1339"/>
      <c r="DZ4" s="1339"/>
      <c r="EA4" s="1339"/>
      <c r="EB4" s="1339"/>
      <c r="EC4" s="1339"/>
      <c r="ED4" s="1339"/>
      <c r="EE4" s="1339"/>
      <c r="EF4" s="1339"/>
      <c r="EG4" s="1339"/>
      <c r="EH4" s="1339"/>
      <c r="EI4" s="1339"/>
      <c r="EJ4" s="1339"/>
      <c r="EK4" s="1339"/>
      <c r="EL4" s="1339"/>
      <c r="EM4" s="1339"/>
      <c r="EN4" s="1339"/>
      <c r="EO4" s="1339"/>
      <c r="EP4" s="1339"/>
      <c r="EQ4" s="1339"/>
      <c r="ER4" s="1339"/>
      <c r="ES4" s="1339"/>
      <c r="ET4" s="1339"/>
      <c r="EU4" s="1339"/>
      <c r="EV4" s="1339"/>
      <c r="EW4" s="1339"/>
      <c r="EX4" s="1339"/>
      <c r="EY4" s="1339"/>
      <c r="EZ4" s="1339"/>
      <c r="FA4" s="1339"/>
      <c r="FB4" s="1339"/>
      <c r="FC4" s="1339"/>
      <c r="FD4" s="1339"/>
      <c r="FE4" s="1339"/>
      <c r="FF4" s="1339"/>
      <c r="FG4" s="1339"/>
      <c r="FH4" s="1339"/>
      <c r="FI4" s="1339"/>
      <c r="FJ4" s="1339"/>
      <c r="FK4" s="1339"/>
      <c r="FL4" s="1339"/>
      <c r="FM4" s="1339"/>
      <c r="FN4" s="1339"/>
      <c r="FO4" s="1339"/>
      <c r="FP4" s="1339"/>
      <c r="FQ4" s="1339"/>
      <c r="FR4" s="1339"/>
      <c r="FS4" s="1339"/>
      <c r="FT4" s="1339"/>
      <c r="FU4" s="1339"/>
      <c r="FV4" s="1339"/>
      <c r="FW4" s="1339"/>
      <c r="FX4" s="1339"/>
      <c r="FY4" s="1339"/>
      <c r="FZ4" s="1339"/>
      <c r="GA4" s="1339"/>
      <c r="GB4" s="1339"/>
      <c r="GC4" s="1339"/>
      <c r="GD4" s="1339"/>
      <c r="GE4" s="1339"/>
      <c r="GF4" s="1339"/>
      <c r="GG4" s="1339"/>
      <c r="GH4" s="1339"/>
      <c r="GI4" s="1339"/>
      <c r="GJ4" s="1339"/>
      <c r="GK4" s="1339"/>
      <c r="GL4" s="1339"/>
      <c r="GM4" s="1339"/>
      <c r="GN4" s="1339"/>
      <c r="GO4" s="1339"/>
      <c r="GP4" s="1339"/>
      <c r="GQ4" s="1339"/>
      <c r="GR4" s="1339"/>
      <c r="GS4" s="1339"/>
      <c r="GT4" s="1339"/>
      <c r="GU4" s="1339"/>
      <c r="GV4" s="1339"/>
      <c r="GW4" s="1339"/>
      <c r="GX4" s="1339"/>
      <c r="GY4" s="1339"/>
      <c r="GZ4" s="1339"/>
      <c r="HA4" s="1339"/>
      <c r="HB4" s="1339"/>
      <c r="HC4" s="1339"/>
      <c r="HD4" s="1339"/>
      <c r="HE4" s="1339"/>
      <c r="HF4" s="1339"/>
      <c r="HG4" s="1339"/>
      <c r="HH4" s="1339"/>
      <c r="HI4" s="1339"/>
      <c r="HJ4" s="1339"/>
      <c r="HK4" s="1339"/>
      <c r="HL4" s="1339"/>
      <c r="HM4" s="1339"/>
      <c r="HN4" s="1339"/>
      <c r="HO4" s="1339"/>
      <c r="HP4" s="1339"/>
      <c r="HQ4" s="1339"/>
      <c r="HR4" s="1339"/>
      <c r="HS4" s="1339"/>
      <c r="HT4" s="1339"/>
      <c r="HU4" s="1339"/>
      <c r="HV4" s="1339"/>
      <c r="HW4" s="1339"/>
      <c r="HX4" s="1339"/>
      <c r="HY4" s="1339"/>
      <c r="HZ4" s="1339"/>
      <c r="IA4" s="1339"/>
      <c r="IB4" s="1339"/>
      <c r="IC4" s="1339"/>
      <c r="ID4" s="1339"/>
      <c r="IE4" s="1339"/>
      <c r="IF4" s="1339"/>
      <c r="IG4" s="1339"/>
      <c r="IH4" s="1339"/>
      <c r="II4" s="1339"/>
      <c r="IJ4" s="1339"/>
      <c r="IK4" s="1339"/>
      <c r="IL4" s="1339"/>
      <c r="IM4" s="1339"/>
      <c r="IN4" s="1339"/>
      <c r="IO4" s="1339"/>
      <c r="IP4" s="1339"/>
    </row>
    <row r="5" spans="1:250">
      <c r="A5" s="1339"/>
      <c r="B5" s="2919" t="s">
        <v>1296</v>
      </c>
      <c r="C5" s="2267" t="s">
        <v>980</v>
      </c>
      <c r="D5" s="2411" t="s">
        <v>981</v>
      </c>
      <c r="E5" s="1303">
        <f>E116/1000000</f>
        <v>18.145119000000001</v>
      </c>
      <c r="F5" s="1303">
        <f>F116/1000000</f>
        <v>19.588676</v>
      </c>
      <c r="G5" s="1303">
        <f t="shared" ref="G5:U5" si="0">G116/1000000</f>
        <v>20.694461</v>
      </c>
      <c r="H5" s="1303">
        <f t="shared" si="0"/>
        <v>21.03772</v>
      </c>
      <c r="I5" s="1303">
        <f t="shared" si="0"/>
        <v>21.57704</v>
      </c>
      <c r="J5" s="1303">
        <f t="shared" si="0"/>
        <v>21.15718</v>
      </c>
      <c r="K5" s="1303">
        <f t="shared" si="0"/>
        <v>22.368220999999998</v>
      </c>
      <c r="L5" s="1303">
        <f t="shared" si="0"/>
        <v>21.890585999999999</v>
      </c>
      <c r="M5" s="1303">
        <f t="shared" si="0"/>
        <v>21.613980999999999</v>
      </c>
      <c r="N5" s="1303">
        <f t="shared" si="0"/>
        <v>21.051525999999999</v>
      </c>
      <c r="O5" s="1303">
        <f t="shared" si="0"/>
        <v>20.508313000000001</v>
      </c>
      <c r="P5" s="1303">
        <f t="shared" si="0"/>
        <v>20.699876</v>
      </c>
      <c r="Q5" s="1303">
        <f t="shared" si="0"/>
        <v>20.263967000000001</v>
      </c>
      <c r="R5" s="1303">
        <f t="shared" si="0"/>
        <v>19.975743000000001</v>
      </c>
      <c r="S5" s="1303">
        <f t="shared" si="0"/>
        <v>19.793032999999998</v>
      </c>
      <c r="T5" s="1303">
        <f t="shared" si="0"/>
        <v>20.010093000000001</v>
      </c>
      <c r="U5" s="1303">
        <f t="shared" si="0"/>
        <v>20.020257000000001</v>
      </c>
      <c r="V5" s="1303">
        <f>V117/1000000</f>
        <v>20.759498000000001</v>
      </c>
      <c r="W5" s="1303">
        <f t="shared" ref="W5:AN5" si="1">W117/1000000</f>
        <v>21.335063000000002</v>
      </c>
      <c r="X5" s="1303">
        <f t="shared" si="1"/>
        <v>20.974174999999999</v>
      </c>
      <c r="Y5" s="1303">
        <f t="shared" si="1"/>
        <v>19.501270000000002</v>
      </c>
      <c r="Z5" s="1303">
        <f t="shared" si="1"/>
        <v>20.556384000000001</v>
      </c>
      <c r="AA5" s="1303">
        <f t="shared" si="1"/>
        <v>20.028020999999999</v>
      </c>
      <c r="AB5" s="1303">
        <f t="shared" si="1"/>
        <v>19.91874</v>
      </c>
      <c r="AC5" s="1303">
        <f t="shared" si="1"/>
        <v>20.575400999999999</v>
      </c>
      <c r="AD5" s="1303">
        <f t="shared" si="1"/>
        <v>20.739111999999999</v>
      </c>
      <c r="AE5" s="1303">
        <f t="shared" si="1"/>
        <v>21.731104999999999</v>
      </c>
      <c r="AF5" s="1303">
        <f t="shared" si="1"/>
        <v>21.926254</v>
      </c>
      <c r="AG5" s="1303">
        <f t="shared" si="1"/>
        <v>22.228604000000001</v>
      </c>
      <c r="AH5" s="1303">
        <f t="shared" si="1"/>
        <v>22.209423999999999</v>
      </c>
      <c r="AI5" s="1303">
        <f t="shared" si="1"/>
        <v>22.420142999999999</v>
      </c>
      <c r="AJ5" s="1303">
        <f t="shared" si="1"/>
        <v>21.940128999999999</v>
      </c>
      <c r="AK5" s="1303">
        <f t="shared" si="1"/>
        <v>22.632376000000001</v>
      </c>
      <c r="AL5" s="1303">
        <f t="shared" si="1"/>
        <v>23.462648000000002</v>
      </c>
      <c r="AM5" s="1303">
        <f t="shared" si="1"/>
        <v>24.468070999999998</v>
      </c>
      <c r="AN5" s="1303">
        <f t="shared" si="1"/>
        <v>25.074096000000001</v>
      </c>
      <c r="AO5" s="1926" t="s">
        <v>1297</v>
      </c>
      <c r="AP5" s="1339"/>
      <c r="AQ5" s="327"/>
      <c r="AR5" s="1339"/>
      <c r="AS5" s="1339"/>
      <c r="AT5" s="1339"/>
      <c r="AU5" s="1339"/>
      <c r="AV5" s="1339"/>
      <c r="AW5" s="1339"/>
      <c r="AX5" s="1339"/>
      <c r="AY5" s="1339"/>
      <c r="AZ5" s="1339"/>
      <c r="BA5" s="1339"/>
      <c r="BB5" s="1339"/>
      <c r="BC5" s="1339"/>
      <c r="BD5" s="1339"/>
      <c r="BE5" s="1339"/>
      <c r="BF5" s="1339"/>
      <c r="BG5" s="1339"/>
      <c r="BH5" s="1339"/>
      <c r="BI5" s="1339"/>
      <c r="BJ5" s="1339"/>
      <c r="BK5" s="1339"/>
      <c r="BL5" s="1339"/>
      <c r="BM5" s="1339"/>
      <c r="BN5" s="1339"/>
      <c r="BO5" s="1339"/>
      <c r="BP5" s="1339"/>
      <c r="BQ5" s="1339"/>
      <c r="BR5" s="1339"/>
      <c r="BS5" s="1339"/>
      <c r="BT5" s="1339"/>
      <c r="BU5" s="1339"/>
      <c r="BV5" s="1339"/>
      <c r="BW5" s="1339"/>
      <c r="BX5" s="1339"/>
      <c r="BY5" s="1339"/>
      <c r="BZ5" s="1339"/>
      <c r="CA5" s="1339"/>
      <c r="CB5" s="1339"/>
      <c r="CC5" s="1339"/>
      <c r="CD5" s="1339"/>
      <c r="CE5" s="1339"/>
      <c r="CF5" s="1339"/>
      <c r="CG5" s="1339"/>
      <c r="CH5" s="1339"/>
      <c r="CI5" s="1339"/>
      <c r="CJ5" s="1339"/>
      <c r="CK5" s="1339"/>
      <c r="CL5" s="1339"/>
      <c r="CM5" s="1339"/>
      <c r="CN5" s="1339"/>
      <c r="CO5" s="1339"/>
      <c r="CP5" s="1339"/>
      <c r="CQ5" s="1339"/>
      <c r="CR5" s="1339"/>
      <c r="CS5" s="1339"/>
      <c r="CT5" s="1339"/>
      <c r="CU5" s="1339"/>
      <c r="CV5" s="1339"/>
      <c r="CW5" s="1339"/>
      <c r="CX5" s="1339"/>
      <c r="CY5" s="1339"/>
      <c r="CZ5" s="1339"/>
      <c r="DA5" s="1339"/>
      <c r="DB5" s="1339"/>
      <c r="DC5" s="1339"/>
      <c r="DD5" s="1339"/>
      <c r="DE5" s="1339"/>
      <c r="DF5" s="1339"/>
      <c r="DG5" s="1339"/>
      <c r="DH5" s="1339"/>
      <c r="DI5" s="1339"/>
      <c r="DJ5" s="1339"/>
      <c r="DK5" s="1339"/>
      <c r="DL5" s="1339"/>
      <c r="DM5" s="1339"/>
      <c r="DN5" s="1339"/>
      <c r="DO5" s="1339"/>
      <c r="DP5" s="1339"/>
      <c r="DQ5" s="1339"/>
      <c r="DR5" s="1339"/>
      <c r="DS5" s="1339"/>
      <c r="DT5" s="1339"/>
      <c r="DU5" s="1339"/>
      <c r="DV5" s="1339"/>
      <c r="DW5" s="1339"/>
      <c r="DX5" s="1339"/>
      <c r="DY5" s="1339"/>
      <c r="DZ5" s="1339"/>
      <c r="EA5" s="1339"/>
      <c r="EB5" s="1339"/>
      <c r="EC5" s="1339"/>
      <c r="ED5" s="1339"/>
      <c r="EE5" s="1339"/>
      <c r="EF5" s="1339"/>
      <c r="EG5" s="1339"/>
      <c r="EH5" s="1339"/>
      <c r="EI5" s="1339"/>
      <c r="EJ5" s="1339"/>
      <c r="EK5" s="1339"/>
      <c r="EL5" s="1339"/>
      <c r="EM5" s="1339"/>
      <c r="EN5" s="1339"/>
      <c r="EO5" s="1339"/>
      <c r="EP5" s="1339"/>
      <c r="EQ5" s="1339"/>
      <c r="ER5" s="1339"/>
      <c r="ES5" s="1339"/>
      <c r="ET5" s="1339"/>
      <c r="EU5" s="1339"/>
      <c r="EV5" s="1339"/>
      <c r="EW5" s="1339"/>
      <c r="EX5" s="1339"/>
      <c r="EY5" s="1339"/>
      <c r="EZ5" s="1339"/>
      <c r="FA5" s="1339"/>
      <c r="FB5" s="1339"/>
      <c r="FC5" s="1339"/>
      <c r="FD5" s="1339"/>
      <c r="FE5" s="1339"/>
      <c r="FF5" s="1339"/>
      <c r="FG5" s="1339"/>
      <c r="FH5" s="1339"/>
      <c r="FI5" s="1339"/>
      <c r="FJ5" s="1339"/>
      <c r="FK5" s="1339"/>
      <c r="FL5" s="1339"/>
      <c r="FM5" s="1339"/>
      <c r="FN5" s="1339"/>
      <c r="FO5" s="1339"/>
      <c r="FP5" s="1339"/>
      <c r="FQ5" s="1339"/>
      <c r="FR5" s="1339"/>
      <c r="FS5" s="1339"/>
      <c r="FT5" s="1339"/>
      <c r="FU5" s="1339"/>
      <c r="FV5" s="1339"/>
      <c r="FW5" s="1339"/>
      <c r="FX5" s="1339"/>
      <c r="FY5" s="1339"/>
      <c r="FZ5" s="1339"/>
      <c r="GA5" s="1339"/>
      <c r="GB5" s="1339"/>
      <c r="GC5" s="1339"/>
      <c r="GD5" s="1339"/>
      <c r="GE5" s="1339"/>
      <c r="GF5" s="1339"/>
      <c r="GG5" s="1339"/>
      <c r="GH5" s="1339"/>
      <c r="GI5" s="1339"/>
      <c r="GJ5" s="1339"/>
      <c r="GK5" s="1339"/>
      <c r="GL5" s="1339"/>
      <c r="GM5" s="1339"/>
      <c r="GN5" s="1339"/>
      <c r="GO5" s="1339"/>
      <c r="GP5" s="1339"/>
      <c r="GQ5" s="1339"/>
      <c r="GR5" s="1339"/>
      <c r="GS5" s="1339"/>
      <c r="GT5" s="1339"/>
      <c r="GU5" s="1339"/>
      <c r="GV5" s="1339"/>
      <c r="GW5" s="1339"/>
      <c r="GX5" s="1339"/>
      <c r="GY5" s="1339"/>
      <c r="GZ5" s="1339"/>
      <c r="HA5" s="1339"/>
      <c r="HB5" s="1339"/>
      <c r="HC5" s="1339"/>
      <c r="HD5" s="1339"/>
      <c r="HE5" s="1339"/>
      <c r="HF5" s="1339"/>
      <c r="HG5" s="1339"/>
      <c r="HH5" s="1339"/>
      <c r="HI5" s="1339"/>
      <c r="HJ5" s="1339"/>
      <c r="HK5" s="1339"/>
      <c r="HL5" s="1339"/>
      <c r="HM5" s="1339"/>
      <c r="HN5" s="1339"/>
      <c r="HO5" s="1339"/>
      <c r="HP5" s="1339"/>
      <c r="HQ5" s="1339"/>
      <c r="HR5" s="1339"/>
      <c r="HS5" s="1339"/>
      <c r="HT5" s="1339"/>
      <c r="HU5" s="1339"/>
      <c r="HV5" s="1339"/>
      <c r="HW5" s="1339"/>
      <c r="HX5" s="1339"/>
      <c r="HY5" s="1339"/>
      <c r="HZ5" s="1339"/>
      <c r="IA5" s="1339"/>
      <c r="IB5" s="1339"/>
      <c r="IC5" s="1339"/>
      <c r="ID5" s="1339"/>
      <c r="IE5" s="1339"/>
      <c r="IF5" s="1339"/>
      <c r="IG5" s="1339"/>
      <c r="IH5" s="1339"/>
      <c r="II5" s="1339"/>
      <c r="IJ5" s="1339"/>
      <c r="IK5" s="1339"/>
      <c r="IL5" s="1339"/>
      <c r="IM5" s="1339"/>
      <c r="IN5" s="1339"/>
      <c r="IO5" s="1339"/>
      <c r="IP5" s="1339"/>
    </row>
    <row r="6" spans="1:250">
      <c r="A6" s="1339"/>
      <c r="B6" s="2906"/>
      <c r="C6" s="2267" t="s">
        <v>521</v>
      </c>
      <c r="D6" s="2411" t="s">
        <v>983</v>
      </c>
      <c r="E6" s="2412" t="s">
        <v>1298</v>
      </c>
      <c r="F6" s="1221">
        <f>ROUND((F5-E5)/E5*100,1)</f>
        <v>8</v>
      </c>
      <c r="G6" s="1221">
        <f>ROUND((G5-F5)/F5*100,1)</f>
        <v>5.6</v>
      </c>
      <c r="H6" s="1221">
        <f t="shared" ref="H6:AN6" si="2">ROUND((H5-G5)/G5*100,1)</f>
        <v>1.7</v>
      </c>
      <c r="I6" s="1221">
        <f t="shared" si="2"/>
        <v>2.6</v>
      </c>
      <c r="J6" s="1221">
        <f t="shared" si="2"/>
        <v>-1.9</v>
      </c>
      <c r="K6" s="1221">
        <f t="shared" si="2"/>
        <v>5.7</v>
      </c>
      <c r="L6" s="1221">
        <f t="shared" si="2"/>
        <v>-2.1</v>
      </c>
      <c r="M6" s="1221">
        <f t="shared" si="2"/>
        <v>-1.3</v>
      </c>
      <c r="N6" s="1221">
        <f t="shared" si="2"/>
        <v>-2.6</v>
      </c>
      <c r="O6" s="1221">
        <f t="shared" si="2"/>
        <v>-2.6</v>
      </c>
      <c r="P6" s="1221">
        <f t="shared" si="2"/>
        <v>0.9</v>
      </c>
      <c r="Q6" s="1221">
        <f t="shared" si="2"/>
        <v>-2.1</v>
      </c>
      <c r="R6" s="1221">
        <f t="shared" si="2"/>
        <v>-1.4</v>
      </c>
      <c r="S6" s="1221">
        <f t="shared" si="2"/>
        <v>-0.9</v>
      </c>
      <c r="T6" s="1221">
        <f t="shared" si="2"/>
        <v>1.1000000000000001</v>
      </c>
      <c r="U6" s="1221">
        <f t="shared" si="2"/>
        <v>0.1</v>
      </c>
      <c r="V6" s="1221">
        <f t="shared" si="2"/>
        <v>3.7</v>
      </c>
      <c r="W6" s="1221">
        <f t="shared" si="2"/>
        <v>2.8</v>
      </c>
      <c r="X6" s="1221">
        <f t="shared" si="2"/>
        <v>-1.7</v>
      </c>
      <c r="Y6" s="1221">
        <f t="shared" si="2"/>
        <v>-7</v>
      </c>
      <c r="Z6" s="1221">
        <f t="shared" si="2"/>
        <v>5.4</v>
      </c>
      <c r="AA6" s="1221">
        <f t="shared" si="2"/>
        <v>-2.6</v>
      </c>
      <c r="AB6" s="1221">
        <f t="shared" si="2"/>
        <v>-0.5</v>
      </c>
      <c r="AC6" s="1221">
        <f t="shared" si="2"/>
        <v>3.3</v>
      </c>
      <c r="AD6" s="1221">
        <f t="shared" si="2"/>
        <v>0.8</v>
      </c>
      <c r="AE6" s="1221">
        <f t="shared" si="2"/>
        <v>4.8</v>
      </c>
      <c r="AF6" s="1221">
        <f t="shared" si="2"/>
        <v>0.9</v>
      </c>
      <c r="AG6" s="1221">
        <f t="shared" si="2"/>
        <v>1.4</v>
      </c>
      <c r="AH6" s="1221">
        <f t="shared" si="2"/>
        <v>-0.1</v>
      </c>
      <c r="AI6" s="1221">
        <f t="shared" si="2"/>
        <v>0.9</v>
      </c>
      <c r="AJ6" s="1221">
        <f t="shared" si="2"/>
        <v>-2.1</v>
      </c>
      <c r="AK6" s="1221">
        <f t="shared" si="2"/>
        <v>3.2</v>
      </c>
      <c r="AL6" s="1221">
        <f t="shared" si="2"/>
        <v>3.7</v>
      </c>
      <c r="AM6" s="1505">
        <f t="shared" si="2"/>
        <v>4.3</v>
      </c>
      <c r="AN6" s="1221">
        <f t="shared" si="2"/>
        <v>2.5</v>
      </c>
      <c r="AO6" s="1928" t="s">
        <v>984</v>
      </c>
      <c r="AP6" s="1339"/>
      <c r="AQ6" s="327" t="s">
        <v>271</v>
      </c>
      <c r="AR6" s="327"/>
      <c r="AS6" s="327"/>
      <c r="AT6" s="327"/>
      <c r="AU6" s="327" t="s">
        <v>521</v>
      </c>
      <c r="AV6" s="1339"/>
      <c r="AW6" s="1339"/>
      <c r="AX6" s="1339"/>
      <c r="AY6" s="1339"/>
      <c r="AZ6" s="1339"/>
      <c r="BA6" s="1339"/>
      <c r="BB6" s="1339"/>
      <c r="BC6" s="1339"/>
      <c r="BD6" s="1339"/>
      <c r="BE6" s="1339"/>
      <c r="BF6" s="1339"/>
      <c r="BG6" s="1339"/>
      <c r="BH6" s="1339"/>
      <c r="BI6" s="1339"/>
      <c r="BJ6" s="1339"/>
      <c r="BK6" s="1339"/>
      <c r="BL6" s="1339"/>
      <c r="BM6" s="1339"/>
      <c r="BN6" s="1339"/>
      <c r="BO6" s="1339"/>
      <c r="BP6" s="1339"/>
      <c r="BQ6" s="1339"/>
      <c r="BR6" s="1339"/>
      <c r="BS6" s="1339"/>
      <c r="BT6" s="1339"/>
      <c r="BU6" s="1339"/>
      <c r="BV6" s="1339"/>
      <c r="BW6" s="1339"/>
      <c r="BX6" s="1339"/>
      <c r="BY6" s="1339"/>
      <c r="BZ6" s="1339"/>
      <c r="CA6" s="1339"/>
      <c r="CB6" s="1339"/>
      <c r="CC6" s="1339"/>
      <c r="CD6" s="1339"/>
      <c r="CE6" s="1339"/>
      <c r="CF6" s="1339"/>
      <c r="CG6" s="1339"/>
      <c r="CH6" s="1339"/>
      <c r="CI6" s="1339"/>
      <c r="CJ6" s="1339"/>
      <c r="CK6" s="1339"/>
      <c r="CL6" s="1339"/>
      <c r="CM6" s="1339"/>
      <c r="CN6" s="1339"/>
      <c r="CO6" s="1339"/>
      <c r="CP6" s="1339"/>
      <c r="CQ6" s="1339"/>
      <c r="CR6" s="1339"/>
      <c r="CS6" s="1339"/>
      <c r="CT6" s="1339"/>
      <c r="CU6" s="1339"/>
      <c r="CV6" s="1339"/>
      <c r="CW6" s="1339"/>
      <c r="CX6" s="1339"/>
      <c r="CY6" s="1339"/>
      <c r="CZ6" s="1339"/>
      <c r="DA6" s="1339"/>
      <c r="DB6" s="1339"/>
      <c r="DC6" s="1339"/>
      <c r="DD6" s="1339"/>
      <c r="DE6" s="1339"/>
      <c r="DF6" s="1339"/>
      <c r="DG6" s="1339"/>
      <c r="DH6" s="1339"/>
      <c r="DI6" s="1339"/>
      <c r="DJ6" s="1339"/>
      <c r="DK6" s="1339"/>
      <c r="DL6" s="1339"/>
      <c r="DM6" s="1339"/>
      <c r="DN6" s="1339"/>
      <c r="DO6" s="1339"/>
      <c r="DP6" s="1339"/>
      <c r="DQ6" s="1339"/>
      <c r="DR6" s="1339"/>
      <c r="DS6" s="1339"/>
      <c r="DT6" s="1339"/>
      <c r="DU6" s="1339"/>
      <c r="DV6" s="1339"/>
      <c r="DW6" s="1339"/>
      <c r="DX6" s="1339"/>
      <c r="DY6" s="1339"/>
      <c r="DZ6" s="1339"/>
      <c r="EA6" s="1339"/>
      <c r="EB6" s="1339"/>
      <c r="EC6" s="1339"/>
      <c r="ED6" s="1339"/>
      <c r="EE6" s="1339"/>
      <c r="EF6" s="1339"/>
      <c r="EG6" s="1339"/>
      <c r="EH6" s="1339"/>
      <c r="EI6" s="1339"/>
      <c r="EJ6" s="1339"/>
      <c r="EK6" s="1339"/>
      <c r="EL6" s="1339"/>
      <c r="EM6" s="1339"/>
      <c r="EN6" s="1339"/>
      <c r="EO6" s="1339"/>
      <c r="EP6" s="1339"/>
      <c r="EQ6" s="1339"/>
      <c r="ER6" s="1339"/>
      <c r="ES6" s="1339"/>
      <c r="ET6" s="1339"/>
      <c r="EU6" s="1339"/>
      <c r="EV6" s="1339"/>
      <c r="EW6" s="1339"/>
      <c r="EX6" s="1339"/>
      <c r="EY6" s="1339"/>
      <c r="EZ6" s="1339"/>
      <c r="FA6" s="1339"/>
      <c r="FB6" s="1339"/>
      <c r="FC6" s="1339"/>
      <c r="FD6" s="1339"/>
      <c r="FE6" s="1339"/>
      <c r="FF6" s="1339"/>
      <c r="FG6" s="1339"/>
      <c r="FH6" s="1339"/>
      <c r="FI6" s="1339"/>
      <c r="FJ6" s="1339"/>
      <c r="FK6" s="1339"/>
      <c r="FL6" s="1339"/>
      <c r="FM6" s="1339"/>
      <c r="FN6" s="1339"/>
      <c r="FO6" s="1339"/>
      <c r="FP6" s="1339"/>
      <c r="FQ6" s="1339"/>
      <c r="FR6" s="1339"/>
      <c r="FS6" s="1339"/>
      <c r="FT6" s="1339"/>
      <c r="FU6" s="1339"/>
      <c r="FV6" s="1339"/>
      <c r="FW6" s="1339"/>
      <c r="FX6" s="1339"/>
      <c r="FY6" s="1339"/>
      <c r="FZ6" s="1339"/>
      <c r="GA6" s="1339"/>
      <c r="GB6" s="1339"/>
      <c r="GC6" s="1339"/>
      <c r="GD6" s="1339"/>
      <c r="GE6" s="1339"/>
      <c r="GF6" s="1339"/>
      <c r="GG6" s="1339"/>
      <c r="GH6" s="1339"/>
      <c r="GI6" s="1339"/>
      <c r="GJ6" s="1339"/>
      <c r="GK6" s="1339"/>
      <c r="GL6" s="1339"/>
      <c r="GM6" s="1339"/>
      <c r="GN6" s="1339"/>
      <c r="GO6" s="1339"/>
      <c r="GP6" s="1339"/>
      <c r="GQ6" s="1339"/>
      <c r="GR6" s="1339"/>
      <c r="GS6" s="1339"/>
      <c r="GT6" s="1339"/>
      <c r="GU6" s="1339"/>
      <c r="GV6" s="1339"/>
      <c r="GW6" s="1339"/>
      <c r="GX6" s="1339"/>
      <c r="GY6" s="1339"/>
      <c r="GZ6" s="1339"/>
      <c r="HA6" s="1339"/>
      <c r="HB6" s="1339"/>
      <c r="HC6" s="1339"/>
      <c r="HD6" s="1339"/>
      <c r="HE6" s="1339"/>
      <c r="HF6" s="1339"/>
      <c r="HG6" s="1339"/>
      <c r="HH6" s="1339"/>
      <c r="HI6" s="1339"/>
      <c r="HJ6" s="1339"/>
      <c r="HK6" s="1339"/>
      <c r="HL6" s="1339"/>
      <c r="HM6" s="1339"/>
      <c r="HN6" s="1339"/>
      <c r="HO6" s="1339"/>
      <c r="HP6" s="1339"/>
      <c r="HQ6" s="1339"/>
      <c r="HR6" s="1339"/>
      <c r="HS6" s="1339"/>
      <c r="HT6" s="1339"/>
      <c r="HU6" s="1339"/>
      <c r="HV6" s="1339"/>
      <c r="HW6" s="1339"/>
      <c r="HX6" s="1339"/>
      <c r="HY6" s="1339"/>
      <c r="HZ6" s="1339"/>
      <c r="IA6" s="1339"/>
      <c r="IB6" s="1339"/>
      <c r="IC6" s="1339"/>
      <c r="ID6" s="1339"/>
      <c r="IE6" s="1339"/>
      <c r="IF6" s="1339"/>
      <c r="IG6" s="1339"/>
      <c r="IH6" s="1339"/>
      <c r="II6" s="1339"/>
      <c r="IJ6" s="1339"/>
      <c r="IK6" s="1339"/>
      <c r="IL6" s="1339"/>
      <c r="IM6" s="1339"/>
      <c r="IN6" s="1339"/>
      <c r="IO6" s="1339"/>
      <c r="IP6" s="1339"/>
    </row>
    <row r="7" spans="1:250">
      <c r="A7" s="1339"/>
      <c r="B7" s="2906"/>
      <c r="C7" s="2267" t="s">
        <v>980</v>
      </c>
      <c r="D7" s="2413" t="s">
        <v>985</v>
      </c>
      <c r="E7" s="2414"/>
      <c r="F7" s="2415"/>
      <c r="G7" s="2415"/>
      <c r="H7" s="2415"/>
      <c r="I7" s="2415"/>
      <c r="J7" s="2415"/>
      <c r="K7" s="2415"/>
      <c r="L7" s="2415"/>
      <c r="M7" s="2415"/>
      <c r="N7" s="2415"/>
      <c r="O7" s="2283"/>
      <c r="P7" s="2283"/>
      <c r="Q7" s="2275">
        <f>Q118/1000000</f>
        <v>18.576082000000003</v>
      </c>
      <c r="R7" s="2275">
        <f t="shared" ref="R7:U7" si="3">R118/1000000</f>
        <v>18.606033</v>
      </c>
      <c r="S7" s="2275">
        <f t="shared" si="3"/>
        <v>18.549049000000004</v>
      </c>
      <c r="T7" s="2275">
        <f t="shared" si="3"/>
        <v>19.012293</v>
      </c>
      <c r="U7" s="2275">
        <f t="shared" si="3"/>
        <v>19.187463999999999</v>
      </c>
      <c r="V7" s="2275">
        <f>V119/1000000</f>
        <v>20.511586000000001</v>
      </c>
      <c r="W7" s="2275">
        <f t="shared" ref="W7:AN7" si="4">W119/1000000</f>
        <v>21.202940999999999</v>
      </c>
      <c r="X7" s="2275">
        <f t="shared" si="4"/>
        <v>20.880876000000001</v>
      </c>
      <c r="Y7" s="2275">
        <f t="shared" si="4"/>
        <v>19.521749</v>
      </c>
      <c r="Z7" s="2275">
        <f t="shared" si="4"/>
        <v>20.933634000000001</v>
      </c>
      <c r="AA7" s="2275">
        <f t="shared" si="4"/>
        <v>20.672740000000001</v>
      </c>
      <c r="AB7" s="2275">
        <f t="shared" si="4"/>
        <v>20.631375999999999</v>
      </c>
      <c r="AC7" s="2275">
        <f t="shared" si="4"/>
        <v>21.342022</v>
      </c>
      <c r="AD7" s="2275">
        <f t="shared" si="4"/>
        <v>21.089067</v>
      </c>
      <c r="AE7" s="2275">
        <f t="shared" si="4"/>
        <v>21.748083999999999</v>
      </c>
      <c r="AF7" s="2275">
        <f t="shared" si="4"/>
        <v>21.895795</v>
      </c>
      <c r="AG7" s="2275">
        <f t="shared" si="4"/>
        <v>22.228525000000001</v>
      </c>
      <c r="AH7" s="2275">
        <f t="shared" si="4"/>
        <v>22.207830999999999</v>
      </c>
      <c r="AI7" s="2275">
        <f t="shared" si="4"/>
        <v>22.317043000000002</v>
      </c>
      <c r="AJ7" s="2275">
        <f t="shared" si="4"/>
        <v>21.610178999999999</v>
      </c>
      <c r="AK7" s="2275">
        <f t="shared" si="4"/>
        <v>22.368624000000001</v>
      </c>
      <c r="AL7" s="2275">
        <f t="shared" si="4"/>
        <v>23.058823</v>
      </c>
      <c r="AM7" s="2276">
        <f t="shared" si="4"/>
        <v>23.144390000000001</v>
      </c>
      <c r="AN7" s="2275">
        <f t="shared" si="4"/>
        <v>23.211220999999998</v>
      </c>
      <c r="AO7" s="1928" t="s">
        <v>1299</v>
      </c>
      <c r="AP7" s="1339"/>
      <c r="AQ7" s="327" t="s">
        <v>271</v>
      </c>
      <c r="AR7" s="1339"/>
      <c r="AS7" s="1339"/>
      <c r="AT7" s="1339"/>
      <c r="AU7" s="1339"/>
      <c r="AV7" s="1339"/>
      <c r="AW7" s="1339"/>
      <c r="AX7" s="1339"/>
      <c r="AY7" s="1339"/>
      <c r="AZ7" s="1339"/>
      <c r="BA7" s="1339"/>
      <c r="BB7" s="1339"/>
      <c r="BC7" s="1339"/>
      <c r="BD7" s="1339"/>
      <c r="BE7" s="1339"/>
      <c r="BF7" s="1339"/>
      <c r="BG7" s="1339"/>
      <c r="BH7" s="1339"/>
      <c r="BI7" s="1339"/>
      <c r="BJ7" s="1339"/>
      <c r="BK7" s="1339"/>
      <c r="BL7" s="1339"/>
      <c r="BM7" s="1339"/>
      <c r="BN7" s="1339"/>
      <c r="BO7" s="1339"/>
      <c r="BP7" s="1339"/>
      <c r="BQ7" s="1339"/>
      <c r="BR7" s="1339"/>
      <c r="BS7" s="1339"/>
      <c r="BT7" s="1339"/>
      <c r="BU7" s="1339"/>
      <c r="BV7" s="1339"/>
      <c r="BW7" s="1339"/>
      <c r="BX7" s="1339"/>
      <c r="BY7" s="1339"/>
      <c r="BZ7" s="1339"/>
      <c r="CA7" s="1339"/>
      <c r="CB7" s="1339"/>
      <c r="CC7" s="1339"/>
      <c r="CD7" s="1339"/>
      <c r="CE7" s="1339"/>
      <c r="CF7" s="1339"/>
      <c r="CG7" s="1339"/>
      <c r="CH7" s="1339"/>
      <c r="CI7" s="1339"/>
      <c r="CJ7" s="1339"/>
      <c r="CK7" s="1339"/>
      <c r="CL7" s="1339"/>
      <c r="CM7" s="1339"/>
      <c r="CN7" s="1339"/>
      <c r="CO7" s="1339"/>
      <c r="CP7" s="1339"/>
      <c r="CQ7" s="1339"/>
      <c r="CR7" s="1339"/>
      <c r="CS7" s="1339"/>
      <c r="CT7" s="1339"/>
      <c r="CU7" s="1339"/>
      <c r="CV7" s="1339"/>
      <c r="CW7" s="1339"/>
      <c r="CX7" s="1339"/>
      <c r="CY7" s="1339"/>
      <c r="CZ7" s="1339"/>
      <c r="DA7" s="1339"/>
      <c r="DB7" s="1339"/>
      <c r="DC7" s="1339"/>
      <c r="DD7" s="1339"/>
      <c r="DE7" s="1339"/>
      <c r="DF7" s="1339"/>
      <c r="DG7" s="1339"/>
      <c r="DH7" s="1339"/>
      <c r="DI7" s="1339"/>
      <c r="DJ7" s="1339"/>
      <c r="DK7" s="1339"/>
      <c r="DL7" s="1339"/>
      <c r="DM7" s="1339"/>
      <c r="DN7" s="1339"/>
      <c r="DO7" s="1339"/>
      <c r="DP7" s="1339"/>
      <c r="DQ7" s="1339"/>
      <c r="DR7" s="1339"/>
      <c r="DS7" s="1339"/>
      <c r="DT7" s="1339"/>
      <c r="DU7" s="1339"/>
      <c r="DV7" s="1339"/>
      <c r="DW7" s="1339"/>
      <c r="DX7" s="1339"/>
      <c r="DY7" s="1339"/>
      <c r="DZ7" s="1339"/>
      <c r="EA7" s="1339"/>
      <c r="EB7" s="1339"/>
      <c r="EC7" s="1339"/>
      <c r="ED7" s="1339"/>
      <c r="EE7" s="1339"/>
      <c r="EF7" s="1339"/>
      <c r="EG7" s="1339"/>
      <c r="EH7" s="1339"/>
      <c r="EI7" s="1339"/>
      <c r="EJ7" s="1339"/>
      <c r="EK7" s="1339"/>
      <c r="EL7" s="1339"/>
      <c r="EM7" s="1339"/>
      <c r="EN7" s="1339"/>
      <c r="EO7" s="1339"/>
      <c r="EP7" s="1339"/>
      <c r="EQ7" s="1339"/>
      <c r="ER7" s="1339"/>
      <c r="ES7" s="1339"/>
      <c r="ET7" s="1339"/>
      <c r="EU7" s="1339"/>
      <c r="EV7" s="1339"/>
      <c r="EW7" s="1339"/>
      <c r="EX7" s="1339"/>
      <c r="EY7" s="1339"/>
      <c r="EZ7" s="1339"/>
      <c r="FA7" s="1339"/>
      <c r="FB7" s="1339"/>
      <c r="FC7" s="1339"/>
      <c r="FD7" s="1339"/>
      <c r="FE7" s="1339"/>
      <c r="FF7" s="1339"/>
      <c r="FG7" s="1339"/>
      <c r="FH7" s="1339"/>
      <c r="FI7" s="1339"/>
      <c r="FJ7" s="1339"/>
      <c r="FK7" s="1339"/>
      <c r="FL7" s="1339"/>
      <c r="FM7" s="1339"/>
      <c r="FN7" s="1339"/>
      <c r="FO7" s="1339"/>
      <c r="FP7" s="1339"/>
      <c r="FQ7" s="1339"/>
      <c r="FR7" s="1339"/>
      <c r="FS7" s="1339"/>
      <c r="FT7" s="1339"/>
      <c r="FU7" s="1339"/>
      <c r="FV7" s="1339"/>
      <c r="FW7" s="1339"/>
      <c r="FX7" s="1339"/>
      <c r="FY7" s="1339"/>
      <c r="FZ7" s="1339"/>
      <c r="GA7" s="1339"/>
      <c r="GB7" s="1339"/>
      <c r="GC7" s="1339"/>
      <c r="GD7" s="1339"/>
      <c r="GE7" s="1339"/>
      <c r="GF7" s="1339"/>
      <c r="GG7" s="1339"/>
      <c r="GH7" s="1339"/>
      <c r="GI7" s="1339"/>
      <c r="GJ7" s="1339"/>
      <c r="GK7" s="1339"/>
      <c r="GL7" s="1339"/>
      <c r="GM7" s="1339"/>
      <c r="GN7" s="1339"/>
      <c r="GO7" s="1339"/>
      <c r="GP7" s="1339"/>
      <c r="GQ7" s="1339"/>
      <c r="GR7" s="1339"/>
      <c r="GS7" s="1339"/>
      <c r="GT7" s="1339"/>
      <c r="GU7" s="1339"/>
      <c r="GV7" s="1339"/>
      <c r="GW7" s="1339"/>
      <c r="GX7" s="1339"/>
      <c r="GY7" s="1339"/>
      <c r="GZ7" s="1339"/>
      <c r="HA7" s="1339"/>
      <c r="HB7" s="1339"/>
      <c r="HC7" s="1339"/>
      <c r="HD7" s="1339"/>
      <c r="HE7" s="1339"/>
      <c r="HF7" s="1339"/>
      <c r="HG7" s="1339"/>
      <c r="HH7" s="1339"/>
      <c r="HI7" s="1339"/>
      <c r="HJ7" s="1339"/>
      <c r="HK7" s="1339"/>
      <c r="HL7" s="1339"/>
      <c r="HM7" s="1339"/>
      <c r="HN7" s="1339"/>
      <c r="HO7" s="1339"/>
      <c r="HP7" s="1339"/>
      <c r="HQ7" s="1339"/>
      <c r="HR7" s="1339"/>
      <c r="HS7" s="1339"/>
      <c r="HT7" s="1339"/>
      <c r="HU7" s="1339"/>
      <c r="HV7" s="1339"/>
      <c r="HW7" s="1339"/>
      <c r="HX7" s="1339"/>
      <c r="HY7" s="1339"/>
      <c r="HZ7" s="1339"/>
      <c r="IA7" s="1339"/>
      <c r="IB7" s="1339"/>
      <c r="IC7" s="1339"/>
      <c r="ID7" s="1339"/>
      <c r="IE7" s="1339"/>
      <c r="IF7" s="1339"/>
      <c r="IG7" s="1339"/>
      <c r="IH7" s="1339"/>
      <c r="II7" s="1339"/>
      <c r="IJ7" s="1339"/>
      <c r="IK7" s="1339"/>
      <c r="IL7" s="1339"/>
      <c r="IM7" s="1339"/>
      <c r="IN7" s="1339"/>
      <c r="IO7" s="1339"/>
      <c r="IP7" s="1339"/>
    </row>
    <row r="8" spans="1:250">
      <c r="A8" s="1339"/>
      <c r="B8" s="2906"/>
      <c r="C8" s="2416" t="s">
        <v>1300</v>
      </c>
      <c r="D8" s="2417" t="s">
        <v>983</v>
      </c>
      <c r="E8" s="2414"/>
      <c r="F8" s="2418" t="s">
        <v>521</v>
      </c>
      <c r="G8" s="1505"/>
      <c r="H8" s="1505"/>
      <c r="I8" s="1505"/>
      <c r="J8" s="1505"/>
      <c r="K8" s="1505"/>
      <c r="L8" s="1505"/>
      <c r="M8" s="1505"/>
      <c r="N8" s="1505"/>
      <c r="O8" s="1505"/>
      <c r="P8" s="1505"/>
      <c r="Q8" s="2419" t="s">
        <v>1298</v>
      </c>
      <c r="R8" s="1505">
        <f t="shared" ref="R8:AN8" si="5">ROUND((R7-Q7)/Q7*100,1)</f>
        <v>0.2</v>
      </c>
      <c r="S8" s="1505">
        <f t="shared" si="5"/>
        <v>-0.3</v>
      </c>
      <c r="T8" s="1505">
        <f t="shared" si="5"/>
        <v>2.5</v>
      </c>
      <c r="U8" s="1505">
        <f t="shared" si="5"/>
        <v>0.9</v>
      </c>
      <c r="V8" s="1505">
        <f t="shared" si="5"/>
        <v>6.9</v>
      </c>
      <c r="W8" s="1505">
        <f t="shared" si="5"/>
        <v>3.4</v>
      </c>
      <c r="X8" s="1505">
        <f t="shared" si="5"/>
        <v>-1.5</v>
      </c>
      <c r="Y8" s="1505">
        <f t="shared" si="5"/>
        <v>-6.5</v>
      </c>
      <c r="Z8" s="1505">
        <f t="shared" si="5"/>
        <v>7.2</v>
      </c>
      <c r="AA8" s="1505">
        <f t="shared" si="5"/>
        <v>-1.2</v>
      </c>
      <c r="AB8" s="1505">
        <f t="shared" si="5"/>
        <v>-0.2</v>
      </c>
      <c r="AC8" s="1505">
        <f t="shared" si="5"/>
        <v>3.4</v>
      </c>
      <c r="AD8" s="1505">
        <f t="shared" si="5"/>
        <v>-1.2</v>
      </c>
      <c r="AE8" s="1505">
        <f t="shared" si="5"/>
        <v>3.1</v>
      </c>
      <c r="AF8" s="1505">
        <f t="shared" si="5"/>
        <v>0.7</v>
      </c>
      <c r="AG8" s="1505">
        <f t="shared" si="5"/>
        <v>1.5</v>
      </c>
      <c r="AH8" s="1505">
        <f t="shared" si="5"/>
        <v>-0.1</v>
      </c>
      <c r="AI8" s="1505">
        <f t="shared" si="5"/>
        <v>0.5</v>
      </c>
      <c r="AJ8" s="1221">
        <f t="shared" si="5"/>
        <v>-3.2</v>
      </c>
      <c r="AK8" s="1505">
        <f t="shared" si="5"/>
        <v>3.5</v>
      </c>
      <c r="AL8" s="1505">
        <f t="shared" si="5"/>
        <v>3.1</v>
      </c>
      <c r="AM8" s="1221">
        <f t="shared" si="5"/>
        <v>0.4</v>
      </c>
      <c r="AN8" s="2244">
        <f t="shared" si="5"/>
        <v>0.3</v>
      </c>
      <c r="AO8" s="1934"/>
      <c r="AP8" s="1339"/>
      <c r="AQ8" s="327"/>
      <c r="AR8" s="1339"/>
      <c r="AS8" s="1339"/>
      <c r="AT8" s="1339"/>
      <c r="AU8" s="1339"/>
      <c r="AV8" s="1339"/>
      <c r="AW8" s="1339"/>
      <c r="AX8" s="1339"/>
      <c r="AY8" s="1339"/>
      <c r="AZ8" s="1339"/>
      <c r="BA8" s="1339"/>
      <c r="BB8" s="1339"/>
      <c r="BC8" s="1339"/>
      <c r="BD8" s="1339"/>
      <c r="BE8" s="1339"/>
      <c r="BF8" s="1339"/>
      <c r="BG8" s="1339"/>
      <c r="BH8" s="1339"/>
      <c r="BI8" s="1339"/>
      <c r="BJ8" s="1339"/>
      <c r="BK8" s="1339"/>
      <c r="BL8" s="1339"/>
      <c r="BM8" s="1339"/>
      <c r="BN8" s="1339"/>
      <c r="BO8" s="1339"/>
      <c r="BP8" s="1339"/>
      <c r="BQ8" s="1339"/>
      <c r="BR8" s="1339"/>
      <c r="BS8" s="1339"/>
      <c r="BT8" s="1339"/>
      <c r="BU8" s="1339"/>
      <c r="BV8" s="1339"/>
      <c r="BW8" s="1339"/>
      <c r="BX8" s="1339"/>
      <c r="BY8" s="1339"/>
      <c r="BZ8" s="1339"/>
      <c r="CA8" s="1339"/>
      <c r="CB8" s="1339"/>
      <c r="CC8" s="1339"/>
      <c r="CD8" s="1339"/>
      <c r="CE8" s="1339"/>
      <c r="CF8" s="1339"/>
      <c r="CG8" s="1339"/>
      <c r="CH8" s="1339"/>
      <c r="CI8" s="1339"/>
      <c r="CJ8" s="1339"/>
      <c r="CK8" s="1339"/>
      <c r="CL8" s="1339"/>
      <c r="CM8" s="1339"/>
      <c r="CN8" s="1339"/>
      <c r="CO8" s="1339"/>
      <c r="CP8" s="1339"/>
      <c r="CQ8" s="1339"/>
      <c r="CR8" s="1339"/>
      <c r="CS8" s="1339"/>
      <c r="CT8" s="1339"/>
      <c r="CU8" s="1339"/>
      <c r="CV8" s="1339"/>
      <c r="CW8" s="1339"/>
      <c r="CX8" s="1339"/>
      <c r="CY8" s="1339"/>
      <c r="CZ8" s="1339"/>
      <c r="DA8" s="1339"/>
      <c r="DB8" s="1339"/>
      <c r="DC8" s="1339"/>
      <c r="DD8" s="1339"/>
      <c r="DE8" s="1339"/>
      <c r="DF8" s="1339"/>
      <c r="DG8" s="1339"/>
      <c r="DH8" s="1339"/>
      <c r="DI8" s="1339"/>
      <c r="DJ8" s="1339"/>
      <c r="DK8" s="1339"/>
      <c r="DL8" s="1339"/>
      <c r="DM8" s="1339"/>
      <c r="DN8" s="1339"/>
      <c r="DO8" s="1339"/>
      <c r="DP8" s="1339"/>
      <c r="DQ8" s="1339"/>
      <c r="DR8" s="1339"/>
      <c r="DS8" s="1339"/>
      <c r="DT8" s="1339"/>
      <c r="DU8" s="1339"/>
      <c r="DV8" s="1339"/>
      <c r="DW8" s="1339"/>
      <c r="DX8" s="1339"/>
      <c r="DY8" s="1339"/>
      <c r="DZ8" s="1339"/>
      <c r="EA8" s="1339"/>
      <c r="EB8" s="1339"/>
      <c r="EC8" s="1339"/>
      <c r="ED8" s="1339"/>
      <c r="EE8" s="1339"/>
      <c r="EF8" s="1339"/>
      <c r="EG8" s="1339"/>
      <c r="EH8" s="1339"/>
      <c r="EI8" s="1339"/>
      <c r="EJ8" s="1339"/>
      <c r="EK8" s="1339"/>
      <c r="EL8" s="1339"/>
      <c r="EM8" s="1339"/>
      <c r="EN8" s="1339"/>
      <c r="EO8" s="1339"/>
      <c r="EP8" s="1339"/>
      <c r="EQ8" s="1339"/>
      <c r="ER8" s="1339"/>
      <c r="ES8" s="1339"/>
      <c r="ET8" s="1339"/>
      <c r="EU8" s="1339"/>
      <c r="EV8" s="1339"/>
      <c r="EW8" s="1339"/>
      <c r="EX8" s="1339"/>
      <c r="EY8" s="1339"/>
      <c r="EZ8" s="1339"/>
      <c r="FA8" s="1339"/>
      <c r="FB8" s="1339"/>
      <c r="FC8" s="1339"/>
      <c r="FD8" s="1339"/>
      <c r="FE8" s="1339"/>
      <c r="FF8" s="1339"/>
      <c r="FG8" s="1339"/>
      <c r="FH8" s="1339"/>
      <c r="FI8" s="1339"/>
      <c r="FJ8" s="1339"/>
      <c r="FK8" s="1339"/>
      <c r="FL8" s="1339"/>
      <c r="FM8" s="1339"/>
      <c r="FN8" s="1339"/>
      <c r="FO8" s="1339"/>
      <c r="FP8" s="1339"/>
      <c r="FQ8" s="1339"/>
      <c r="FR8" s="1339"/>
      <c r="FS8" s="1339"/>
      <c r="FT8" s="1339"/>
      <c r="FU8" s="1339"/>
      <c r="FV8" s="1339"/>
      <c r="FW8" s="1339"/>
      <c r="FX8" s="1339"/>
      <c r="FY8" s="1339"/>
      <c r="FZ8" s="1339"/>
      <c r="GA8" s="1339"/>
      <c r="GB8" s="1339"/>
      <c r="GC8" s="1339"/>
      <c r="GD8" s="1339"/>
      <c r="GE8" s="1339"/>
      <c r="GF8" s="1339"/>
      <c r="GG8" s="1339"/>
      <c r="GH8" s="1339"/>
      <c r="GI8" s="1339"/>
      <c r="GJ8" s="1339"/>
      <c r="GK8" s="1339"/>
      <c r="GL8" s="1339"/>
      <c r="GM8" s="1339"/>
      <c r="GN8" s="1339"/>
      <c r="GO8" s="1339"/>
      <c r="GP8" s="1339"/>
      <c r="GQ8" s="1339"/>
      <c r="GR8" s="1339"/>
      <c r="GS8" s="1339"/>
      <c r="GT8" s="1339"/>
      <c r="GU8" s="1339"/>
      <c r="GV8" s="1339"/>
      <c r="GW8" s="1339"/>
      <c r="GX8" s="1339"/>
      <c r="GY8" s="1339"/>
      <c r="GZ8" s="1339"/>
      <c r="HA8" s="1339"/>
      <c r="HB8" s="1339"/>
      <c r="HC8" s="1339"/>
      <c r="HD8" s="1339"/>
      <c r="HE8" s="1339"/>
      <c r="HF8" s="1339"/>
      <c r="HG8" s="1339"/>
      <c r="HH8" s="1339"/>
      <c r="HI8" s="1339"/>
      <c r="HJ8" s="1339"/>
      <c r="HK8" s="1339"/>
      <c r="HL8" s="1339"/>
      <c r="HM8" s="1339"/>
      <c r="HN8" s="1339"/>
      <c r="HO8" s="1339"/>
      <c r="HP8" s="1339"/>
      <c r="HQ8" s="1339"/>
      <c r="HR8" s="1339"/>
      <c r="HS8" s="1339"/>
      <c r="HT8" s="1339"/>
      <c r="HU8" s="1339"/>
      <c r="HV8" s="1339"/>
      <c r="HW8" s="1339"/>
      <c r="HX8" s="1339"/>
      <c r="HY8" s="1339"/>
      <c r="HZ8" s="1339"/>
      <c r="IA8" s="1339"/>
      <c r="IB8" s="1339"/>
      <c r="IC8" s="1339"/>
      <c r="ID8" s="1339"/>
      <c r="IE8" s="1339"/>
      <c r="IF8" s="1339"/>
      <c r="IG8" s="1339"/>
      <c r="IH8" s="1339"/>
      <c r="II8" s="1339"/>
      <c r="IJ8" s="1339"/>
      <c r="IK8" s="1339"/>
      <c r="IL8" s="1339"/>
      <c r="IM8" s="1339"/>
      <c r="IN8" s="1339"/>
      <c r="IO8" s="1339"/>
      <c r="IP8" s="1339"/>
    </row>
    <row r="9" spans="1:250" ht="14">
      <c r="A9" s="1339"/>
      <c r="B9" s="2906"/>
      <c r="C9" s="2267" t="s">
        <v>980</v>
      </c>
      <c r="D9" s="2413" t="s">
        <v>985</v>
      </c>
      <c r="E9" s="1826">
        <f>E120/1000000</f>
        <v>17.162178462303054</v>
      </c>
      <c r="F9" s="1826">
        <f>F120/1000000</f>
        <v>18.807682</v>
      </c>
      <c r="G9" s="1826">
        <f t="shared" ref="G9:AD9" si="6">G120/1000000</f>
        <v>19.208538000000001</v>
      </c>
      <c r="H9" s="1826">
        <f t="shared" si="6"/>
        <v>19.086226</v>
      </c>
      <c r="I9" s="1826">
        <f t="shared" si="6"/>
        <v>19.461691999999999</v>
      </c>
      <c r="J9" s="1826">
        <f t="shared" si="6"/>
        <v>19.097936000000001</v>
      </c>
      <c r="K9" s="1826">
        <f t="shared" si="6"/>
        <v>20.323889999999999</v>
      </c>
      <c r="L9" s="1826">
        <f t="shared" si="6"/>
        <v>20.839596</v>
      </c>
      <c r="M9" s="1826">
        <f t="shared" si="6"/>
        <v>20.306253000000002</v>
      </c>
      <c r="N9" s="1826">
        <f t="shared" si="6"/>
        <v>19.488634999999999</v>
      </c>
      <c r="O9" s="1826">
        <f t="shared" si="6"/>
        <v>19.122305000000001</v>
      </c>
      <c r="P9" s="1826">
        <f t="shared" si="6"/>
        <v>19.430553</v>
      </c>
      <c r="Q9" s="1826">
        <f t="shared" si="6"/>
        <v>18.954158</v>
      </c>
      <c r="R9" s="1826">
        <f t="shared" si="6"/>
        <v>19.034447</v>
      </c>
      <c r="S9" s="1826">
        <f t="shared" si="6"/>
        <v>19.005872</v>
      </c>
      <c r="T9" s="1826">
        <f t="shared" si="6"/>
        <v>19.445561999999999</v>
      </c>
      <c r="U9" s="1826">
        <f t="shared" si="6"/>
        <v>19.689827000000001</v>
      </c>
      <c r="V9" s="1826">
        <f t="shared" si="6"/>
        <v>20.453160000000004</v>
      </c>
      <c r="W9" s="1826">
        <f t="shared" si="6"/>
        <v>20.261692000000004</v>
      </c>
      <c r="X9" s="1826">
        <f t="shared" si="6"/>
        <v>19.633095999999998</v>
      </c>
      <c r="Y9" s="1826">
        <f t="shared" si="6"/>
        <v>19.141743000000002</v>
      </c>
      <c r="Z9" s="1826">
        <f t="shared" si="6"/>
        <v>20.707566</v>
      </c>
      <c r="AA9" s="1826">
        <f t="shared" si="6"/>
        <v>20.695150000000002</v>
      </c>
      <c r="AB9" s="1826">
        <f t="shared" si="6"/>
        <v>20.520582000000001</v>
      </c>
      <c r="AC9" s="1826">
        <f t="shared" si="6"/>
        <v>21.257038999999999</v>
      </c>
      <c r="AD9" s="1826">
        <f t="shared" si="6"/>
        <v>21.629544000000003</v>
      </c>
      <c r="AE9" s="2420" t="s">
        <v>1298</v>
      </c>
      <c r="AF9" s="2420" t="s">
        <v>1298</v>
      </c>
      <c r="AG9" s="2420" t="s">
        <v>1298</v>
      </c>
      <c r="AH9" s="2421" t="s">
        <v>579</v>
      </c>
      <c r="AI9" s="2421" t="s">
        <v>579</v>
      </c>
      <c r="AJ9" s="2422" t="s">
        <v>579</v>
      </c>
      <c r="AK9" s="2421" t="s">
        <v>579</v>
      </c>
      <c r="AL9" s="2421" t="s">
        <v>579</v>
      </c>
      <c r="AM9" s="2422" t="s">
        <v>579</v>
      </c>
      <c r="AN9" s="2421" t="s">
        <v>579</v>
      </c>
      <c r="AO9" s="1928"/>
      <c r="AP9" s="1339"/>
      <c r="AQ9" s="1938"/>
      <c r="AR9" s="1339" t="s">
        <v>271</v>
      </c>
      <c r="AS9" s="1339"/>
      <c r="AT9" s="1339"/>
      <c r="AU9" s="1339"/>
      <c r="AV9" s="1339"/>
      <c r="AW9" s="1339"/>
      <c r="AX9" s="1339"/>
      <c r="AY9" s="1339"/>
      <c r="AZ9" s="1339"/>
      <c r="BA9" s="1339"/>
      <c r="BB9" s="1339"/>
      <c r="BC9" s="1339"/>
      <c r="BD9" s="1339"/>
      <c r="BE9" s="1339"/>
      <c r="BF9" s="1339"/>
      <c r="BG9" s="1339"/>
      <c r="BH9" s="1339"/>
      <c r="BI9" s="1339"/>
      <c r="BJ9" s="1339"/>
      <c r="BK9" s="1339"/>
      <c r="BL9" s="1339"/>
      <c r="BM9" s="1339"/>
      <c r="BN9" s="1339"/>
      <c r="BO9" s="1339"/>
      <c r="BP9" s="1339"/>
      <c r="BQ9" s="1339"/>
      <c r="BR9" s="1339"/>
      <c r="BS9" s="1339"/>
      <c r="BT9" s="1339"/>
      <c r="BU9" s="1339"/>
      <c r="BV9" s="1339"/>
      <c r="BW9" s="1339"/>
      <c r="BX9" s="1339"/>
      <c r="BY9" s="1339"/>
      <c r="BZ9" s="1339"/>
      <c r="CA9" s="1339"/>
      <c r="CB9" s="1339"/>
      <c r="CC9" s="1339"/>
      <c r="CD9" s="1339"/>
      <c r="CE9" s="1339"/>
      <c r="CF9" s="1339"/>
      <c r="CG9" s="1339"/>
      <c r="CH9" s="1339"/>
      <c r="CI9" s="1339"/>
      <c r="CJ9" s="1339"/>
      <c r="CK9" s="1339"/>
      <c r="CL9" s="1339"/>
      <c r="CM9" s="1339"/>
      <c r="CN9" s="1339"/>
      <c r="CO9" s="1339"/>
      <c r="CP9" s="1339"/>
      <c r="CQ9" s="1339"/>
      <c r="CR9" s="1339"/>
      <c r="CS9" s="1339"/>
      <c r="CT9" s="1339"/>
      <c r="CU9" s="1339"/>
      <c r="CV9" s="1339"/>
      <c r="CW9" s="1339"/>
      <c r="CX9" s="1339"/>
      <c r="CY9" s="1339"/>
      <c r="CZ9" s="1339"/>
      <c r="DA9" s="1339"/>
      <c r="DB9" s="1339"/>
      <c r="DC9" s="1339"/>
      <c r="DD9" s="1339"/>
      <c r="DE9" s="1339"/>
      <c r="DF9" s="1339"/>
      <c r="DG9" s="1339"/>
      <c r="DH9" s="1339"/>
      <c r="DI9" s="1339"/>
      <c r="DJ9" s="1339"/>
      <c r="DK9" s="1339"/>
      <c r="DL9" s="1339"/>
      <c r="DM9" s="1339"/>
      <c r="DN9" s="1339"/>
      <c r="DO9" s="1339"/>
      <c r="DP9" s="1339"/>
      <c r="DQ9" s="1339"/>
      <c r="DR9" s="1339"/>
      <c r="DS9" s="1339"/>
      <c r="DT9" s="1339"/>
      <c r="DU9" s="1339"/>
      <c r="DV9" s="1339"/>
      <c r="DW9" s="1339"/>
      <c r="DX9" s="1339"/>
      <c r="DY9" s="1339"/>
      <c r="DZ9" s="1339"/>
      <c r="EA9" s="1339"/>
      <c r="EB9" s="1339"/>
      <c r="EC9" s="1339"/>
      <c r="ED9" s="1339"/>
      <c r="EE9" s="1339"/>
      <c r="EF9" s="1339"/>
      <c r="EG9" s="1339"/>
      <c r="EH9" s="1339"/>
      <c r="EI9" s="1339"/>
      <c r="EJ9" s="1339"/>
      <c r="EK9" s="1339"/>
      <c r="EL9" s="1339"/>
      <c r="EM9" s="1339"/>
      <c r="EN9" s="1339"/>
      <c r="EO9" s="1339"/>
      <c r="EP9" s="1339"/>
      <c r="EQ9" s="1339"/>
      <c r="ER9" s="1339"/>
      <c r="ES9" s="1339"/>
      <c r="ET9" s="1339"/>
      <c r="EU9" s="1339"/>
      <c r="EV9" s="1339"/>
      <c r="EW9" s="1339"/>
      <c r="EX9" s="1339"/>
      <c r="EY9" s="1339"/>
      <c r="EZ9" s="1339"/>
      <c r="FA9" s="1339"/>
      <c r="FB9" s="1339"/>
      <c r="FC9" s="1339"/>
      <c r="FD9" s="1339"/>
      <c r="FE9" s="1339"/>
      <c r="FF9" s="1339"/>
      <c r="FG9" s="1339"/>
      <c r="FH9" s="1339"/>
      <c r="FI9" s="1339"/>
      <c r="FJ9" s="1339"/>
      <c r="FK9" s="1339"/>
      <c r="FL9" s="1339"/>
      <c r="FM9" s="1339"/>
      <c r="FN9" s="1339"/>
      <c r="FO9" s="1339"/>
      <c r="FP9" s="1339"/>
      <c r="FQ9" s="1339"/>
      <c r="FR9" s="1339"/>
      <c r="FS9" s="1339"/>
      <c r="FT9" s="1339"/>
      <c r="FU9" s="1339"/>
      <c r="FV9" s="1339"/>
      <c r="FW9" s="1339"/>
      <c r="FX9" s="1339"/>
      <c r="FY9" s="1339"/>
      <c r="FZ9" s="1339"/>
      <c r="GA9" s="1339"/>
      <c r="GB9" s="1339"/>
      <c r="GC9" s="1339"/>
      <c r="GD9" s="1339"/>
      <c r="GE9" s="1339"/>
      <c r="GF9" s="1339"/>
      <c r="GG9" s="1339"/>
      <c r="GH9" s="1339"/>
      <c r="GI9" s="1339"/>
      <c r="GJ9" s="1339"/>
      <c r="GK9" s="1339"/>
      <c r="GL9" s="1339"/>
      <c r="GM9" s="1339"/>
      <c r="GN9" s="1339"/>
      <c r="GO9" s="1339"/>
      <c r="GP9" s="1339"/>
      <c r="GQ9" s="1339"/>
      <c r="GR9" s="1339"/>
      <c r="GS9" s="1339"/>
      <c r="GT9" s="1339"/>
      <c r="GU9" s="1339"/>
      <c r="GV9" s="1339"/>
      <c r="GW9" s="1339"/>
      <c r="GX9" s="1339"/>
      <c r="GY9" s="1339"/>
      <c r="GZ9" s="1339"/>
      <c r="HA9" s="1339"/>
      <c r="HB9" s="1339"/>
      <c r="HC9" s="1339"/>
      <c r="HD9" s="1339"/>
      <c r="HE9" s="1339"/>
      <c r="HF9" s="1339"/>
      <c r="HG9" s="1339"/>
      <c r="HH9" s="1339"/>
      <c r="HI9" s="1339"/>
      <c r="HJ9" s="1339"/>
      <c r="HK9" s="1339"/>
      <c r="HL9" s="1339"/>
      <c r="HM9" s="1339"/>
      <c r="HN9" s="1339"/>
      <c r="HO9" s="1339"/>
      <c r="HP9" s="1339"/>
      <c r="HQ9" s="1339"/>
      <c r="HR9" s="1339"/>
      <c r="HS9" s="1339"/>
      <c r="HT9" s="1339"/>
      <c r="HU9" s="1339"/>
      <c r="HV9" s="1339"/>
      <c r="HW9" s="1339"/>
      <c r="HX9" s="1339"/>
      <c r="HY9" s="1339"/>
      <c r="HZ9" s="1339"/>
      <c r="IA9" s="1339"/>
      <c r="IB9" s="1339"/>
      <c r="IC9" s="1339"/>
      <c r="ID9" s="1339"/>
      <c r="IE9" s="1339"/>
      <c r="IF9" s="1339"/>
      <c r="IG9" s="1339"/>
      <c r="IH9" s="1339"/>
      <c r="II9" s="1339"/>
      <c r="IJ9" s="1339"/>
      <c r="IK9" s="1339"/>
      <c r="IL9" s="1339"/>
      <c r="IM9" s="1339"/>
      <c r="IN9" s="1339"/>
      <c r="IO9" s="1339"/>
      <c r="IP9" s="1339"/>
    </row>
    <row r="10" spans="1:250">
      <c r="A10" s="1339"/>
      <c r="B10" s="2907"/>
      <c r="C10" s="2277" t="s">
        <v>1301</v>
      </c>
      <c r="D10" s="2417" t="s">
        <v>983</v>
      </c>
      <c r="E10" s="2412" t="s">
        <v>1298</v>
      </c>
      <c r="F10" s="1221">
        <f>ROUND((F9-E9)/E9*100,1)</f>
        <v>9.6</v>
      </c>
      <c r="G10" s="1221">
        <f>ROUND((G9-F9)/F9*100,1)</f>
        <v>2.1</v>
      </c>
      <c r="H10" s="1221">
        <f t="shared" ref="H10:AD10" si="7">ROUND((H9-G9)/G9*100,1)</f>
        <v>-0.6</v>
      </c>
      <c r="I10" s="1221">
        <f t="shared" si="7"/>
        <v>2</v>
      </c>
      <c r="J10" s="1221">
        <f t="shared" si="7"/>
        <v>-1.9</v>
      </c>
      <c r="K10" s="1221">
        <f t="shared" si="7"/>
        <v>6.4</v>
      </c>
      <c r="L10" s="1221">
        <f t="shared" si="7"/>
        <v>2.5</v>
      </c>
      <c r="M10" s="1221">
        <f t="shared" si="7"/>
        <v>-2.6</v>
      </c>
      <c r="N10" s="1221">
        <f t="shared" si="7"/>
        <v>-4</v>
      </c>
      <c r="O10" s="1221">
        <f t="shared" si="7"/>
        <v>-1.9</v>
      </c>
      <c r="P10" s="1221">
        <f t="shared" si="7"/>
        <v>1.6</v>
      </c>
      <c r="Q10" s="1221">
        <f t="shared" si="7"/>
        <v>-2.5</v>
      </c>
      <c r="R10" s="1221">
        <f t="shared" si="7"/>
        <v>0.4</v>
      </c>
      <c r="S10" s="1221">
        <f t="shared" si="7"/>
        <v>-0.2</v>
      </c>
      <c r="T10" s="1221">
        <f t="shared" si="7"/>
        <v>2.2999999999999998</v>
      </c>
      <c r="U10" s="1221">
        <f t="shared" si="7"/>
        <v>1.3</v>
      </c>
      <c r="V10" s="1221">
        <f t="shared" si="7"/>
        <v>3.9</v>
      </c>
      <c r="W10" s="1221">
        <f t="shared" si="7"/>
        <v>-0.9</v>
      </c>
      <c r="X10" s="1221">
        <f t="shared" si="7"/>
        <v>-3.1</v>
      </c>
      <c r="Y10" s="1221">
        <f t="shared" si="7"/>
        <v>-2.5</v>
      </c>
      <c r="Z10" s="1221">
        <f t="shared" si="7"/>
        <v>8.1999999999999993</v>
      </c>
      <c r="AA10" s="1221">
        <f t="shared" si="7"/>
        <v>-0.1</v>
      </c>
      <c r="AB10" s="1221">
        <f t="shared" si="7"/>
        <v>-0.8</v>
      </c>
      <c r="AC10" s="1221">
        <f t="shared" si="7"/>
        <v>3.6</v>
      </c>
      <c r="AD10" s="1221">
        <f t="shared" si="7"/>
        <v>1.8</v>
      </c>
      <c r="AE10" s="2423" t="s">
        <v>1298</v>
      </c>
      <c r="AF10" s="2423" t="s">
        <v>1298</v>
      </c>
      <c r="AG10" s="2423" t="s">
        <v>1298</v>
      </c>
      <c r="AH10" s="2424" t="s">
        <v>579</v>
      </c>
      <c r="AI10" s="2424" t="s">
        <v>579</v>
      </c>
      <c r="AJ10" s="2424" t="s">
        <v>579</v>
      </c>
      <c r="AK10" s="2424" t="s">
        <v>579</v>
      </c>
      <c r="AL10" s="2424" t="s">
        <v>579</v>
      </c>
      <c r="AM10" s="2424" t="s">
        <v>579</v>
      </c>
      <c r="AN10" s="2424" t="s">
        <v>579</v>
      </c>
      <c r="AO10" s="1942"/>
      <c r="AP10" s="1339"/>
      <c r="AQ10" s="327"/>
      <c r="AR10" s="1339"/>
      <c r="AS10" s="1339"/>
      <c r="AT10" s="1339"/>
      <c r="AU10" s="1339"/>
      <c r="AV10" s="1339"/>
      <c r="AW10" s="1339"/>
      <c r="AX10" s="1339"/>
      <c r="AY10" s="1339"/>
      <c r="AZ10" s="1339"/>
      <c r="BA10" s="1339"/>
      <c r="BB10" s="1339"/>
      <c r="BC10" s="1339"/>
      <c r="BD10" s="1339"/>
      <c r="BE10" s="1339"/>
      <c r="BF10" s="1339"/>
      <c r="BG10" s="1339"/>
      <c r="BH10" s="1339"/>
      <c r="BI10" s="1339"/>
      <c r="BJ10" s="1339"/>
      <c r="BK10" s="1339"/>
      <c r="BL10" s="1339"/>
      <c r="BM10" s="1339"/>
      <c r="BN10" s="1339"/>
      <c r="BO10" s="1339"/>
      <c r="BP10" s="1339"/>
      <c r="BQ10" s="1339"/>
      <c r="BR10" s="1339"/>
      <c r="BS10" s="1339"/>
      <c r="BT10" s="1339"/>
      <c r="BU10" s="1339"/>
      <c r="BV10" s="1339"/>
      <c r="BW10" s="1339"/>
      <c r="BX10" s="1339"/>
      <c r="BY10" s="1339"/>
      <c r="BZ10" s="1339"/>
      <c r="CA10" s="1339"/>
      <c r="CB10" s="1339"/>
      <c r="CC10" s="1339"/>
      <c r="CD10" s="1339"/>
      <c r="CE10" s="1339"/>
      <c r="CF10" s="1339"/>
      <c r="CG10" s="1339"/>
      <c r="CH10" s="1339"/>
      <c r="CI10" s="1339"/>
      <c r="CJ10" s="1339"/>
      <c r="CK10" s="1339"/>
      <c r="CL10" s="1339"/>
      <c r="CM10" s="1339"/>
      <c r="CN10" s="1339"/>
      <c r="CO10" s="1339"/>
      <c r="CP10" s="1339"/>
      <c r="CQ10" s="1339"/>
      <c r="CR10" s="1339"/>
      <c r="CS10" s="1339"/>
      <c r="CT10" s="1339"/>
      <c r="CU10" s="1339"/>
      <c r="CV10" s="1339"/>
      <c r="CW10" s="1339"/>
      <c r="CX10" s="1339"/>
      <c r="CY10" s="1339"/>
      <c r="CZ10" s="1339"/>
      <c r="DA10" s="1339"/>
      <c r="DB10" s="1339"/>
      <c r="DC10" s="1339"/>
      <c r="DD10" s="1339"/>
      <c r="DE10" s="1339"/>
      <c r="DF10" s="1339"/>
      <c r="DG10" s="1339"/>
      <c r="DH10" s="1339"/>
      <c r="DI10" s="1339"/>
      <c r="DJ10" s="1339"/>
      <c r="DK10" s="1339"/>
      <c r="DL10" s="1339"/>
      <c r="DM10" s="1339"/>
      <c r="DN10" s="1339"/>
      <c r="DO10" s="1339"/>
      <c r="DP10" s="1339"/>
      <c r="DQ10" s="1339"/>
      <c r="DR10" s="1339"/>
      <c r="DS10" s="1339"/>
      <c r="DT10" s="1339"/>
      <c r="DU10" s="1339"/>
      <c r="DV10" s="1339"/>
      <c r="DW10" s="1339"/>
      <c r="DX10" s="1339"/>
      <c r="DY10" s="1339"/>
      <c r="DZ10" s="1339"/>
      <c r="EA10" s="1339"/>
      <c r="EB10" s="1339"/>
      <c r="EC10" s="1339"/>
      <c r="ED10" s="1339"/>
      <c r="EE10" s="1339"/>
      <c r="EF10" s="1339"/>
      <c r="EG10" s="1339"/>
      <c r="EH10" s="1339"/>
      <c r="EI10" s="1339"/>
      <c r="EJ10" s="1339"/>
      <c r="EK10" s="1339"/>
      <c r="EL10" s="1339"/>
      <c r="EM10" s="1339"/>
      <c r="EN10" s="1339"/>
      <c r="EO10" s="1339"/>
      <c r="EP10" s="1339"/>
      <c r="EQ10" s="1339"/>
      <c r="ER10" s="1339"/>
      <c r="ES10" s="1339"/>
      <c r="ET10" s="1339"/>
      <c r="EU10" s="1339"/>
      <c r="EV10" s="1339"/>
      <c r="EW10" s="1339"/>
      <c r="EX10" s="1339"/>
      <c r="EY10" s="1339"/>
      <c r="EZ10" s="1339"/>
      <c r="FA10" s="1339"/>
      <c r="FB10" s="1339"/>
      <c r="FC10" s="1339"/>
      <c r="FD10" s="1339"/>
      <c r="FE10" s="1339"/>
      <c r="FF10" s="1339"/>
      <c r="FG10" s="1339"/>
      <c r="FH10" s="1339"/>
      <c r="FI10" s="1339"/>
      <c r="FJ10" s="1339"/>
      <c r="FK10" s="1339"/>
      <c r="FL10" s="1339"/>
      <c r="FM10" s="1339"/>
      <c r="FN10" s="1339"/>
      <c r="FO10" s="1339"/>
      <c r="FP10" s="1339"/>
      <c r="FQ10" s="1339"/>
      <c r="FR10" s="1339"/>
      <c r="FS10" s="1339"/>
      <c r="FT10" s="1339"/>
      <c r="FU10" s="1339"/>
      <c r="FV10" s="1339"/>
      <c r="FW10" s="1339"/>
      <c r="FX10" s="1339"/>
      <c r="FY10" s="1339"/>
      <c r="FZ10" s="1339"/>
      <c r="GA10" s="1339"/>
      <c r="GB10" s="1339"/>
      <c r="GC10" s="1339"/>
      <c r="GD10" s="1339"/>
      <c r="GE10" s="1339"/>
      <c r="GF10" s="1339"/>
      <c r="GG10" s="1339"/>
      <c r="GH10" s="1339"/>
      <c r="GI10" s="1339"/>
      <c r="GJ10" s="1339"/>
      <c r="GK10" s="1339"/>
      <c r="GL10" s="1339"/>
      <c r="GM10" s="1339"/>
      <c r="GN10" s="1339"/>
      <c r="GO10" s="1339"/>
      <c r="GP10" s="1339"/>
      <c r="GQ10" s="1339"/>
      <c r="GR10" s="1339"/>
      <c r="GS10" s="1339"/>
      <c r="GT10" s="1339"/>
      <c r="GU10" s="1339"/>
      <c r="GV10" s="1339"/>
      <c r="GW10" s="1339"/>
      <c r="GX10" s="1339"/>
      <c r="GY10" s="1339"/>
      <c r="GZ10" s="1339"/>
      <c r="HA10" s="1339"/>
      <c r="HB10" s="1339"/>
      <c r="HC10" s="1339"/>
      <c r="HD10" s="1339"/>
      <c r="HE10" s="1339"/>
      <c r="HF10" s="1339"/>
      <c r="HG10" s="1339"/>
      <c r="HH10" s="1339"/>
      <c r="HI10" s="1339"/>
      <c r="HJ10" s="1339"/>
      <c r="HK10" s="1339"/>
      <c r="HL10" s="1339"/>
      <c r="HM10" s="1339"/>
      <c r="HN10" s="1339"/>
      <c r="HO10" s="1339"/>
      <c r="HP10" s="1339"/>
      <c r="HQ10" s="1339"/>
      <c r="HR10" s="1339"/>
      <c r="HS10" s="1339"/>
      <c r="HT10" s="1339"/>
      <c r="HU10" s="1339"/>
      <c r="HV10" s="1339"/>
      <c r="HW10" s="1339"/>
      <c r="HX10" s="1339"/>
      <c r="HY10" s="1339"/>
      <c r="HZ10" s="1339"/>
      <c r="IA10" s="1339"/>
      <c r="IB10" s="1339"/>
      <c r="IC10" s="1339"/>
      <c r="ID10" s="1339"/>
      <c r="IE10" s="1339"/>
      <c r="IF10" s="1339"/>
      <c r="IG10" s="1339"/>
      <c r="IH10" s="1339"/>
      <c r="II10" s="1339"/>
      <c r="IJ10" s="1339"/>
      <c r="IK10" s="1339"/>
      <c r="IL10" s="1339"/>
      <c r="IM10" s="1339"/>
      <c r="IN10" s="1339"/>
      <c r="IO10" s="1339"/>
      <c r="IP10" s="1339"/>
    </row>
    <row r="11" spans="1:250">
      <c r="A11" s="1339"/>
      <c r="B11" s="2920" t="s">
        <v>1302</v>
      </c>
      <c r="C11" s="2267" t="s">
        <v>666</v>
      </c>
      <c r="D11" s="2425" t="s">
        <v>996</v>
      </c>
      <c r="E11" s="1995">
        <f>E123</f>
        <v>105.7</v>
      </c>
      <c r="F11" s="1995">
        <f t="shared" ref="F11:AG11" si="8">F123</f>
        <v>108.8</v>
      </c>
      <c r="G11" s="1995">
        <f t="shared" si="8"/>
        <v>106</v>
      </c>
      <c r="H11" s="1995">
        <f t="shared" si="8"/>
        <v>98.1</v>
      </c>
      <c r="I11" s="1995">
        <f t="shared" si="8"/>
        <v>94.6</v>
      </c>
      <c r="J11" s="1995">
        <f t="shared" si="8"/>
        <v>93.2</v>
      </c>
      <c r="K11" s="1995">
        <f t="shared" si="8"/>
        <v>95.4</v>
      </c>
      <c r="L11" s="1995">
        <f t="shared" si="8"/>
        <v>100.9</v>
      </c>
      <c r="M11" s="1995">
        <f t="shared" si="8"/>
        <v>106.6</v>
      </c>
      <c r="N11" s="1995">
        <f t="shared" si="8"/>
        <v>99.5</v>
      </c>
      <c r="O11" s="1995">
        <f t="shared" si="8"/>
        <v>99.7</v>
      </c>
      <c r="P11" s="1995">
        <f t="shared" si="8"/>
        <v>101.1</v>
      </c>
      <c r="Q11" s="1995">
        <f t="shared" si="8"/>
        <v>91.7</v>
      </c>
      <c r="R11" s="1995">
        <f t="shared" si="8"/>
        <v>97.6</v>
      </c>
      <c r="S11" s="1995">
        <f t="shared" si="8"/>
        <v>107.1</v>
      </c>
      <c r="T11" s="1995">
        <f t="shared" si="8"/>
        <v>113.9</v>
      </c>
      <c r="U11" s="1995">
        <f t="shared" si="8"/>
        <v>122</v>
      </c>
      <c r="V11" s="1995">
        <f t="shared" si="8"/>
        <v>133.69999999999999</v>
      </c>
      <c r="W11" s="1995">
        <f t="shared" si="8"/>
        <v>132.9</v>
      </c>
      <c r="X11" s="1995">
        <f t="shared" si="8"/>
        <v>119.1</v>
      </c>
      <c r="Y11" s="1995">
        <f t="shared" si="8"/>
        <v>105.4</v>
      </c>
      <c r="Z11" s="1995">
        <f t="shared" si="8"/>
        <v>118.2</v>
      </c>
      <c r="AA11" s="1995">
        <f t="shared" si="8"/>
        <v>121.4</v>
      </c>
      <c r="AB11" s="1995">
        <f t="shared" si="8"/>
        <v>113.1</v>
      </c>
      <c r="AC11" s="1995">
        <f t="shared" si="8"/>
        <v>113.6</v>
      </c>
      <c r="AD11" s="1995">
        <f t="shared" si="8"/>
        <v>112.7</v>
      </c>
      <c r="AE11" s="1995">
        <f t="shared" si="8"/>
        <v>110.7</v>
      </c>
      <c r="AF11" s="1995">
        <f t="shared" si="8"/>
        <v>110.8</v>
      </c>
      <c r="AG11" s="1995">
        <f t="shared" si="8"/>
        <v>114.9</v>
      </c>
      <c r="AH11" s="1995">
        <v>115.8</v>
      </c>
      <c r="AI11" s="1995">
        <v>109.8</v>
      </c>
      <c r="AJ11" s="1995">
        <v>98.7</v>
      </c>
      <c r="AK11" s="1995">
        <v>101.4</v>
      </c>
      <c r="AL11" s="1995">
        <v>101.8</v>
      </c>
      <c r="AM11" s="1995">
        <v>96.9</v>
      </c>
      <c r="AN11" s="1995">
        <v>96.3</v>
      </c>
      <c r="AO11" s="1928" t="s">
        <v>1303</v>
      </c>
      <c r="AP11" s="1945"/>
      <c r="AQ11" s="327" t="s">
        <v>1304</v>
      </c>
      <c r="AR11" s="1339"/>
      <c r="AS11" s="1339"/>
      <c r="AT11" s="1339"/>
      <c r="AU11" s="1339"/>
      <c r="AV11" s="1339"/>
      <c r="AW11" s="1339"/>
      <c r="AX11" s="1339"/>
      <c r="AY11" s="1339"/>
      <c r="AZ11" s="1339"/>
      <c r="BA11" s="1339"/>
      <c r="BB11" s="1339"/>
      <c r="BC11" s="1339"/>
      <c r="BD11" s="1339"/>
      <c r="BE11" s="1339"/>
      <c r="BF11" s="1339"/>
      <c r="BG11" s="1339"/>
      <c r="BH11" s="1339"/>
      <c r="BI11" s="1339"/>
      <c r="BJ11" s="1339"/>
      <c r="BK11" s="1339"/>
      <c r="BL11" s="1339"/>
      <c r="BM11" s="1339"/>
      <c r="BN11" s="1339"/>
      <c r="BO11" s="1339"/>
      <c r="BP11" s="1339"/>
      <c r="BQ11" s="1339"/>
      <c r="BR11" s="1339"/>
      <c r="BS11" s="1339"/>
      <c r="BT11" s="1339"/>
      <c r="BU11" s="1339"/>
      <c r="BV11" s="1339"/>
      <c r="BW11" s="1339"/>
      <c r="BX11" s="1339"/>
      <c r="BY11" s="1339"/>
      <c r="BZ11" s="1339"/>
      <c r="CA11" s="1339"/>
      <c r="CB11" s="1339"/>
      <c r="CC11" s="1339"/>
      <c r="CD11" s="1339"/>
      <c r="CE11" s="1339"/>
      <c r="CF11" s="1339"/>
      <c r="CG11" s="1339"/>
      <c r="CH11" s="1339"/>
      <c r="CI11" s="1339"/>
      <c r="CJ11" s="1339"/>
      <c r="CK11" s="1339"/>
      <c r="CL11" s="1339"/>
      <c r="CM11" s="1339"/>
      <c r="CN11" s="1339"/>
      <c r="CO11" s="1339"/>
      <c r="CP11" s="1339"/>
      <c r="CQ11" s="1339"/>
      <c r="CR11" s="1339"/>
      <c r="CS11" s="1339"/>
      <c r="CT11" s="1339"/>
      <c r="CU11" s="1339"/>
      <c r="CV11" s="1339"/>
      <c r="CW11" s="1339"/>
      <c r="CX11" s="1339"/>
      <c r="CY11" s="1339"/>
      <c r="CZ11" s="1339"/>
      <c r="DA11" s="1339"/>
      <c r="DB11" s="1339"/>
      <c r="DC11" s="1339"/>
      <c r="DD11" s="1339"/>
      <c r="DE11" s="1339"/>
      <c r="DF11" s="1339"/>
      <c r="DG11" s="1339"/>
      <c r="DH11" s="1339"/>
      <c r="DI11" s="1339"/>
      <c r="DJ11" s="1339"/>
      <c r="DK11" s="1339"/>
      <c r="DL11" s="1339"/>
      <c r="DM11" s="1339"/>
      <c r="DN11" s="1339"/>
      <c r="DO11" s="1339"/>
      <c r="DP11" s="1339"/>
      <c r="DQ11" s="1339"/>
      <c r="DR11" s="1339"/>
      <c r="DS11" s="1339"/>
      <c r="DT11" s="1339"/>
      <c r="DU11" s="1339"/>
      <c r="DV11" s="1339"/>
      <c r="DW11" s="1339"/>
      <c r="DX11" s="1339"/>
      <c r="DY11" s="1339"/>
      <c r="DZ11" s="1339"/>
      <c r="EA11" s="1339"/>
      <c r="EB11" s="1339"/>
      <c r="EC11" s="1339"/>
      <c r="ED11" s="1339"/>
      <c r="EE11" s="1339"/>
      <c r="EF11" s="1339"/>
      <c r="EG11" s="1339"/>
      <c r="EH11" s="1339"/>
      <c r="EI11" s="1339"/>
      <c r="EJ11" s="1339"/>
      <c r="EK11" s="1339"/>
      <c r="EL11" s="1339"/>
      <c r="EM11" s="1339"/>
      <c r="EN11" s="1339"/>
      <c r="EO11" s="1339"/>
      <c r="EP11" s="1339"/>
      <c r="EQ11" s="1339"/>
      <c r="ER11" s="1339"/>
      <c r="ES11" s="1339"/>
      <c r="ET11" s="1339"/>
      <c r="EU11" s="1339"/>
      <c r="EV11" s="1339"/>
      <c r="EW11" s="1339"/>
      <c r="EX11" s="1339"/>
      <c r="EY11" s="1339"/>
      <c r="EZ11" s="1339"/>
      <c r="FA11" s="1339"/>
      <c r="FB11" s="1339"/>
      <c r="FC11" s="1339"/>
      <c r="FD11" s="1339"/>
      <c r="FE11" s="1339"/>
      <c r="FF11" s="1339"/>
      <c r="FG11" s="1339"/>
      <c r="FH11" s="1339"/>
      <c r="FI11" s="1339"/>
      <c r="FJ11" s="1339"/>
      <c r="FK11" s="1339"/>
      <c r="FL11" s="1339"/>
      <c r="FM11" s="1339"/>
      <c r="FN11" s="1339"/>
      <c r="FO11" s="1339"/>
      <c r="FP11" s="1339"/>
      <c r="FQ11" s="1339"/>
      <c r="FR11" s="1339"/>
      <c r="FS11" s="1339"/>
      <c r="FT11" s="1339"/>
      <c r="FU11" s="1339"/>
      <c r="FV11" s="1339"/>
      <c r="FW11" s="1339"/>
      <c r="FX11" s="1339"/>
      <c r="FY11" s="1339"/>
      <c r="FZ11" s="1339"/>
      <c r="GA11" s="1339"/>
      <c r="GB11" s="1339"/>
      <c r="GC11" s="1339"/>
      <c r="GD11" s="1339"/>
      <c r="GE11" s="1339"/>
      <c r="GF11" s="1339"/>
      <c r="GG11" s="1339"/>
      <c r="GH11" s="1339"/>
      <c r="GI11" s="1339"/>
      <c r="GJ11" s="1339"/>
      <c r="GK11" s="1339"/>
      <c r="GL11" s="1339"/>
      <c r="GM11" s="1339"/>
      <c r="GN11" s="1339"/>
      <c r="GO11" s="1339"/>
      <c r="GP11" s="1339"/>
      <c r="GQ11" s="1339"/>
      <c r="GR11" s="1339"/>
      <c r="GS11" s="1339"/>
      <c r="GT11" s="1339"/>
      <c r="GU11" s="1339"/>
      <c r="GV11" s="1339"/>
      <c r="GW11" s="1339"/>
      <c r="GX11" s="1339"/>
      <c r="GY11" s="1339"/>
      <c r="GZ11" s="1339"/>
      <c r="HA11" s="1339"/>
      <c r="HB11" s="1339"/>
      <c r="HC11" s="1339"/>
      <c r="HD11" s="1339"/>
      <c r="HE11" s="1339"/>
      <c r="HF11" s="1339"/>
      <c r="HG11" s="1339"/>
      <c r="HH11" s="1339"/>
      <c r="HI11" s="1339"/>
      <c r="HJ11" s="1339"/>
      <c r="HK11" s="1339"/>
      <c r="HL11" s="1339"/>
      <c r="HM11" s="1339"/>
      <c r="HN11" s="1339"/>
      <c r="HO11" s="1339"/>
      <c r="HP11" s="1339"/>
      <c r="HQ11" s="1339"/>
      <c r="HR11" s="1339"/>
      <c r="HS11" s="1339"/>
      <c r="HT11" s="1339"/>
      <c r="HU11" s="1339"/>
      <c r="HV11" s="1339"/>
      <c r="HW11" s="1339"/>
      <c r="HX11" s="1339"/>
      <c r="HY11" s="1339"/>
      <c r="HZ11" s="1339"/>
      <c r="IA11" s="1339"/>
      <c r="IB11" s="1339"/>
      <c r="IC11" s="1339"/>
      <c r="ID11" s="1339"/>
      <c r="IE11" s="1339"/>
      <c r="IF11" s="1339"/>
      <c r="IG11" s="1339"/>
      <c r="IH11" s="1339"/>
      <c r="II11" s="1339"/>
      <c r="IJ11" s="1339"/>
      <c r="IK11" s="1339"/>
      <c r="IL11" s="1339"/>
      <c r="IM11" s="1339"/>
      <c r="IN11" s="1339"/>
      <c r="IO11" s="1339"/>
      <c r="IP11" s="1339"/>
    </row>
    <row r="12" spans="1:250">
      <c r="A12" s="1339"/>
      <c r="B12" s="2906"/>
      <c r="C12" s="2267"/>
      <c r="D12" s="2426" t="s">
        <v>577</v>
      </c>
      <c r="E12" s="2412" t="s">
        <v>1298</v>
      </c>
      <c r="F12" s="1221">
        <f>ROUND((F11-E11)/E11*100,1)</f>
        <v>2.9</v>
      </c>
      <c r="G12" s="1221">
        <f t="shared" ref="G12:AN12" si="9">ROUND((G11-F11)/F11*100,1)</f>
        <v>-2.6</v>
      </c>
      <c r="H12" s="1221">
        <f t="shared" si="9"/>
        <v>-7.5</v>
      </c>
      <c r="I12" s="1221">
        <f t="shared" si="9"/>
        <v>-3.6</v>
      </c>
      <c r="J12" s="1221">
        <f t="shared" si="9"/>
        <v>-1.5</v>
      </c>
      <c r="K12" s="1221">
        <f t="shared" si="9"/>
        <v>2.4</v>
      </c>
      <c r="L12" s="1221">
        <f t="shared" si="9"/>
        <v>5.8</v>
      </c>
      <c r="M12" s="1221">
        <f t="shared" si="9"/>
        <v>5.6</v>
      </c>
      <c r="N12" s="1221">
        <f t="shared" si="9"/>
        <v>-6.7</v>
      </c>
      <c r="O12" s="1221">
        <f t="shared" si="9"/>
        <v>0.2</v>
      </c>
      <c r="P12" s="1221">
        <f t="shared" si="9"/>
        <v>1.4</v>
      </c>
      <c r="Q12" s="1221">
        <f t="shared" si="9"/>
        <v>-9.3000000000000007</v>
      </c>
      <c r="R12" s="1221">
        <f t="shared" si="9"/>
        <v>6.4</v>
      </c>
      <c r="S12" s="1221">
        <f t="shared" si="9"/>
        <v>9.6999999999999993</v>
      </c>
      <c r="T12" s="1221">
        <f t="shared" si="9"/>
        <v>6.3</v>
      </c>
      <c r="U12" s="1221">
        <f t="shared" si="9"/>
        <v>7.1</v>
      </c>
      <c r="V12" s="1221">
        <f t="shared" si="9"/>
        <v>9.6</v>
      </c>
      <c r="W12" s="1221">
        <f t="shared" si="9"/>
        <v>-0.6</v>
      </c>
      <c r="X12" s="1221">
        <f t="shared" si="9"/>
        <v>-10.4</v>
      </c>
      <c r="Y12" s="1221">
        <f t="shared" si="9"/>
        <v>-11.5</v>
      </c>
      <c r="Z12" s="1221">
        <f t="shared" si="9"/>
        <v>12.1</v>
      </c>
      <c r="AA12" s="1221">
        <f t="shared" si="9"/>
        <v>2.7</v>
      </c>
      <c r="AB12" s="1221">
        <f t="shared" si="9"/>
        <v>-6.8</v>
      </c>
      <c r="AC12" s="1221">
        <f t="shared" si="9"/>
        <v>0.4</v>
      </c>
      <c r="AD12" s="1221">
        <f t="shared" si="9"/>
        <v>-0.8</v>
      </c>
      <c r="AE12" s="1221">
        <f t="shared" si="9"/>
        <v>-1.8</v>
      </c>
      <c r="AF12" s="1221">
        <f t="shared" si="9"/>
        <v>0.1</v>
      </c>
      <c r="AG12" s="1221">
        <f t="shared" si="9"/>
        <v>3.7</v>
      </c>
      <c r="AH12" s="1221">
        <f t="shared" si="9"/>
        <v>0.8</v>
      </c>
      <c r="AI12" s="1221">
        <f t="shared" si="9"/>
        <v>-5.2</v>
      </c>
      <c r="AJ12" s="1221">
        <f t="shared" si="9"/>
        <v>-10.1</v>
      </c>
      <c r="AK12" s="1221">
        <f t="shared" si="9"/>
        <v>2.7</v>
      </c>
      <c r="AL12" s="1221">
        <f t="shared" si="9"/>
        <v>0.4</v>
      </c>
      <c r="AM12" s="1221">
        <f t="shared" si="9"/>
        <v>-4.8</v>
      </c>
      <c r="AN12" s="1221">
        <f t="shared" si="9"/>
        <v>-0.6</v>
      </c>
      <c r="AO12" s="1928" t="s">
        <v>97</v>
      </c>
      <c r="AP12" s="1945"/>
      <c r="AQ12" s="327" t="s">
        <v>1305</v>
      </c>
      <c r="AR12" s="1339"/>
      <c r="AS12" s="1339"/>
      <c r="AT12" s="1339"/>
      <c r="AU12" s="1339"/>
      <c r="AV12" s="1339"/>
      <c r="AW12" s="1339"/>
      <c r="AX12" s="1339"/>
      <c r="AY12" s="1339"/>
      <c r="AZ12" s="1339"/>
      <c r="BA12" s="1339"/>
      <c r="BB12" s="1339"/>
      <c r="BC12" s="1339"/>
      <c r="BD12" s="1339"/>
      <c r="BE12" s="1339"/>
      <c r="BF12" s="1339"/>
      <c r="BG12" s="1339"/>
      <c r="BH12" s="1339"/>
      <c r="BI12" s="1339"/>
      <c r="BJ12" s="1339"/>
      <c r="BK12" s="1339"/>
      <c r="BL12" s="1339"/>
      <c r="BM12" s="1339"/>
      <c r="BN12" s="1339"/>
      <c r="BO12" s="1339"/>
      <c r="BP12" s="1339"/>
      <c r="BQ12" s="1339"/>
      <c r="BR12" s="1339"/>
      <c r="BS12" s="1339"/>
      <c r="BT12" s="1339"/>
      <c r="BU12" s="1339"/>
      <c r="BV12" s="1339"/>
      <c r="BW12" s="1339"/>
      <c r="BX12" s="1339"/>
      <c r="BY12" s="1339"/>
      <c r="BZ12" s="1339"/>
      <c r="CA12" s="1339"/>
      <c r="CB12" s="1339"/>
      <c r="CC12" s="1339"/>
      <c r="CD12" s="1339"/>
      <c r="CE12" s="1339"/>
      <c r="CF12" s="1339"/>
      <c r="CG12" s="1339"/>
      <c r="CH12" s="1339"/>
      <c r="CI12" s="1339"/>
      <c r="CJ12" s="1339"/>
      <c r="CK12" s="1339"/>
      <c r="CL12" s="1339"/>
      <c r="CM12" s="1339"/>
      <c r="CN12" s="1339"/>
      <c r="CO12" s="1339"/>
      <c r="CP12" s="1339"/>
      <c r="CQ12" s="1339"/>
      <c r="CR12" s="1339"/>
      <c r="CS12" s="1339"/>
      <c r="CT12" s="1339"/>
      <c r="CU12" s="1339"/>
      <c r="CV12" s="1339"/>
      <c r="CW12" s="1339"/>
      <c r="CX12" s="1339"/>
      <c r="CY12" s="1339"/>
      <c r="CZ12" s="1339"/>
      <c r="DA12" s="1339"/>
      <c r="DB12" s="1339"/>
      <c r="DC12" s="1339"/>
      <c r="DD12" s="1339"/>
      <c r="DE12" s="1339"/>
      <c r="DF12" s="1339"/>
      <c r="DG12" s="1339"/>
      <c r="DH12" s="1339"/>
      <c r="DI12" s="1339"/>
      <c r="DJ12" s="1339"/>
      <c r="DK12" s="1339"/>
      <c r="DL12" s="1339"/>
      <c r="DM12" s="1339"/>
      <c r="DN12" s="1339"/>
      <c r="DO12" s="1339"/>
      <c r="DP12" s="1339"/>
      <c r="DQ12" s="1339"/>
      <c r="DR12" s="1339"/>
      <c r="DS12" s="1339"/>
      <c r="DT12" s="1339"/>
      <c r="DU12" s="1339"/>
      <c r="DV12" s="1339"/>
      <c r="DW12" s="1339"/>
      <c r="DX12" s="1339"/>
      <c r="DY12" s="1339"/>
      <c r="DZ12" s="1339"/>
      <c r="EA12" s="1339"/>
      <c r="EB12" s="1339"/>
      <c r="EC12" s="1339"/>
      <c r="ED12" s="1339"/>
      <c r="EE12" s="1339"/>
      <c r="EF12" s="1339"/>
      <c r="EG12" s="1339"/>
      <c r="EH12" s="1339"/>
      <c r="EI12" s="1339"/>
      <c r="EJ12" s="1339"/>
      <c r="EK12" s="1339"/>
      <c r="EL12" s="1339"/>
      <c r="EM12" s="1339"/>
      <c r="EN12" s="1339"/>
      <c r="EO12" s="1339"/>
      <c r="EP12" s="1339"/>
      <c r="EQ12" s="1339"/>
      <c r="ER12" s="1339"/>
      <c r="ES12" s="1339"/>
      <c r="ET12" s="1339"/>
      <c r="EU12" s="1339"/>
      <c r="EV12" s="1339"/>
      <c r="EW12" s="1339"/>
      <c r="EX12" s="1339"/>
      <c r="EY12" s="1339"/>
      <c r="EZ12" s="1339"/>
      <c r="FA12" s="1339"/>
      <c r="FB12" s="1339"/>
      <c r="FC12" s="1339"/>
      <c r="FD12" s="1339"/>
      <c r="FE12" s="1339"/>
      <c r="FF12" s="1339"/>
      <c r="FG12" s="1339"/>
      <c r="FH12" s="1339"/>
      <c r="FI12" s="1339"/>
      <c r="FJ12" s="1339"/>
      <c r="FK12" s="1339"/>
      <c r="FL12" s="1339"/>
      <c r="FM12" s="1339"/>
      <c r="FN12" s="1339"/>
      <c r="FO12" s="1339"/>
      <c r="FP12" s="1339"/>
      <c r="FQ12" s="1339"/>
      <c r="FR12" s="1339"/>
      <c r="FS12" s="1339"/>
      <c r="FT12" s="1339"/>
      <c r="FU12" s="1339"/>
      <c r="FV12" s="1339"/>
      <c r="FW12" s="1339"/>
      <c r="FX12" s="1339"/>
      <c r="FY12" s="1339"/>
      <c r="FZ12" s="1339"/>
      <c r="GA12" s="1339"/>
      <c r="GB12" s="1339"/>
      <c r="GC12" s="1339"/>
      <c r="GD12" s="1339"/>
      <c r="GE12" s="1339"/>
      <c r="GF12" s="1339"/>
      <c r="GG12" s="1339"/>
      <c r="GH12" s="1339"/>
      <c r="GI12" s="1339"/>
      <c r="GJ12" s="1339"/>
      <c r="GK12" s="1339"/>
      <c r="GL12" s="1339"/>
      <c r="GM12" s="1339"/>
      <c r="GN12" s="1339"/>
      <c r="GO12" s="1339"/>
      <c r="GP12" s="1339"/>
      <c r="GQ12" s="1339"/>
      <c r="GR12" s="1339"/>
      <c r="GS12" s="1339"/>
      <c r="GT12" s="1339"/>
      <c r="GU12" s="1339"/>
      <c r="GV12" s="1339"/>
      <c r="GW12" s="1339"/>
      <c r="GX12" s="1339"/>
      <c r="GY12" s="1339"/>
      <c r="GZ12" s="1339"/>
      <c r="HA12" s="1339"/>
      <c r="HB12" s="1339"/>
      <c r="HC12" s="1339"/>
      <c r="HD12" s="1339"/>
      <c r="HE12" s="1339"/>
      <c r="HF12" s="1339"/>
      <c r="HG12" s="1339"/>
      <c r="HH12" s="1339"/>
      <c r="HI12" s="1339"/>
      <c r="HJ12" s="1339"/>
      <c r="HK12" s="1339"/>
      <c r="HL12" s="1339"/>
      <c r="HM12" s="1339"/>
      <c r="HN12" s="1339"/>
      <c r="HO12" s="1339"/>
      <c r="HP12" s="1339"/>
      <c r="HQ12" s="1339"/>
      <c r="HR12" s="1339"/>
      <c r="HS12" s="1339"/>
      <c r="HT12" s="1339"/>
      <c r="HU12" s="1339"/>
      <c r="HV12" s="1339"/>
      <c r="HW12" s="1339"/>
      <c r="HX12" s="1339"/>
      <c r="HY12" s="1339"/>
      <c r="HZ12" s="1339"/>
      <c r="IA12" s="1339"/>
      <c r="IB12" s="1339"/>
      <c r="IC12" s="1339"/>
      <c r="ID12" s="1339"/>
      <c r="IE12" s="1339"/>
      <c r="IF12" s="1339"/>
      <c r="IG12" s="1339"/>
      <c r="IH12" s="1339"/>
      <c r="II12" s="1339"/>
      <c r="IJ12" s="1339"/>
      <c r="IK12" s="1339"/>
      <c r="IL12" s="1339"/>
      <c r="IM12" s="1339"/>
      <c r="IN12" s="1339"/>
      <c r="IO12" s="1339"/>
      <c r="IP12" s="1339"/>
    </row>
    <row r="13" spans="1:250">
      <c r="A13" s="1339"/>
      <c r="B13" s="2906"/>
      <c r="C13" s="2267" t="s">
        <v>991</v>
      </c>
      <c r="D13" s="2425" t="s">
        <v>996</v>
      </c>
      <c r="E13" s="2275">
        <f>E128</f>
        <v>88.3</v>
      </c>
      <c r="F13" s="2275">
        <f t="shared" ref="F13:AG13" si="10">F128</f>
        <v>88.2</v>
      </c>
      <c r="G13" s="2275">
        <f t="shared" si="10"/>
        <v>98.1</v>
      </c>
      <c r="H13" s="2275">
        <f t="shared" si="10"/>
        <v>97.4</v>
      </c>
      <c r="I13" s="2275">
        <f t="shared" si="10"/>
        <v>94.4</v>
      </c>
      <c r="J13" s="2275">
        <f t="shared" si="10"/>
        <v>89.7</v>
      </c>
      <c r="K13" s="2275">
        <f t="shared" si="10"/>
        <v>86.2</v>
      </c>
      <c r="L13" s="2275">
        <f t="shared" si="10"/>
        <v>83.3</v>
      </c>
      <c r="M13" s="2275">
        <f t="shared" si="10"/>
        <v>89.1</v>
      </c>
      <c r="N13" s="2275">
        <f t="shared" si="10"/>
        <v>88.7</v>
      </c>
      <c r="O13" s="2275">
        <f t="shared" si="10"/>
        <v>83.6</v>
      </c>
      <c r="P13" s="2275">
        <f t="shared" si="10"/>
        <v>82.7</v>
      </c>
      <c r="Q13" s="2275">
        <f t="shared" si="10"/>
        <v>84.3</v>
      </c>
      <c r="R13" s="2275">
        <f t="shared" si="10"/>
        <v>77.400000000000006</v>
      </c>
      <c r="S13" s="2275">
        <f t="shared" si="10"/>
        <v>80.400000000000006</v>
      </c>
      <c r="T13" s="2275">
        <f t="shared" si="10"/>
        <v>83.6</v>
      </c>
      <c r="U13" s="2275">
        <f t="shared" si="10"/>
        <v>89.8</v>
      </c>
      <c r="V13" s="2275">
        <f t="shared" si="10"/>
        <v>92.9</v>
      </c>
      <c r="W13" s="2275">
        <f t="shared" si="10"/>
        <v>90.1</v>
      </c>
      <c r="X13" s="2275">
        <f t="shared" si="10"/>
        <v>90.3</v>
      </c>
      <c r="Y13" s="2275">
        <f t="shared" si="10"/>
        <v>80.3</v>
      </c>
      <c r="Z13" s="2275">
        <f t="shared" si="10"/>
        <v>79.5</v>
      </c>
      <c r="AA13" s="2275">
        <f t="shared" si="10"/>
        <v>90.3</v>
      </c>
      <c r="AB13" s="2275">
        <f t="shared" si="10"/>
        <v>92.9</v>
      </c>
      <c r="AC13" s="2275">
        <f t="shared" si="10"/>
        <v>89.2</v>
      </c>
      <c r="AD13" s="2275">
        <f t="shared" si="10"/>
        <v>92</v>
      </c>
      <c r="AE13" s="2275">
        <f t="shared" si="10"/>
        <v>92.8</v>
      </c>
      <c r="AF13" s="2275">
        <f t="shared" si="10"/>
        <v>96.3</v>
      </c>
      <c r="AG13" s="2275">
        <f t="shared" si="10"/>
        <v>97.8</v>
      </c>
      <c r="AH13" s="2275">
        <v>100.1</v>
      </c>
      <c r="AI13" s="2275">
        <v>102.3</v>
      </c>
      <c r="AJ13" s="2275">
        <v>98.6</v>
      </c>
      <c r="AK13" s="2275">
        <v>97.9</v>
      </c>
      <c r="AL13" s="2275">
        <v>98.6</v>
      </c>
      <c r="AM13" s="2276">
        <v>101</v>
      </c>
      <c r="AN13" s="2275">
        <v>101.8</v>
      </c>
      <c r="AO13" s="1948" t="s">
        <v>1306</v>
      </c>
      <c r="AP13" s="1945"/>
      <c r="AQ13" s="327" t="s">
        <v>1307</v>
      </c>
      <c r="AR13" s="1339"/>
      <c r="AS13" s="1339"/>
      <c r="AT13" s="1339"/>
      <c r="AU13" s="1339"/>
      <c r="AV13" s="1339"/>
      <c r="AW13" s="1339"/>
      <c r="AX13" s="1339"/>
      <c r="AY13" s="1339"/>
      <c r="AZ13" s="1339"/>
      <c r="BA13" s="1339"/>
      <c r="BB13" s="1339"/>
      <c r="BC13" s="1339"/>
      <c r="BD13" s="1339"/>
      <c r="BE13" s="1339"/>
      <c r="BF13" s="1339"/>
      <c r="BG13" s="1339"/>
      <c r="BH13" s="1339"/>
      <c r="BI13" s="1339"/>
      <c r="BJ13" s="1339"/>
      <c r="BK13" s="1339"/>
      <c r="BL13" s="1339"/>
      <c r="BM13" s="1339"/>
      <c r="BN13" s="1339"/>
      <c r="BO13" s="1339"/>
      <c r="BP13" s="1339"/>
      <c r="BQ13" s="1339"/>
      <c r="BR13" s="1339"/>
      <c r="BS13" s="1339"/>
      <c r="BT13" s="1339"/>
      <c r="BU13" s="1339"/>
      <c r="BV13" s="1339"/>
      <c r="BW13" s="1339"/>
      <c r="BX13" s="1339"/>
      <c r="BY13" s="1339"/>
      <c r="BZ13" s="1339"/>
      <c r="CA13" s="1339"/>
      <c r="CB13" s="1339"/>
      <c r="CC13" s="1339"/>
      <c r="CD13" s="1339"/>
      <c r="CE13" s="1339"/>
      <c r="CF13" s="1339"/>
      <c r="CG13" s="1339"/>
      <c r="CH13" s="1339"/>
      <c r="CI13" s="1339"/>
      <c r="CJ13" s="1339"/>
      <c r="CK13" s="1339"/>
      <c r="CL13" s="1339"/>
      <c r="CM13" s="1339"/>
      <c r="CN13" s="1339"/>
      <c r="CO13" s="1339"/>
      <c r="CP13" s="1339"/>
      <c r="CQ13" s="1339"/>
      <c r="CR13" s="1339"/>
      <c r="CS13" s="1339"/>
      <c r="CT13" s="1339"/>
      <c r="CU13" s="1339"/>
      <c r="CV13" s="1339"/>
      <c r="CW13" s="1339"/>
      <c r="CX13" s="1339"/>
      <c r="CY13" s="1339"/>
      <c r="CZ13" s="1339"/>
      <c r="DA13" s="1339"/>
      <c r="DB13" s="1339"/>
      <c r="DC13" s="1339"/>
      <c r="DD13" s="1339"/>
      <c r="DE13" s="1339"/>
      <c r="DF13" s="1339"/>
      <c r="DG13" s="1339"/>
      <c r="DH13" s="1339"/>
      <c r="DI13" s="1339"/>
      <c r="DJ13" s="1339"/>
      <c r="DK13" s="1339"/>
      <c r="DL13" s="1339"/>
      <c r="DM13" s="1339"/>
      <c r="DN13" s="1339"/>
      <c r="DO13" s="1339"/>
      <c r="DP13" s="1339"/>
      <c r="DQ13" s="1339"/>
      <c r="DR13" s="1339"/>
      <c r="DS13" s="1339"/>
      <c r="DT13" s="1339"/>
      <c r="DU13" s="1339"/>
      <c r="DV13" s="1339"/>
      <c r="DW13" s="1339"/>
      <c r="DX13" s="1339"/>
      <c r="DY13" s="1339"/>
      <c r="DZ13" s="1339"/>
      <c r="EA13" s="1339"/>
      <c r="EB13" s="1339"/>
      <c r="EC13" s="1339"/>
      <c r="ED13" s="1339"/>
      <c r="EE13" s="1339"/>
      <c r="EF13" s="1339"/>
      <c r="EG13" s="1339"/>
      <c r="EH13" s="1339"/>
      <c r="EI13" s="1339"/>
      <c r="EJ13" s="1339"/>
      <c r="EK13" s="1339"/>
      <c r="EL13" s="1339"/>
      <c r="EM13" s="1339"/>
      <c r="EN13" s="1339"/>
      <c r="EO13" s="1339"/>
      <c r="EP13" s="1339"/>
      <c r="EQ13" s="1339"/>
      <c r="ER13" s="1339"/>
      <c r="ES13" s="1339"/>
      <c r="ET13" s="1339"/>
      <c r="EU13" s="1339"/>
      <c r="EV13" s="1339"/>
      <c r="EW13" s="1339"/>
      <c r="EX13" s="1339"/>
      <c r="EY13" s="1339"/>
      <c r="EZ13" s="1339"/>
      <c r="FA13" s="1339"/>
      <c r="FB13" s="1339"/>
      <c r="FC13" s="1339"/>
      <c r="FD13" s="1339"/>
      <c r="FE13" s="1339"/>
      <c r="FF13" s="1339"/>
      <c r="FG13" s="1339"/>
      <c r="FH13" s="1339"/>
      <c r="FI13" s="1339"/>
      <c r="FJ13" s="1339"/>
      <c r="FK13" s="1339"/>
      <c r="FL13" s="1339"/>
      <c r="FM13" s="1339"/>
      <c r="FN13" s="1339"/>
      <c r="FO13" s="1339"/>
      <c r="FP13" s="1339"/>
      <c r="FQ13" s="1339"/>
      <c r="FR13" s="1339"/>
      <c r="FS13" s="1339"/>
      <c r="FT13" s="1339"/>
      <c r="FU13" s="1339"/>
      <c r="FV13" s="1339"/>
      <c r="FW13" s="1339"/>
      <c r="FX13" s="1339"/>
      <c r="FY13" s="1339"/>
      <c r="FZ13" s="1339"/>
      <c r="GA13" s="1339"/>
      <c r="GB13" s="1339"/>
      <c r="GC13" s="1339"/>
      <c r="GD13" s="1339"/>
      <c r="GE13" s="1339"/>
      <c r="GF13" s="1339"/>
      <c r="GG13" s="1339"/>
      <c r="GH13" s="1339"/>
      <c r="GI13" s="1339"/>
      <c r="GJ13" s="1339"/>
      <c r="GK13" s="1339"/>
      <c r="GL13" s="1339"/>
      <c r="GM13" s="1339"/>
      <c r="GN13" s="1339"/>
      <c r="GO13" s="1339"/>
      <c r="GP13" s="1339"/>
      <c r="GQ13" s="1339"/>
      <c r="GR13" s="1339"/>
      <c r="GS13" s="1339"/>
      <c r="GT13" s="1339"/>
      <c r="GU13" s="1339"/>
      <c r="GV13" s="1339"/>
      <c r="GW13" s="1339"/>
      <c r="GX13" s="1339"/>
      <c r="GY13" s="1339"/>
      <c r="GZ13" s="1339"/>
      <c r="HA13" s="1339"/>
      <c r="HB13" s="1339"/>
      <c r="HC13" s="1339"/>
      <c r="HD13" s="1339"/>
      <c r="HE13" s="1339"/>
      <c r="HF13" s="1339"/>
      <c r="HG13" s="1339"/>
      <c r="HH13" s="1339"/>
      <c r="HI13" s="1339"/>
      <c r="HJ13" s="1339"/>
      <c r="HK13" s="1339"/>
      <c r="HL13" s="1339"/>
      <c r="HM13" s="1339"/>
      <c r="HN13" s="1339"/>
      <c r="HO13" s="1339"/>
      <c r="HP13" s="1339"/>
      <c r="HQ13" s="1339"/>
      <c r="HR13" s="1339"/>
      <c r="HS13" s="1339"/>
      <c r="HT13" s="1339"/>
      <c r="HU13" s="1339"/>
      <c r="HV13" s="1339"/>
      <c r="HW13" s="1339"/>
      <c r="HX13" s="1339"/>
      <c r="HY13" s="1339"/>
      <c r="HZ13" s="1339"/>
      <c r="IA13" s="1339"/>
      <c r="IB13" s="1339"/>
      <c r="IC13" s="1339"/>
      <c r="ID13" s="1339"/>
      <c r="IE13" s="1339"/>
      <c r="IF13" s="1339"/>
      <c r="IG13" s="1339"/>
      <c r="IH13" s="1339"/>
      <c r="II13" s="1339"/>
      <c r="IJ13" s="1339"/>
      <c r="IK13" s="1339"/>
      <c r="IL13" s="1339"/>
      <c r="IM13" s="1339"/>
      <c r="IN13" s="1339"/>
      <c r="IO13" s="1339"/>
      <c r="IP13" s="1339"/>
    </row>
    <row r="14" spans="1:250">
      <c r="A14" s="1339"/>
      <c r="B14" s="2906"/>
      <c r="C14" s="2267"/>
      <c r="D14" s="2426" t="s">
        <v>577</v>
      </c>
      <c r="E14" s="2427" t="s">
        <v>1298</v>
      </c>
      <c r="F14" s="1221">
        <f t="shared" ref="F14:AN14" si="11">ROUND((F13-E13)/E13*100,1)</f>
        <v>-0.1</v>
      </c>
      <c r="G14" s="1221">
        <f t="shared" si="11"/>
        <v>11.2</v>
      </c>
      <c r="H14" s="1221">
        <f t="shared" si="11"/>
        <v>-0.7</v>
      </c>
      <c r="I14" s="1221">
        <f t="shared" si="11"/>
        <v>-3.1</v>
      </c>
      <c r="J14" s="1221">
        <f t="shared" si="11"/>
        <v>-5</v>
      </c>
      <c r="K14" s="1221">
        <f t="shared" si="11"/>
        <v>-3.9</v>
      </c>
      <c r="L14" s="1221">
        <f t="shared" si="11"/>
        <v>-3.4</v>
      </c>
      <c r="M14" s="1221">
        <f t="shared" si="11"/>
        <v>7</v>
      </c>
      <c r="N14" s="1221">
        <f t="shared" si="11"/>
        <v>-0.4</v>
      </c>
      <c r="O14" s="1221">
        <f t="shared" si="11"/>
        <v>-5.7</v>
      </c>
      <c r="P14" s="1221">
        <f t="shared" si="11"/>
        <v>-1.1000000000000001</v>
      </c>
      <c r="Q14" s="1221">
        <f t="shared" si="11"/>
        <v>1.9</v>
      </c>
      <c r="R14" s="1221">
        <f t="shared" si="11"/>
        <v>-8.1999999999999993</v>
      </c>
      <c r="S14" s="1221">
        <f t="shared" si="11"/>
        <v>3.9</v>
      </c>
      <c r="T14" s="1221">
        <f t="shared" si="11"/>
        <v>4</v>
      </c>
      <c r="U14" s="1221">
        <f t="shared" si="11"/>
        <v>7.4</v>
      </c>
      <c r="V14" s="1221">
        <f t="shared" si="11"/>
        <v>3.5</v>
      </c>
      <c r="W14" s="1221">
        <f t="shared" si="11"/>
        <v>-3</v>
      </c>
      <c r="X14" s="1221">
        <f t="shared" si="11"/>
        <v>0.2</v>
      </c>
      <c r="Y14" s="1221">
        <f t="shared" si="11"/>
        <v>-11.1</v>
      </c>
      <c r="Z14" s="1221">
        <f t="shared" si="11"/>
        <v>-1</v>
      </c>
      <c r="AA14" s="1221">
        <f t="shared" si="11"/>
        <v>13.6</v>
      </c>
      <c r="AB14" s="1221">
        <f t="shared" si="11"/>
        <v>2.9</v>
      </c>
      <c r="AC14" s="1221">
        <f t="shared" si="11"/>
        <v>-4</v>
      </c>
      <c r="AD14" s="1221">
        <f t="shared" si="11"/>
        <v>3.1</v>
      </c>
      <c r="AE14" s="1221">
        <f t="shared" si="11"/>
        <v>0.9</v>
      </c>
      <c r="AF14" s="1221">
        <f t="shared" si="11"/>
        <v>3.8</v>
      </c>
      <c r="AG14" s="1221">
        <f t="shared" si="11"/>
        <v>1.6</v>
      </c>
      <c r="AH14" s="1221">
        <f t="shared" si="11"/>
        <v>2.4</v>
      </c>
      <c r="AI14" s="1221">
        <f t="shared" si="11"/>
        <v>2.2000000000000002</v>
      </c>
      <c r="AJ14" s="1221">
        <f t="shared" si="11"/>
        <v>-3.6</v>
      </c>
      <c r="AK14" s="1505">
        <f t="shared" si="11"/>
        <v>-0.7</v>
      </c>
      <c r="AL14" s="1505">
        <f t="shared" si="11"/>
        <v>0.7</v>
      </c>
      <c r="AM14" s="1505">
        <f t="shared" si="11"/>
        <v>2.4</v>
      </c>
      <c r="AN14" s="2244">
        <f t="shared" si="11"/>
        <v>0.8</v>
      </c>
      <c r="AO14" s="1538" t="s">
        <v>521</v>
      </c>
      <c r="AP14" s="1945"/>
      <c r="AQ14" s="327"/>
      <c r="AR14" s="1339"/>
      <c r="AS14" s="1339"/>
      <c r="AT14" s="1339"/>
      <c r="AU14" s="1339"/>
      <c r="AV14" s="1339"/>
      <c r="AW14" s="1339"/>
      <c r="AX14" s="1339"/>
      <c r="AY14" s="1339"/>
      <c r="AZ14" s="1339"/>
      <c r="BA14" s="1339"/>
      <c r="BB14" s="1339"/>
      <c r="BC14" s="1339"/>
      <c r="BD14" s="1339"/>
      <c r="BE14" s="1339"/>
      <c r="BF14" s="1339"/>
      <c r="BG14" s="1339"/>
      <c r="BH14" s="1339"/>
      <c r="BI14" s="1339"/>
      <c r="BJ14" s="1339"/>
      <c r="BK14" s="1339"/>
      <c r="BL14" s="1339"/>
      <c r="BM14" s="1339"/>
      <c r="BN14" s="1339"/>
      <c r="BO14" s="1339"/>
      <c r="BP14" s="1339"/>
      <c r="BQ14" s="1339"/>
      <c r="BR14" s="1339"/>
      <c r="BS14" s="1339"/>
      <c r="BT14" s="1339"/>
      <c r="BU14" s="1339"/>
      <c r="BV14" s="1339"/>
      <c r="BW14" s="1339"/>
      <c r="BX14" s="1339"/>
      <c r="BY14" s="1339"/>
      <c r="BZ14" s="1339"/>
      <c r="CA14" s="1339"/>
      <c r="CB14" s="1339"/>
      <c r="CC14" s="1339"/>
      <c r="CD14" s="1339"/>
      <c r="CE14" s="1339"/>
      <c r="CF14" s="1339"/>
      <c r="CG14" s="1339"/>
      <c r="CH14" s="1339"/>
      <c r="CI14" s="1339"/>
      <c r="CJ14" s="1339"/>
      <c r="CK14" s="1339"/>
      <c r="CL14" s="1339"/>
      <c r="CM14" s="1339"/>
      <c r="CN14" s="1339"/>
      <c r="CO14" s="1339"/>
      <c r="CP14" s="1339"/>
      <c r="CQ14" s="1339"/>
      <c r="CR14" s="1339"/>
      <c r="CS14" s="1339"/>
      <c r="CT14" s="1339"/>
      <c r="CU14" s="1339"/>
      <c r="CV14" s="1339"/>
      <c r="CW14" s="1339"/>
      <c r="CX14" s="1339"/>
      <c r="CY14" s="1339"/>
      <c r="CZ14" s="1339"/>
      <c r="DA14" s="1339"/>
      <c r="DB14" s="1339"/>
      <c r="DC14" s="1339"/>
      <c r="DD14" s="1339"/>
      <c r="DE14" s="1339"/>
      <c r="DF14" s="1339"/>
      <c r="DG14" s="1339"/>
      <c r="DH14" s="1339"/>
      <c r="DI14" s="1339"/>
      <c r="DJ14" s="1339"/>
      <c r="DK14" s="1339"/>
      <c r="DL14" s="1339"/>
      <c r="DM14" s="1339"/>
      <c r="DN14" s="1339"/>
      <c r="DO14" s="1339"/>
      <c r="DP14" s="1339"/>
      <c r="DQ14" s="1339"/>
      <c r="DR14" s="1339"/>
      <c r="DS14" s="1339"/>
      <c r="DT14" s="1339"/>
      <c r="DU14" s="1339"/>
      <c r="DV14" s="1339"/>
      <c r="DW14" s="1339"/>
      <c r="DX14" s="1339"/>
      <c r="DY14" s="1339"/>
      <c r="DZ14" s="1339"/>
      <c r="EA14" s="1339"/>
      <c r="EB14" s="1339"/>
      <c r="EC14" s="1339"/>
      <c r="ED14" s="1339"/>
      <c r="EE14" s="1339"/>
      <c r="EF14" s="1339"/>
      <c r="EG14" s="1339"/>
      <c r="EH14" s="1339"/>
      <c r="EI14" s="1339"/>
      <c r="EJ14" s="1339"/>
      <c r="EK14" s="1339"/>
      <c r="EL14" s="1339"/>
      <c r="EM14" s="1339"/>
      <c r="EN14" s="1339"/>
      <c r="EO14" s="1339"/>
      <c r="EP14" s="1339"/>
      <c r="EQ14" s="1339"/>
      <c r="ER14" s="1339"/>
      <c r="ES14" s="1339"/>
      <c r="ET14" s="1339"/>
      <c r="EU14" s="1339"/>
      <c r="EV14" s="1339"/>
      <c r="EW14" s="1339"/>
      <c r="EX14" s="1339"/>
      <c r="EY14" s="1339"/>
      <c r="EZ14" s="1339"/>
      <c r="FA14" s="1339"/>
      <c r="FB14" s="1339"/>
      <c r="FC14" s="1339"/>
      <c r="FD14" s="1339"/>
      <c r="FE14" s="1339"/>
      <c r="FF14" s="1339"/>
      <c r="FG14" s="1339"/>
      <c r="FH14" s="1339"/>
      <c r="FI14" s="1339"/>
      <c r="FJ14" s="1339"/>
      <c r="FK14" s="1339"/>
      <c r="FL14" s="1339"/>
      <c r="FM14" s="1339"/>
      <c r="FN14" s="1339"/>
      <c r="FO14" s="1339"/>
      <c r="FP14" s="1339"/>
      <c r="FQ14" s="1339"/>
      <c r="FR14" s="1339"/>
      <c r="FS14" s="1339"/>
      <c r="FT14" s="1339"/>
      <c r="FU14" s="1339"/>
      <c r="FV14" s="1339"/>
      <c r="FW14" s="1339"/>
      <c r="FX14" s="1339"/>
      <c r="FY14" s="1339"/>
      <c r="FZ14" s="1339"/>
      <c r="GA14" s="1339"/>
      <c r="GB14" s="1339"/>
      <c r="GC14" s="1339"/>
      <c r="GD14" s="1339"/>
      <c r="GE14" s="1339"/>
      <c r="GF14" s="1339"/>
      <c r="GG14" s="1339"/>
      <c r="GH14" s="1339"/>
      <c r="GI14" s="1339"/>
      <c r="GJ14" s="1339"/>
      <c r="GK14" s="1339"/>
      <c r="GL14" s="1339"/>
      <c r="GM14" s="1339"/>
      <c r="GN14" s="1339"/>
      <c r="GO14" s="1339"/>
      <c r="GP14" s="1339"/>
      <c r="GQ14" s="1339"/>
      <c r="GR14" s="1339"/>
      <c r="GS14" s="1339"/>
      <c r="GT14" s="1339"/>
      <c r="GU14" s="1339"/>
      <c r="GV14" s="1339"/>
      <c r="GW14" s="1339"/>
      <c r="GX14" s="1339"/>
      <c r="GY14" s="1339"/>
      <c r="GZ14" s="1339"/>
      <c r="HA14" s="1339"/>
      <c r="HB14" s="1339"/>
      <c r="HC14" s="1339"/>
      <c r="HD14" s="1339"/>
      <c r="HE14" s="1339"/>
      <c r="HF14" s="1339"/>
      <c r="HG14" s="1339"/>
      <c r="HH14" s="1339"/>
      <c r="HI14" s="1339"/>
      <c r="HJ14" s="1339"/>
      <c r="HK14" s="1339"/>
      <c r="HL14" s="1339"/>
      <c r="HM14" s="1339"/>
      <c r="HN14" s="1339"/>
      <c r="HO14" s="1339"/>
      <c r="HP14" s="1339"/>
      <c r="HQ14" s="1339"/>
      <c r="HR14" s="1339"/>
      <c r="HS14" s="1339"/>
      <c r="HT14" s="1339"/>
      <c r="HU14" s="1339"/>
      <c r="HV14" s="1339"/>
      <c r="HW14" s="1339"/>
      <c r="HX14" s="1339"/>
      <c r="HY14" s="1339"/>
      <c r="HZ14" s="1339"/>
      <c r="IA14" s="1339"/>
      <c r="IB14" s="1339"/>
      <c r="IC14" s="1339"/>
      <c r="ID14" s="1339"/>
      <c r="IE14" s="1339"/>
      <c r="IF14" s="1339"/>
      <c r="IG14" s="1339"/>
      <c r="IH14" s="1339"/>
      <c r="II14" s="1339"/>
      <c r="IJ14" s="1339"/>
      <c r="IK14" s="1339"/>
      <c r="IL14" s="1339"/>
      <c r="IM14" s="1339"/>
      <c r="IN14" s="1339"/>
      <c r="IO14" s="1339"/>
      <c r="IP14" s="1339"/>
    </row>
    <row r="15" spans="1:250">
      <c r="A15" s="1339"/>
      <c r="B15" s="2906"/>
      <c r="C15" s="2267" t="s">
        <v>993</v>
      </c>
      <c r="D15" s="2428" t="s">
        <v>576</v>
      </c>
      <c r="E15" s="1951">
        <v>14.306666999999999</v>
      </c>
      <c r="F15" s="1951">
        <v>15.424234869999999</v>
      </c>
      <c r="G15" s="1951">
        <v>16.292895730000001</v>
      </c>
      <c r="H15" s="1951">
        <v>15.770829460000002</v>
      </c>
      <c r="I15" s="1951">
        <v>14.89768115</v>
      </c>
      <c r="J15" s="1951">
        <v>12.7881464</v>
      </c>
      <c r="K15" s="1951">
        <v>14.403391300000001</v>
      </c>
      <c r="L15" s="1951">
        <v>14.580280400000001</v>
      </c>
      <c r="M15" s="1951">
        <v>15.19490991</v>
      </c>
      <c r="N15" s="1951">
        <v>14.39439383</v>
      </c>
      <c r="O15" s="1951">
        <v>13.57866493</v>
      </c>
      <c r="P15" s="1951">
        <v>14.06998963</v>
      </c>
      <c r="Q15" s="1951">
        <v>13.121288460000001</v>
      </c>
      <c r="R15" s="1951">
        <v>12.45880403</v>
      </c>
      <c r="S15" s="1951">
        <v>12.34536486</v>
      </c>
      <c r="T15" s="1951">
        <v>12.945203470000001</v>
      </c>
      <c r="U15" s="1951">
        <v>13.477827189999999</v>
      </c>
      <c r="V15" s="1951">
        <v>14.45498136</v>
      </c>
      <c r="W15" s="1951">
        <v>15.78463943</v>
      </c>
      <c r="X15" s="1951">
        <v>16.51279173</v>
      </c>
      <c r="Y15" s="1951">
        <v>13.423027800000002</v>
      </c>
      <c r="Z15" s="1951">
        <v>14.183783480000001</v>
      </c>
      <c r="AA15" s="1951">
        <v>14.357443179999999</v>
      </c>
      <c r="AB15" s="1951">
        <v>14.347022390000001</v>
      </c>
      <c r="AC15" s="1951">
        <v>14.02686606</v>
      </c>
      <c r="AD15" s="1951">
        <v>14.88835591</v>
      </c>
      <c r="AE15" s="1951">
        <v>15.44567243</v>
      </c>
      <c r="AF15" s="1951">
        <v>15.10535</v>
      </c>
      <c r="AG15" s="1951">
        <v>15.665881000000001</v>
      </c>
      <c r="AH15" s="1951">
        <v>16.506736</v>
      </c>
      <c r="AI15" s="1951">
        <v>16.228975999999999</v>
      </c>
      <c r="AJ15" s="1951">
        <v>16.263313</v>
      </c>
      <c r="AK15" s="1955">
        <v>16.502306999999998</v>
      </c>
      <c r="AL15" s="1955">
        <v>18.340264000000001</v>
      </c>
      <c r="AM15" s="1955">
        <v>18.461711000000001</v>
      </c>
      <c r="AN15" s="2422" t="s">
        <v>579</v>
      </c>
      <c r="AO15" s="1262" t="s">
        <v>1247</v>
      </c>
      <c r="AP15" s="1339"/>
      <c r="AQ15" s="327"/>
      <c r="AR15" s="1339"/>
      <c r="AS15" s="1339"/>
      <c r="AT15" s="1339"/>
      <c r="AU15" s="1339"/>
      <c r="AV15" s="1339"/>
      <c r="AW15" s="1339"/>
      <c r="AX15" s="1339"/>
      <c r="AY15" s="1339"/>
      <c r="AZ15" s="1339"/>
      <c r="BA15" s="1339"/>
      <c r="BB15" s="1339"/>
      <c r="BC15" s="1339"/>
      <c r="BD15" s="1339"/>
      <c r="BE15" s="1339"/>
      <c r="BF15" s="1339"/>
      <c r="BG15" s="1339"/>
      <c r="BH15" s="1339"/>
      <c r="BI15" s="1339"/>
      <c r="BJ15" s="1339"/>
      <c r="BK15" s="1339"/>
      <c r="BL15" s="1339"/>
      <c r="BM15" s="1339"/>
      <c r="BN15" s="1339"/>
      <c r="BO15" s="1339"/>
      <c r="BP15" s="1339"/>
      <c r="BQ15" s="1339"/>
      <c r="BR15" s="1339"/>
      <c r="BS15" s="1339"/>
      <c r="BT15" s="1339"/>
      <c r="BU15" s="1339"/>
      <c r="BV15" s="1339"/>
      <c r="BW15" s="1339"/>
      <c r="BX15" s="1339"/>
      <c r="BY15" s="1339"/>
      <c r="BZ15" s="1339"/>
      <c r="CA15" s="1339"/>
      <c r="CB15" s="1339"/>
      <c r="CC15" s="1339"/>
      <c r="CD15" s="1339"/>
      <c r="CE15" s="1339"/>
      <c r="CF15" s="1339"/>
      <c r="CG15" s="1339"/>
      <c r="CH15" s="1339"/>
      <c r="CI15" s="1339"/>
      <c r="CJ15" s="1339"/>
      <c r="CK15" s="1339"/>
      <c r="CL15" s="1339"/>
      <c r="CM15" s="1339"/>
      <c r="CN15" s="1339"/>
      <c r="CO15" s="1339"/>
      <c r="CP15" s="1339"/>
      <c r="CQ15" s="1339"/>
      <c r="CR15" s="1339"/>
      <c r="CS15" s="1339"/>
      <c r="CT15" s="1339"/>
      <c r="CU15" s="1339"/>
      <c r="CV15" s="1339"/>
      <c r="CW15" s="1339"/>
      <c r="CX15" s="1339"/>
      <c r="CY15" s="1339"/>
      <c r="CZ15" s="1339"/>
      <c r="DA15" s="1339"/>
      <c r="DB15" s="1339"/>
      <c r="DC15" s="1339"/>
      <c r="DD15" s="1339"/>
      <c r="DE15" s="1339"/>
      <c r="DF15" s="1339"/>
      <c r="DG15" s="1339"/>
      <c r="DH15" s="1339"/>
      <c r="DI15" s="1339"/>
      <c r="DJ15" s="1339"/>
      <c r="DK15" s="1339"/>
      <c r="DL15" s="1339"/>
      <c r="DM15" s="1339"/>
      <c r="DN15" s="1339"/>
      <c r="DO15" s="1339"/>
      <c r="DP15" s="1339"/>
      <c r="DQ15" s="1339"/>
      <c r="DR15" s="1339"/>
      <c r="DS15" s="1339"/>
      <c r="DT15" s="1339"/>
      <c r="DU15" s="1339"/>
      <c r="DV15" s="1339"/>
      <c r="DW15" s="1339"/>
      <c r="DX15" s="1339"/>
      <c r="DY15" s="1339"/>
      <c r="DZ15" s="1339"/>
      <c r="EA15" s="1339"/>
      <c r="EB15" s="1339"/>
      <c r="EC15" s="1339"/>
      <c r="ED15" s="1339"/>
      <c r="EE15" s="1339"/>
      <c r="EF15" s="1339"/>
      <c r="EG15" s="1339"/>
      <c r="EH15" s="1339"/>
      <c r="EI15" s="1339"/>
      <c r="EJ15" s="1339"/>
      <c r="EK15" s="1339"/>
      <c r="EL15" s="1339"/>
      <c r="EM15" s="1339"/>
      <c r="EN15" s="1339"/>
      <c r="EO15" s="1339"/>
      <c r="EP15" s="1339"/>
      <c r="EQ15" s="1339"/>
      <c r="ER15" s="1339"/>
      <c r="ES15" s="1339"/>
      <c r="ET15" s="1339"/>
      <c r="EU15" s="1339"/>
      <c r="EV15" s="1339"/>
      <c r="EW15" s="1339"/>
      <c r="EX15" s="1339"/>
      <c r="EY15" s="1339"/>
      <c r="EZ15" s="1339"/>
      <c r="FA15" s="1339"/>
      <c r="FB15" s="1339"/>
      <c r="FC15" s="1339"/>
      <c r="FD15" s="1339"/>
      <c r="FE15" s="1339"/>
      <c r="FF15" s="1339"/>
      <c r="FG15" s="1339"/>
      <c r="FH15" s="1339"/>
      <c r="FI15" s="1339"/>
      <c r="FJ15" s="1339"/>
      <c r="FK15" s="1339"/>
      <c r="FL15" s="1339"/>
      <c r="FM15" s="1339"/>
      <c r="FN15" s="1339"/>
      <c r="FO15" s="1339"/>
      <c r="FP15" s="1339"/>
      <c r="FQ15" s="1339"/>
      <c r="FR15" s="1339"/>
      <c r="FS15" s="1339"/>
      <c r="FT15" s="1339"/>
      <c r="FU15" s="1339"/>
      <c r="FV15" s="1339"/>
      <c r="FW15" s="1339"/>
      <c r="FX15" s="1339"/>
      <c r="FY15" s="1339"/>
      <c r="FZ15" s="1339"/>
      <c r="GA15" s="1339"/>
      <c r="GB15" s="1339"/>
      <c r="GC15" s="1339"/>
      <c r="GD15" s="1339"/>
      <c r="GE15" s="1339"/>
      <c r="GF15" s="1339"/>
      <c r="GG15" s="1339"/>
      <c r="GH15" s="1339"/>
      <c r="GI15" s="1339"/>
      <c r="GJ15" s="1339"/>
      <c r="GK15" s="1339"/>
      <c r="GL15" s="1339"/>
      <c r="GM15" s="1339"/>
      <c r="GN15" s="1339"/>
      <c r="GO15" s="1339"/>
      <c r="GP15" s="1339"/>
      <c r="GQ15" s="1339"/>
      <c r="GR15" s="1339"/>
      <c r="GS15" s="1339"/>
      <c r="GT15" s="1339"/>
      <c r="GU15" s="1339"/>
      <c r="GV15" s="1339"/>
      <c r="GW15" s="1339"/>
      <c r="GX15" s="1339"/>
      <c r="GY15" s="1339"/>
      <c r="GZ15" s="1339"/>
      <c r="HA15" s="1339"/>
      <c r="HB15" s="1339"/>
      <c r="HC15" s="1339"/>
      <c r="HD15" s="1339"/>
      <c r="HE15" s="1339"/>
      <c r="HF15" s="1339"/>
      <c r="HG15" s="1339"/>
      <c r="HH15" s="1339"/>
      <c r="HI15" s="1339"/>
      <c r="HJ15" s="1339"/>
      <c r="HK15" s="1339"/>
      <c r="HL15" s="1339"/>
      <c r="HM15" s="1339"/>
      <c r="HN15" s="1339"/>
      <c r="HO15" s="1339"/>
      <c r="HP15" s="1339"/>
      <c r="HQ15" s="1339"/>
      <c r="HR15" s="1339"/>
      <c r="HS15" s="1339"/>
      <c r="HT15" s="1339"/>
      <c r="HU15" s="1339"/>
      <c r="HV15" s="1339"/>
      <c r="HW15" s="1339"/>
      <c r="HX15" s="1339"/>
      <c r="HY15" s="1339"/>
      <c r="HZ15" s="1339"/>
      <c r="IA15" s="1339"/>
      <c r="IB15" s="1339"/>
      <c r="IC15" s="1339"/>
      <c r="ID15" s="1339"/>
      <c r="IE15" s="1339"/>
      <c r="IF15" s="1339"/>
      <c r="IG15" s="1339"/>
      <c r="IH15" s="1339"/>
      <c r="II15" s="1339"/>
      <c r="IJ15" s="1339"/>
      <c r="IK15" s="1339"/>
      <c r="IL15" s="1339"/>
      <c r="IM15" s="1339"/>
      <c r="IN15" s="1339"/>
      <c r="IO15" s="1339"/>
      <c r="IP15" s="1339"/>
    </row>
    <row r="16" spans="1:250">
      <c r="A16" s="1339"/>
      <c r="B16" s="2907"/>
      <c r="C16" s="2429" t="s">
        <v>1308</v>
      </c>
      <c r="D16" s="2430" t="s">
        <v>577</v>
      </c>
      <c r="E16" s="2412" t="s">
        <v>1298</v>
      </c>
      <c r="F16" s="2431">
        <v>7.8</v>
      </c>
      <c r="G16" s="2431">
        <v>5.6</v>
      </c>
      <c r="H16" s="2431">
        <v>-3.2</v>
      </c>
      <c r="I16" s="2431">
        <v>-5.5</v>
      </c>
      <c r="J16" s="2431">
        <v>-2</v>
      </c>
      <c r="K16" s="2431">
        <v>-1.4</v>
      </c>
      <c r="L16" s="2431">
        <v>1.2</v>
      </c>
      <c r="M16" s="2431">
        <v>4.2</v>
      </c>
      <c r="N16" s="2431">
        <v>-5.3</v>
      </c>
      <c r="O16" s="2431">
        <v>-5.7</v>
      </c>
      <c r="P16" s="2431">
        <v>3.6</v>
      </c>
      <c r="Q16" s="2431">
        <v>-6.7</v>
      </c>
      <c r="R16" s="2431">
        <v>-5</v>
      </c>
      <c r="S16" s="2431">
        <v>-0.9</v>
      </c>
      <c r="T16" s="2431">
        <v>4.9000000000000004</v>
      </c>
      <c r="U16" s="2431">
        <v>4.0999999999999996</v>
      </c>
      <c r="V16" s="2431">
        <v>7.3</v>
      </c>
      <c r="W16" s="2431">
        <v>9.1999999999999993</v>
      </c>
      <c r="X16" s="2431">
        <v>4.5999999999999996</v>
      </c>
      <c r="Y16" s="2431">
        <v>-18.7</v>
      </c>
      <c r="Z16" s="2431">
        <v>5.7</v>
      </c>
      <c r="AA16" s="2431">
        <v>1.2</v>
      </c>
      <c r="AB16" s="2431">
        <v>-0.1</v>
      </c>
      <c r="AC16" s="2431">
        <v>-2.9</v>
      </c>
      <c r="AD16" s="2431">
        <v>6.1</v>
      </c>
      <c r="AE16" s="2431">
        <v>3.7</v>
      </c>
      <c r="AF16" s="2431">
        <v>-2.2000000000000002</v>
      </c>
      <c r="AG16" s="1221">
        <f t="shared" ref="AG16:AM16" si="12">ROUND((AG15-AF15)/AF15*100,1)</f>
        <v>3.7</v>
      </c>
      <c r="AH16" s="1221">
        <f t="shared" si="12"/>
        <v>5.4</v>
      </c>
      <c r="AI16" s="1221">
        <f t="shared" si="12"/>
        <v>-1.7</v>
      </c>
      <c r="AJ16" s="1221">
        <f t="shared" si="12"/>
        <v>0.2</v>
      </c>
      <c r="AK16" s="1221">
        <f t="shared" si="12"/>
        <v>1.5</v>
      </c>
      <c r="AL16" s="1221">
        <f t="shared" si="12"/>
        <v>11.1</v>
      </c>
      <c r="AM16" s="1221">
        <f t="shared" si="12"/>
        <v>0.7</v>
      </c>
      <c r="AN16" s="2432" t="s">
        <v>579</v>
      </c>
      <c r="AO16" s="1259" t="s">
        <v>1309</v>
      </c>
      <c r="AP16" s="1339"/>
      <c r="AQ16" s="327" t="s">
        <v>1310</v>
      </c>
      <c r="AR16" s="1339"/>
      <c r="AS16" s="1339"/>
      <c r="AT16" s="1339"/>
      <c r="AU16" s="1339"/>
      <c r="AV16" s="1339"/>
      <c r="AW16" s="1339"/>
      <c r="AX16" s="1339"/>
      <c r="AY16" s="1339"/>
      <c r="AZ16" s="1339"/>
      <c r="BA16" s="1339"/>
      <c r="BB16" s="1339"/>
      <c r="BC16" s="1339"/>
      <c r="BD16" s="1339"/>
      <c r="BE16" s="1339"/>
      <c r="BF16" s="1339"/>
      <c r="BG16" s="1339"/>
      <c r="BH16" s="1339"/>
      <c r="BI16" s="1339"/>
      <c r="BJ16" s="1339"/>
      <c r="BK16" s="1339"/>
      <c r="BL16" s="1339"/>
      <c r="BM16" s="1339"/>
      <c r="BN16" s="1339"/>
      <c r="BO16" s="1339"/>
      <c r="BP16" s="1339"/>
      <c r="BQ16" s="1339"/>
      <c r="BR16" s="1339"/>
      <c r="BS16" s="1339"/>
      <c r="BT16" s="1339"/>
      <c r="BU16" s="1339"/>
      <c r="BV16" s="1339"/>
      <c r="BW16" s="1339"/>
      <c r="BX16" s="1339"/>
      <c r="BY16" s="1339"/>
      <c r="BZ16" s="1339"/>
      <c r="CA16" s="1339"/>
      <c r="CB16" s="1339"/>
      <c r="CC16" s="1339"/>
      <c r="CD16" s="1339"/>
      <c r="CE16" s="1339"/>
      <c r="CF16" s="1339"/>
      <c r="CG16" s="1339"/>
      <c r="CH16" s="1339"/>
      <c r="CI16" s="1339"/>
      <c r="CJ16" s="1339"/>
      <c r="CK16" s="1339"/>
      <c r="CL16" s="1339"/>
      <c r="CM16" s="1339"/>
      <c r="CN16" s="1339"/>
      <c r="CO16" s="1339"/>
      <c r="CP16" s="1339"/>
      <c r="CQ16" s="1339"/>
      <c r="CR16" s="1339"/>
      <c r="CS16" s="1339"/>
      <c r="CT16" s="1339"/>
      <c r="CU16" s="1339"/>
      <c r="CV16" s="1339"/>
      <c r="CW16" s="1339"/>
      <c r="CX16" s="1339"/>
      <c r="CY16" s="1339"/>
      <c r="CZ16" s="1339"/>
      <c r="DA16" s="1339"/>
      <c r="DB16" s="1339"/>
      <c r="DC16" s="1339"/>
      <c r="DD16" s="1339"/>
      <c r="DE16" s="1339"/>
      <c r="DF16" s="1339"/>
      <c r="DG16" s="1339"/>
      <c r="DH16" s="1339"/>
      <c r="DI16" s="1339"/>
      <c r="DJ16" s="1339"/>
      <c r="DK16" s="1339"/>
      <c r="DL16" s="1339"/>
      <c r="DM16" s="1339"/>
      <c r="DN16" s="1339"/>
      <c r="DO16" s="1339"/>
      <c r="DP16" s="1339"/>
      <c r="DQ16" s="1339"/>
      <c r="DR16" s="1339"/>
      <c r="DS16" s="1339"/>
      <c r="DT16" s="1339"/>
      <c r="DU16" s="1339"/>
      <c r="DV16" s="1339"/>
      <c r="DW16" s="1339"/>
      <c r="DX16" s="1339"/>
      <c r="DY16" s="1339"/>
      <c r="DZ16" s="1339"/>
      <c r="EA16" s="1339"/>
      <c r="EB16" s="1339"/>
      <c r="EC16" s="1339"/>
      <c r="ED16" s="1339"/>
      <c r="EE16" s="1339"/>
      <c r="EF16" s="1339"/>
      <c r="EG16" s="1339"/>
      <c r="EH16" s="1339"/>
      <c r="EI16" s="1339"/>
      <c r="EJ16" s="1339"/>
      <c r="EK16" s="1339"/>
      <c r="EL16" s="1339"/>
      <c r="EM16" s="1339"/>
      <c r="EN16" s="1339"/>
      <c r="EO16" s="1339"/>
      <c r="EP16" s="1339"/>
      <c r="EQ16" s="1339"/>
      <c r="ER16" s="1339"/>
      <c r="ES16" s="1339"/>
      <c r="ET16" s="1339"/>
      <c r="EU16" s="1339"/>
      <c r="EV16" s="1339"/>
      <c r="EW16" s="1339"/>
      <c r="EX16" s="1339"/>
      <c r="EY16" s="1339"/>
      <c r="EZ16" s="1339"/>
      <c r="FA16" s="1339"/>
      <c r="FB16" s="1339"/>
      <c r="FC16" s="1339"/>
      <c r="FD16" s="1339"/>
      <c r="FE16" s="1339"/>
      <c r="FF16" s="1339"/>
      <c r="FG16" s="1339"/>
      <c r="FH16" s="1339"/>
      <c r="FI16" s="1339"/>
      <c r="FJ16" s="1339"/>
      <c r="FK16" s="1339"/>
      <c r="FL16" s="1339"/>
      <c r="FM16" s="1339"/>
      <c r="FN16" s="1339"/>
      <c r="FO16" s="1339"/>
      <c r="FP16" s="1339"/>
      <c r="FQ16" s="1339"/>
      <c r="FR16" s="1339"/>
      <c r="FS16" s="1339"/>
      <c r="FT16" s="1339"/>
      <c r="FU16" s="1339"/>
      <c r="FV16" s="1339"/>
      <c r="FW16" s="1339"/>
      <c r="FX16" s="1339"/>
      <c r="FY16" s="1339"/>
      <c r="FZ16" s="1339"/>
      <c r="GA16" s="1339"/>
      <c r="GB16" s="1339"/>
      <c r="GC16" s="1339"/>
      <c r="GD16" s="1339"/>
      <c r="GE16" s="1339"/>
      <c r="GF16" s="1339"/>
      <c r="GG16" s="1339"/>
      <c r="GH16" s="1339"/>
      <c r="GI16" s="1339"/>
      <c r="GJ16" s="1339"/>
      <c r="GK16" s="1339"/>
      <c r="GL16" s="1339"/>
      <c r="GM16" s="1339"/>
      <c r="GN16" s="1339"/>
      <c r="GO16" s="1339"/>
      <c r="GP16" s="1339"/>
      <c r="GQ16" s="1339"/>
      <c r="GR16" s="1339"/>
      <c r="GS16" s="1339"/>
      <c r="GT16" s="1339"/>
      <c r="GU16" s="1339"/>
      <c r="GV16" s="1339"/>
      <c r="GW16" s="1339"/>
      <c r="GX16" s="1339"/>
      <c r="GY16" s="1339"/>
      <c r="GZ16" s="1339"/>
      <c r="HA16" s="1339"/>
      <c r="HB16" s="1339"/>
      <c r="HC16" s="1339"/>
      <c r="HD16" s="1339"/>
      <c r="HE16" s="1339"/>
      <c r="HF16" s="1339"/>
      <c r="HG16" s="1339"/>
      <c r="HH16" s="1339"/>
      <c r="HI16" s="1339"/>
      <c r="HJ16" s="1339"/>
      <c r="HK16" s="1339"/>
      <c r="HL16" s="1339"/>
      <c r="HM16" s="1339"/>
      <c r="HN16" s="1339"/>
      <c r="HO16" s="1339"/>
      <c r="HP16" s="1339"/>
      <c r="HQ16" s="1339"/>
      <c r="HR16" s="1339"/>
      <c r="HS16" s="1339"/>
      <c r="HT16" s="1339"/>
      <c r="HU16" s="1339"/>
      <c r="HV16" s="1339"/>
      <c r="HW16" s="1339"/>
      <c r="HX16" s="1339"/>
      <c r="HY16" s="1339"/>
      <c r="HZ16" s="1339"/>
      <c r="IA16" s="1339"/>
      <c r="IB16" s="1339"/>
      <c r="IC16" s="1339"/>
      <c r="ID16" s="1339"/>
      <c r="IE16" s="1339"/>
      <c r="IF16" s="1339"/>
      <c r="IG16" s="1339"/>
      <c r="IH16" s="1339"/>
      <c r="II16" s="1339"/>
      <c r="IJ16" s="1339"/>
      <c r="IK16" s="1339"/>
      <c r="IL16" s="1339"/>
      <c r="IM16" s="1339"/>
      <c r="IN16" s="1339"/>
      <c r="IO16" s="1339"/>
      <c r="IP16" s="1339"/>
    </row>
    <row r="17" spans="1:250">
      <c r="A17" s="1339"/>
      <c r="B17" s="2920" t="s">
        <v>1311</v>
      </c>
      <c r="C17" s="2433" t="s">
        <v>995</v>
      </c>
      <c r="D17" s="2434" t="s">
        <v>996</v>
      </c>
      <c r="E17" s="2435" t="s">
        <v>1312</v>
      </c>
      <c r="F17" s="2435" t="s">
        <v>1313</v>
      </c>
      <c r="G17" s="2435" t="s">
        <v>1010</v>
      </c>
      <c r="H17" s="2435" t="s">
        <v>1314</v>
      </c>
      <c r="I17" s="2435" t="s">
        <v>1315</v>
      </c>
      <c r="J17" s="2435" t="s">
        <v>1316</v>
      </c>
      <c r="K17" s="2435" t="s">
        <v>1317</v>
      </c>
      <c r="L17" s="2435" t="s">
        <v>1318</v>
      </c>
      <c r="M17" s="2435" t="s">
        <v>1319</v>
      </c>
      <c r="N17" s="2435" t="s">
        <v>1002</v>
      </c>
      <c r="O17" s="1561" t="s">
        <v>1320</v>
      </c>
      <c r="P17" s="1561" t="s">
        <v>1321</v>
      </c>
      <c r="Q17" s="1561" t="s">
        <v>1322</v>
      </c>
      <c r="R17" s="1561" t="s">
        <v>1005</v>
      </c>
      <c r="S17" s="1561" t="s">
        <v>1006</v>
      </c>
      <c r="T17" s="1561" t="s">
        <v>907</v>
      </c>
      <c r="U17" s="1561" t="s">
        <v>1006</v>
      </c>
      <c r="V17" s="1561" t="s">
        <v>1005</v>
      </c>
      <c r="W17" s="1561" t="s">
        <v>1323</v>
      </c>
      <c r="X17" s="1561" t="s">
        <v>1007</v>
      </c>
      <c r="Y17" s="1561" t="s">
        <v>1324</v>
      </c>
      <c r="Z17" s="1561" t="s">
        <v>1011</v>
      </c>
      <c r="AA17" s="1561" t="s">
        <v>1011</v>
      </c>
      <c r="AB17" s="1561" t="s">
        <v>1325</v>
      </c>
      <c r="AC17" s="1561" t="s">
        <v>906</v>
      </c>
      <c r="AD17" s="1561" t="s">
        <v>1316</v>
      </c>
      <c r="AE17" s="1561" t="s">
        <v>1326</v>
      </c>
      <c r="AF17" s="1561" t="s">
        <v>913</v>
      </c>
      <c r="AG17" s="1561" t="s">
        <v>1327</v>
      </c>
      <c r="AH17" s="1955" t="s">
        <v>843</v>
      </c>
      <c r="AI17" s="1955" t="s">
        <v>1328</v>
      </c>
      <c r="AJ17" s="1951" t="s">
        <v>1329</v>
      </c>
      <c r="AK17" s="1951" t="s">
        <v>1330</v>
      </c>
      <c r="AL17" s="1951" t="s">
        <v>1331</v>
      </c>
      <c r="AM17" s="1951" t="s">
        <v>1436</v>
      </c>
      <c r="AN17" s="1951" t="s">
        <v>1477</v>
      </c>
      <c r="AO17" s="1956" t="s">
        <v>1332</v>
      </c>
      <c r="AP17" s="1339"/>
      <c r="AQ17" s="327" t="s">
        <v>1333</v>
      </c>
      <c r="AR17" s="1339"/>
      <c r="AS17" s="1339"/>
      <c r="AT17" s="1339"/>
      <c r="AU17" s="1339"/>
      <c r="AV17" s="1339"/>
      <c r="AW17" s="1339"/>
      <c r="AX17" s="1339"/>
      <c r="AY17" s="1339"/>
      <c r="AZ17" s="1339"/>
      <c r="BA17" s="1339"/>
      <c r="BB17" s="1339"/>
      <c r="BC17" s="1339"/>
      <c r="BD17" s="1339"/>
      <c r="BE17" s="1339"/>
      <c r="BF17" s="1339"/>
      <c r="BG17" s="1339"/>
      <c r="BH17" s="1339"/>
      <c r="BI17" s="1339"/>
      <c r="BJ17" s="1339"/>
      <c r="BK17" s="1339"/>
      <c r="BL17" s="1339"/>
      <c r="BM17" s="1339"/>
      <c r="BN17" s="1339"/>
      <c r="BO17" s="1339"/>
      <c r="BP17" s="1339"/>
      <c r="BQ17" s="1339"/>
      <c r="BR17" s="1339"/>
      <c r="BS17" s="1339"/>
      <c r="BT17" s="1339"/>
      <c r="BU17" s="1339"/>
      <c r="BV17" s="1339"/>
      <c r="BW17" s="1339"/>
      <c r="BX17" s="1339"/>
      <c r="BY17" s="1339"/>
      <c r="BZ17" s="1339"/>
      <c r="CA17" s="1339"/>
      <c r="CB17" s="1339"/>
      <c r="CC17" s="1339"/>
      <c r="CD17" s="1339"/>
      <c r="CE17" s="1339"/>
      <c r="CF17" s="1339"/>
      <c r="CG17" s="1339"/>
      <c r="CH17" s="1339"/>
      <c r="CI17" s="1339"/>
      <c r="CJ17" s="1339"/>
      <c r="CK17" s="1339"/>
      <c r="CL17" s="1339"/>
      <c r="CM17" s="1339"/>
      <c r="CN17" s="1339"/>
      <c r="CO17" s="1339"/>
      <c r="CP17" s="1339"/>
      <c r="CQ17" s="1339"/>
      <c r="CR17" s="1339"/>
      <c r="CS17" s="1339"/>
      <c r="CT17" s="1339"/>
      <c r="CU17" s="1339"/>
      <c r="CV17" s="1339"/>
      <c r="CW17" s="1339"/>
      <c r="CX17" s="1339"/>
      <c r="CY17" s="1339"/>
      <c r="CZ17" s="1339"/>
      <c r="DA17" s="1339"/>
      <c r="DB17" s="1339"/>
      <c r="DC17" s="1339"/>
      <c r="DD17" s="1339"/>
      <c r="DE17" s="1339"/>
      <c r="DF17" s="1339"/>
      <c r="DG17" s="1339"/>
      <c r="DH17" s="1339"/>
      <c r="DI17" s="1339"/>
      <c r="DJ17" s="1339"/>
      <c r="DK17" s="1339"/>
      <c r="DL17" s="1339"/>
      <c r="DM17" s="1339"/>
      <c r="DN17" s="1339"/>
      <c r="DO17" s="1339"/>
      <c r="DP17" s="1339"/>
      <c r="DQ17" s="1339"/>
      <c r="DR17" s="1339"/>
      <c r="DS17" s="1339"/>
      <c r="DT17" s="1339"/>
      <c r="DU17" s="1339"/>
      <c r="DV17" s="1339"/>
      <c r="DW17" s="1339"/>
      <c r="DX17" s="1339"/>
      <c r="DY17" s="1339"/>
      <c r="DZ17" s="1339"/>
      <c r="EA17" s="1339"/>
      <c r="EB17" s="1339"/>
      <c r="EC17" s="1339"/>
      <c r="ED17" s="1339"/>
      <c r="EE17" s="1339"/>
      <c r="EF17" s="1339"/>
      <c r="EG17" s="1339"/>
      <c r="EH17" s="1339"/>
      <c r="EI17" s="1339"/>
      <c r="EJ17" s="1339"/>
      <c r="EK17" s="1339"/>
      <c r="EL17" s="1339"/>
      <c r="EM17" s="1339"/>
      <c r="EN17" s="1339"/>
      <c r="EO17" s="1339"/>
      <c r="EP17" s="1339"/>
      <c r="EQ17" s="1339"/>
      <c r="ER17" s="1339"/>
      <c r="ES17" s="1339"/>
      <c r="ET17" s="1339"/>
      <c r="EU17" s="1339"/>
      <c r="EV17" s="1339"/>
      <c r="EW17" s="1339"/>
      <c r="EX17" s="1339"/>
      <c r="EY17" s="1339"/>
      <c r="EZ17" s="1339"/>
      <c r="FA17" s="1339"/>
      <c r="FB17" s="1339"/>
      <c r="FC17" s="1339"/>
      <c r="FD17" s="1339"/>
      <c r="FE17" s="1339"/>
      <c r="FF17" s="1339"/>
      <c r="FG17" s="1339"/>
      <c r="FH17" s="1339"/>
      <c r="FI17" s="1339"/>
      <c r="FJ17" s="1339"/>
      <c r="FK17" s="1339"/>
      <c r="FL17" s="1339"/>
      <c r="FM17" s="1339"/>
      <c r="FN17" s="1339"/>
      <c r="FO17" s="1339"/>
      <c r="FP17" s="1339"/>
      <c r="FQ17" s="1339"/>
      <c r="FR17" s="1339"/>
      <c r="FS17" s="1339"/>
      <c r="FT17" s="1339"/>
      <c r="FU17" s="1339"/>
      <c r="FV17" s="1339"/>
      <c r="FW17" s="1339"/>
      <c r="FX17" s="1339"/>
      <c r="FY17" s="1339"/>
      <c r="FZ17" s="1339"/>
      <c r="GA17" s="1339"/>
      <c r="GB17" s="1339"/>
      <c r="GC17" s="1339"/>
      <c r="GD17" s="1339"/>
      <c r="GE17" s="1339"/>
      <c r="GF17" s="1339"/>
      <c r="GG17" s="1339"/>
      <c r="GH17" s="1339"/>
      <c r="GI17" s="1339"/>
      <c r="GJ17" s="1339"/>
      <c r="GK17" s="1339"/>
      <c r="GL17" s="1339"/>
      <c r="GM17" s="1339"/>
      <c r="GN17" s="1339"/>
      <c r="GO17" s="1339"/>
      <c r="GP17" s="1339"/>
      <c r="GQ17" s="1339"/>
      <c r="GR17" s="1339"/>
      <c r="GS17" s="1339"/>
      <c r="GT17" s="1339"/>
      <c r="GU17" s="1339"/>
      <c r="GV17" s="1339"/>
      <c r="GW17" s="1339"/>
      <c r="GX17" s="1339"/>
      <c r="GY17" s="1339"/>
      <c r="GZ17" s="1339"/>
      <c r="HA17" s="1339"/>
      <c r="HB17" s="1339"/>
      <c r="HC17" s="1339"/>
      <c r="HD17" s="1339"/>
      <c r="HE17" s="1339"/>
      <c r="HF17" s="1339"/>
      <c r="HG17" s="1339"/>
      <c r="HH17" s="1339"/>
      <c r="HI17" s="1339"/>
      <c r="HJ17" s="1339"/>
      <c r="HK17" s="1339"/>
      <c r="HL17" s="1339"/>
      <c r="HM17" s="1339"/>
      <c r="HN17" s="1339"/>
      <c r="HO17" s="1339"/>
      <c r="HP17" s="1339"/>
      <c r="HQ17" s="1339"/>
      <c r="HR17" s="1339"/>
      <c r="HS17" s="1339"/>
      <c r="HT17" s="1339"/>
      <c r="HU17" s="1339"/>
      <c r="HV17" s="1339"/>
      <c r="HW17" s="1339"/>
      <c r="HX17" s="1339"/>
      <c r="HY17" s="1339"/>
      <c r="HZ17" s="1339"/>
      <c r="IA17" s="1339"/>
      <c r="IB17" s="1339"/>
      <c r="IC17" s="1339"/>
      <c r="ID17" s="1339"/>
      <c r="IE17" s="1339"/>
      <c r="IF17" s="1339"/>
      <c r="IG17" s="1339"/>
      <c r="IH17" s="1339"/>
      <c r="II17" s="1339"/>
      <c r="IJ17" s="1339"/>
      <c r="IK17" s="1339"/>
      <c r="IL17" s="1339"/>
      <c r="IM17" s="1339"/>
      <c r="IN17" s="1339"/>
      <c r="IO17" s="1339"/>
      <c r="IP17" s="1339"/>
    </row>
    <row r="18" spans="1:250">
      <c r="A18" s="1339"/>
      <c r="B18" s="2906"/>
      <c r="C18" s="2436" t="s">
        <v>1014</v>
      </c>
      <c r="D18" s="2417" t="s">
        <v>577</v>
      </c>
      <c r="E18" s="2412" t="s">
        <v>1298</v>
      </c>
      <c r="F18" s="1505">
        <f>ROUND((F17-E17)/E17*100,1)</f>
        <v>3.3</v>
      </c>
      <c r="G18" s="1505">
        <f>ROUND((G17-F17)/F17*100,1)</f>
        <v>2.7</v>
      </c>
      <c r="H18" s="1505">
        <f t="shared" ref="H18:AN18" si="13">ROUND((H17-G17)/G17*100,1)</f>
        <v>1.6</v>
      </c>
      <c r="I18" s="1505">
        <f t="shared" si="13"/>
        <v>1.1000000000000001</v>
      </c>
      <c r="J18" s="1505">
        <f t="shared" si="13"/>
        <v>0.3</v>
      </c>
      <c r="K18" s="1505">
        <f t="shared" si="13"/>
        <v>0.2</v>
      </c>
      <c r="L18" s="1505">
        <f t="shared" si="13"/>
        <v>2</v>
      </c>
      <c r="M18" s="1505">
        <f t="shared" si="13"/>
        <v>1.9</v>
      </c>
      <c r="N18" s="1505">
        <f t="shared" si="13"/>
        <v>0.4</v>
      </c>
      <c r="O18" s="1505">
        <f t="shared" si="13"/>
        <v>-1.3</v>
      </c>
      <c r="P18" s="1505">
        <f t="shared" si="13"/>
        <v>-1.3</v>
      </c>
      <c r="Q18" s="1505">
        <f t="shared" si="13"/>
        <v>-2.2999999999999998</v>
      </c>
      <c r="R18" s="1505">
        <f t="shared" si="13"/>
        <v>-1.7</v>
      </c>
      <c r="S18" s="1505">
        <f t="shared" si="13"/>
        <v>-0.1</v>
      </c>
      <c r="T18" s="1505">
        <f t="shared" si="13"/>
        <v>0.4</v>
      </c>
      <c r="U18" s="1505">
        <f t="shared" si="13"/>
        <v>-0.4</v>
      </c>
      <c r="V18" s="1505">
        <f t="shared" si="13"/>
        <v>0.1</v>
      </c>
      <c r="W18" s="1505">
        <f t="shared" si="13"/>
        <v>0.1</v>
      </c>
      <c r="X18" s="1505">
        <f t="shared" si="13"/>
        <v>0.8</v>
      </c>
      <c r="Y18" s="1505">
        <f t="shared" si="13"/>
        <v>-1.4</v>
      </c>
      <c r="Z18" s="1505">
        <f t="shared" si="13"/>
        <v>-0.2</v>
      </c>
      <c r="AA18" s="1505">
        <f t="shared" si="13"/>
        <v>0</v>
      </c>
      <c r="AB18" s="1505">
        <f t="shared" si="13"/>
        <v>-0.5</v>
      </c>
      <c r="AC18" s="1505">
        <f t="shared" si="13"/>
        <v>1</v>
      </c>
      <c r="AD18" s="1505">
        <f t="shared" si="13"/>
        <v>2.4</v>
      </c>
      <c r="AE18" s="1505">
        <f t="shared" si="13"/>
        <v>0.6</v>
      </c>
      <c r="AF18" s="1505">
        <f t="shared" si="13"/>
        <v>0.1</v>
      </c>
      <c r="AG18" s="1505">
        <f t="shared" si="13"/>
        <v>0.5</v>
      </c>
      <c r="AH18" s="1221">
        <f t="shared" si="13"/>
        <v>0.4</v>
      </c>
      <c r="AI18" s="1221">
        <f t="shared" si="13"/>
        <v>0.9</v>
      </c>
      <c r="AJ18" s="1221">
        <f t="shared" si="13"/>
        <v>0.2</v>
      </c>
      <c r="AK18" s="1221">
        <f t="shared" si="13"/>
        <v>-0.3</v>
      </c>
      <c r="AL18" s="1221">
        <f t="shared" si="13"/>
        <v>2.6</v>
      </c>
      <c r="AM18" s="1221">
        <f t="shared" si="13"/>
        <v>3.2</v>
      </c>
      <c r="AN18" s="1221">
        <f t="shared" si="13"/>
        <v>3.2</v>
      </c>
      <c r="AO18" s="1958" t="s">
        <v>1334</v>
      </c>
      <c r="AP18" s="1339"/>
      <c r="AQ18" s="327"/>
      <c r="AR18" s="1959"/>
      <c r="AS18" s="1960"/>
      <c r="AT18" s="1959"/>
      <c r="AU18" s="1959"/>
      <c r="AV18" s="1959"/>
      <c r="AW18" s="1959"/>
      <c r="AX18" s="1959"/>
      <c r="AY18" s="1959"/>
      <c r="AZ18" s="1959"/>
      <c r="BA18" s="1959"/>
      <c r="BB18" s="1959"/>
      <c r="BC18" s="1959"/>
      <c r="BD18" s="1959"/>
      <c r="BE18" s="1959"/>
      <c r="BF18" s="1339"/>
      <c r="BG18" s="1339"/>
      <c r="BH18" s="1339"/>
      <c r="BI18" s="1339"/>
      <c r="BJ18" s="1339"/>
      <c r="BK18" s="1339"/>
      <c r="BL18" s="1339"/>
      <c r="BM18" s="1339"/>
      <c r="BN18" s="1339"/>
      <c r="BO18" s="1339"/>
      <c r="BP18" s="1339"/>
      <c r="BQ18" s="1339"/>
      <c r="BR18" s="1339"/>
      <c r="BS18" s="1339"/>
      <c r="BT18" s="1339"/>
      <c r="BU18" s="1339"/>
      <c r="BV18" s="1339"/>
      <c r="BW18" s="1339"/>
      <c r="BX18" s="1339"/>
      <c r="BY18" s="1339"/>
      <c r="BZ18" s="1339"/>
      <c r="CA18" s="1339"/>
      <c r="CB18" s="1339"/>
      <c r="CC18" s="1339"/>
      <c r="CD18" s="1339"/>
      <c r="CE18" s="1339"/>
      <c r="CF18" s="1339"/>
      <c r="CG18" s="1339"/>
      <c r="CH18" s="1339"/>
      <c r="CI18" s="1339"/>
      <c r="CJ18" s="1339"/>
      <c r="CK18" s="1339"/>
      <c r="CL18" s="1339"/>
      <c r="CM18" s="1339"/>
      <c r="CN18" s="1339"/>
      <c r="CO18" s="1339"/>
      <c r="CP18" s="1339"/>
      <c r="CQ18" s="1339"/>
      <c r="CR18" s="1339"/>
      <c r="CS18" s="1339"/>
      <c r="CT18" s="1339"/>
      <c r="CU18" s="1339"/>
      <c r="CV18" s="1339"/>
      <c r="CW18" s="1339"/>
      <c r="CX18" s="1339"/>
      <c r="CY18" s="1339"/>
      <c r="CZ18" s="1339"/>
      <c r="DA18" s="1339"/>
      <c r="DB18" s="1339"/>
      <c r="DC18" s="1339"/>
      <c r="DD18" s="1339"/>
      <c r="DE18" s="1339"/>
      <c r="DF18" s="1339"/>
      <c r="DG18" s="1339"/>
      <c r="DH18" s="1339"/>
      <c r="DI18" s="1339"/>
      <c r="DJ18" s="1339"/>
      <c r="DK18" s="1339"/>
      <c r="DL18" s="1339"/>
      <c r="DM18" s="1339"/>
      <c r="DN18" s="1339"/>
      <c r="DO18" s="1339"/>
      <c r="DP18" s="1339"/>
      <c r="DQ18" s="1339"/>
      <c r="DR18" s="1339"/>
      <c r="DS18" s="1339"/>
      <c r="DT18" s="1339"/>
      <c r="DU18" s="1339"/>
      <c r="DV18" s="1339"/>
      <c r="DW18" s="1339"/>
      <c r="DX18" s="1339"/>
      <c r="DY18" s="1339"/>
      <c r="DZ18" s="1339"/>
      <c r="EA18" s="1339"/>
      <c r="EB18" s="1339"/>
      <c r="EC18" s="1339"/>
      <c r="ED18" s="1339"/>
      <c r="EE18" s="1339"/>
      <c r="EF18" s="1339"/>
      <c r="EG18" s="1339"/>
      <c r="EH18" s="1339"/>
      <c r="EI18" s="1339"/>
      <c r="EJ18" s="1339"/>
      <c r="EK18" s="1339"/>
      <c r="EL18" s="1339"/>
      <c r="EM18" s="1339"/>
      <c r="EN18" s="1339"/>
      <c r="EO18" s="1339"/>
      <c r="EP18" s="1339"/>
      <c r="EQ18" s="1339"/>
      <c r="ER18" s="1339"/>
      <c r="ES18" s="1339"/>
      <c r="ET18" s="1339"/>
      <c r="EU18" s="1339"/>
      <c r="EV18" s="1339"/>
      <c r="EW18" s="1339"/>
      <c r="EX18" s="1339"/>
      <c r="EY18" s="1339"/>
      <c r="EZ18" s="1339"/>
      <c r="FA18" s="1339"/>
      <c r="FB18" s="1339"/>
      <c r="FC18" s="1339"/>
      <c r="FD18" s="1339"/>
      <c r="FE18" s="1339"/>
      <c r="FF18" s="1339"/>
      <c r="FG18" s="1339"/>
      <c r="FH18" s="1339"/>
      <c r="FI18" s="1339"/>
      <c r="FJ18" s="1339"/>
      <c r="FK18" s="1339"/>
      <c r="FL18" s="1339"/>
      <c r="FM18" s="1339"/>
      <c r="FN18" s="1339"/>
      <c r="FO18" s="1339"/>
      <c r="FP18" s="1339"/>
      <c r="FQ18" s="1339"/>
      <c r="FR18" s="1339"/>
      <c r="FS18" s="1339"/>
      <c r="FT18" s="1339"/>
      <c r="FU18" s="1339"/>
      <c r="FV18" s="1339"/>
      <c r="FW18" s="1339"/>
      <c r="FX18" s="1339"/>
      <c r="FY18" s="1339"/>
      <c r="FZ18" s="1339"/>
      <c r="GA18" s="1339"/>
      <c r="GB18" s="1339"/>
      <c r="GC18" s="1339"/>
      <c r="GD18" s="1339"/>
      <c r="GE18" s="1339"/>
      <c r="GF18" s="1339"/>
      <c r="GG18" s="1339"/>
      <c r="GH18" s="1339"/>
      <c r="GI18" s="1339"/>
      <c r="GJ18" s="1339"/>
      <c r="GK18" s="1339"/>
      <c r="GL18" s="1339"/>
      <c r="GM18" s="1339"/>
      <c r="GN18" s="1339"/>
      <c r="GO18" s="1339"/>
      <c r="GP18" s="1339"/>
      <c r="GQ18" s="1339"/>
      <c r="GR18" s="1339"/>
      <c r="GS18" s="1339"/>
      <c r="GT18" s="1339"/>
      <c r="GU18" s="1339"/>
      <c r="GV18" s="1339"/>
      <c r="GW18" s="1339"/>
      <c r="GX18" s="1339"/>
      <c r="GY18" s="1339"/>
      <c r="GZ18" s="1339"/>
      <c r="HA18" s="1339"/>
      <c r="HB18" s="1339"/>
      <c r="HC18" s="1339"/>
      <c r="HD18" s="1339"/>
      <c r="HE18" s="1339"/>
      <c r="HF18" s="1339"/>
      <c r="HG18" s="1339"/>
      <c r="HH18" s="1339"/>
      <c r="HI18" s="1339"/>
      <c r="HJ18" s="1339"/>
      <c r="HK18" s="1339"/>
      <c r="HL18" s="1339"/>
      <c r="HM18" s="1339"/>
      <c r="HN18" s="1339"/>
      <c r="HO18" s="1339"/>
      <c r="HP18" s="1339"/>
      <c r="HQ18" s="1339"/>
      <c r="HR18" s="1339"/>
      <c r="HS18" s="1339"/>
      <c r="HT18" s="1339"/>
      <c r="HU18" s="1339"/>
      <c r="HV18" s="1339"/>
      <c r="HW18" s="1339"/>
      <c r="HX18" s="1339"/>
      <c r="HY18" s="1339"/>
      <c r="HZ18" s="1339"/>
      <c r="IA18" s="1339"/>
      <c r="IB18" s="1339"/>
      <c r="IC18" s="1339"/>
      <c r="ID18" s="1339"/>
      <c r="IE18" s="1339"/>
      <c r="IF18" s="1339"/>
      <c r="IG18" s="1339"/>
      <c r="IH18" s="1339"/>
      <c r="II18" s="1339"/>
      <c r="IJ18" s="1339"/>
      <c r="IK18" s="1339"/>
      <c r="IL18" s="1339"/>
      <c r="IM18" s="1339"/>
      <c r="IN18" s="1339"/>
      <c r="IO18" s="1339"/>
      <c r="IP18" s="1339"/>
    </row>
    <row r="19" spans="1:250">
      <c r="A19" s="1339"/>
      <c r="B19" s="2906"/>
      <c r="C19" s="2437" t="s">
        <v>1335</v>
      </c>
      <c r="D19" s="2425" t="s">
        <v>784</v>
      </c>
      <c r="E19" s="2438">
        <f>E76</f>
        <v>103.758333333333</v>
      </c>
      <c r="F19" s="2438">
        <f>F76</f>
        <v>105.041666666667</v>
      </c>
      <c r="G19" s="2438">
        <f>G76</f>
        <v>105.491666666667</v>
      </c>
      <c r="H19" s="2438">
        <f t="shared" ref="H19:AN20" si="14">H76</f>
        <v>104.416666666667</v>
      </c>
      <c r="I19" s="2438">
        <f t="shared" si="14"/>
        <v>102.575</v>
      </c>
      <c r="J19" s="2438">
        <f t="shared" si="14"/>
        <v>101.23333333333299</v>
      </c>
      <c r="K19" s="2438">
        <f t="shared" si="14"/>
        <v>100.125</v>
      </c>
      <c r="L19" s="2438">
        <f t="shared" si="14"/>
        <v>98.6</v>
      </c>
      <c r="M19" s="2438">
        <f t="shared" si="14"/>
        <v>99.6</v>
      </c>
      <c r="N19" s="2438">
        <f t="shared" si="14"/>
        <v>97.4583333333333</v>
      </c>
      <c r="O19" s="2438">
        <f t="shared" si="14"/>
        <v>96.741666666666703</v>
      </c>
      <c r="P19" s="2438">
        <f t="shared" si="14"/>
        <v>96.174999999999997</v>
      </c>
      <c r="Q19" s="2438">
        <f t="shared" si="14"/>
        <v>93.783333333333303</v>
      </c>
      <c r="R19" s="2438">
        <f t="shared" si="14"/>
        <v>92.216666666666697</v>
      </c>
      <c r="S19" s="2438">
        <f t="shared" si="14"/>
        <v>91.658333333333303</v>
      </c>
      <c r="T19" s="2438">
        <f t="shared" si="14"/>
        <v>93.224999999999994</v>
      </c>
      <c r="U19" s="2438">
        <f t="shared" si="14"/>
        <v>94.8333333333333</v>
      </c>
      <c r="V19" s="2438">
        <f t="shared" si="14"/>
        <v>96.758333333333297</v>
      </c>
      <c r="W19" s="2438">
        <f t="shared" si="14"/>
        <v>98.9583333333333</v>
      </c>
      <c r="X19" s="2438">
        <f t="shared" si="14"/>
        <v>102.133333333333</v>
      </c>
      <c r="Y19" s="2438">
        <f t="shared" si="14"/>
        <v>96.908333333333303</v>
      </c>
      <c r="Z19" s="2438">
        <f t="shared" si="14"/>
        <v>97.316666666666706</v>
      </c>
      <c r="AA19" s="2438">
        <f t="shared" si="14"/>
        <v>98.566666666666606</v>
      </c>
      <c r="AB19" s="2438">
        <f t="shared" si="14"/>
        <v>97.575000000000003</v>
      </c>
      <c r="AC19" s="2438">
        <f t="shared" si="14"/>
        <v>99.358333333333306</v>
      </c>
      <c r="AD19" s="2438">
        <f t="shared" si="14"/>
        <v>102.175</v>
      </c>
      <c r="AE19" s="2438">
        <f t="shared" si="14"/>
        <v>98.783333333333303</v>
      </c>
      <c r="AF19" s="2438">
        <f t="shared" si="14"/>
        <v>96.441666666666706</v>
      </c>
      <c r="AG19" s="2438">
        <f t="shared" si="14"/>
        <v>99.008333333333297</v>
      </c>
      <c r="AH19" s="2438">
        <f t="shared" si="14"/>
        <v>101.2</v>
      </c>
      <c r="AI19" s="2438">
        <f t="shared" si="14"/>
        <v>101.333333333333</v>
      </c>
      <c r="AJ19" s="2438">
        <f t="shared" si="14"/>
        <v>99.858333333333306</v>
      </c>
      <c r="AK19" s="2439">
        <f t="shared" si="14"/>
        <v>106.98333333333299</v>
      </c>
      <c r="AL19" s="2439">
        <f t="shared" si="14"/>
        <v>117.216666666667</v>
      </c>
      <c r="AM19" s="2439">
        <f t="shared" si="14"/>
        <v>120.041666666667</v>
      </c>
      <c r="AN19" s="2439">
        <f t="shared" si="14"/>
        <v>123.925</v>
      </c>
      <c r="AO19" s="1962" t="s">
        <v>1017</v>
      </c>
      <c r="AP19" s="1339"/>
      <c r="AQ19" s="327" t="s">
        <v>1336</v>
      </c>
      <c r="AR19" s="1339"/>
      <c r="AS19" s="1960"/>
      <c r="AT19" s="1339"/>
      <c r="AU19" s="1339"/>
      <c r="AV19" s="1339"/>
      <c r="AW19" s="1339"/>
      <c r="AX19" s="1339"/>
      <c r="AY19" s="1339"/>
      <c r="AZ19" s="1339"/>
      <c r="BA19" s="1339"/>
      <c r="BB19" s="1339"/>
      <c r="BC19" s="1339"/>
      <c r="BD19" s="1339"/>
      <c r="BE19" s="1339"/>
      <c r="BF19" s="1339"/>
      <c r="BG19" s="1339"/>
      <c r="BH19" s="1339"/>
      <c r="BI19" s="1339"/>
      <c r="BJ19" s="1339"/>
      <c r="BK19" s="1339"/>
      <c r="BL19" s="1339"/>
      <c r="BM19" s="1339"/>
      <c r="BN19" s="1339"/>
      <c r="BO19" s="1339"/>
      <c r="BP19" s="1339"/>
      <c r="BQ19" s="1339"/>
      <c r="BR19" s="1339"/>
      <c r="BS19" s="1339"/>
      <c r="BT19" s="1339"/>
      <c r="BU19" s="1339"/>
      <c r="BV19" s="1339"/>
      <c r="BW19" s="1339"/>
      <c r="BX19" s="1339"/>
      <c r="BY19" s="1339"/>
      <c r="BZ19" s="1339"/>
      <c r="CA19" s="1339"/>
      <c r="CB19" s="1339"/>
      <c r="CC19" s="1339"/>
      <c r="CD19" s="1339"/>
      <c r="CE19" s="1339"/>
      <c r="CF19" s="1339"/>
      <c r="CG19" s="1339"/>
      <c r="CH19" s="1339"/>
      <c r="CI19" s="1339"/>
      <c r="CJ19" s="1339"/>
      <c r="CK19" s="1339"/>
      <c r="CL19" s="1339"/>
      <c r="CM19" s="1339"/>
      <c r="CN19" s="1339"/>
      <c r="CO19" s="1339"/>
      <c r="CP19" s="1339"/>
      <c r="CQ19" s="1339"/>
      <c r="CR19" s="1339"/>
      <c r="CS19" s="1339"/>
      <c r="CT19" s="1339"/>
      <c r="CU19" s="1339"/>
      <c r="CV19" s="1339"/>
      <c r="CW19" s="1339"/>
      <c r="CX19" s="1339"/>
      <c r="CY19" s="1339"/>
      <c r="CZ19" s="1339"/>
      <c r="DA19" s="1339"/>
      <c r="DB19" s="1339"/>
      <c r="DC19" s="1339"/>
      <c r="DD19" s="1339"/>
      <c r="DE19" s="1339"/>
      <c r="DF19" s="1339"/>
      <c r="DG19" s="1339"/>
      <c r="DH19" s="1339"/>
      <c r="DI19" s="1339"/>
      <c r="DJ19" s="1339"/>
      <c r="DK19" s="1339"/>
      <c r="DL19" s="1339"/>
      <c r="DM19" s="1339"/>
      <c r="DN19" s="1339"/>
      <c r="DO19" s="1339"/>
      <c r="DP19" s="1339"/>
      <c r="DQ19" s="1339"/>
      <c r="DR19" s="1339"/>
      <c r="DS19" s="1339"/>
      <c r="DT19" s="1339"/>
      <c r="DU19" s="1339"/>
      <c r="DV19" s="1339"/>
      <c r="DW19" s="1339"/>
      <c r="DX19" s="1339"/>
      <c r="DY19" s="1339"/>
      <c r="DZ19" s="1339"/>
      <c r="EA19" s="1339"/>
      <c r="EB19" s="1339"/>
      <c r="EC19" s="1339"/>
      <c r="ED19" s="1339"/>
      <c r="EE19" s="1339"/>
      <c r="EF19" s="1339"/>
      <c r="EG19" s="1339"/>
      <c r="EH19" s="1339"/>
      <c r="EI19" s="1339"/>
      <c r="EJ19" s="1339"/>
      <c r="EK19" s="1339"/>
      <c r="EL19" s="1339"/>
      <c r="EM19" s="1339"/>
      <c r="EN19" s="1339"/>
      <c r="EO19" s="1339"/>
      <c r="EP19" s="1339"/>
      <c r="EQ19" s="1339"/>
      <c r="ER19" s="1339"/>
      <c r="ES19" s="1339"/>
      <c r="ET19" s="1339"/>
      <c r="EU19" s="1339"/>
      <c r="EV19" s="1339"/>
      <c r="EW19" s="1339"/>
      <c r="EX19" s="1339"/>
      <c r="EY19" s="1339"/>
      <c r="EZ19" s="1339"/>
      <c r="FA19" s="1339"/>
      <c r="FB19" s="1339"/>
      <c r="FC19" s="1339"/>
      <c r="FD19" s="1339"/>
      <c r="FE19" s="1339"/>
      <c r="FF19" s="1339"/>
      <c r="FG19" s="1339"/>
      <c r="FH19" s="1339"/>
      <c r="FI19" s="1339"/>
      <c r="FJ19" s="1339"/>
      <c r="FK19" s="1339"/>
      <c r="FL19" s="1339"/>
      <c r="FM19" s="1339"/>
      <c r="FN19" s="1339"/>
      <c r="FO19" s="1339"/>
      <c r="FP19" s="1339"/>
      <c r="FQ19" s="1339"/>
      <c r="FR19" s="1339"/>
      <c r="FS19" s="1339"/>
      <c r="FT19" s="1339"/>
      <c r="FU19" s="1339"/>
      <c r="FV19" s="1339"/>
      <c r="FW19" s="1339"/>
      <c r="FX19" s="1339"/>
      <c r="FY19" s="1339"/>
      <c r="FZ19" s="1339"/>
      <c r="GA19" s="1339"/>
      <c r="GB19" s="1339"/>
      <c r="GC19" s="1339"/>
      <c r="GD19" s="1339"/>
      <c r="GE19" s="1339"/>
      <c r="GF19" s="1339"/>
      <c r="GG19" s="1339"/>
      <c r="GH19" s="1339"/>
      <c r="GI19" s="1339"/>
      <c r="GJ19" s="1339"/>
      <c r="GK19" s="1339"/>
      <c r="GL19" s="1339"/>
      <c r="GM19" s="1339"/>
      <c r="GN19" s="1339"/>
      <c r="GO19" s="1339"/>
      <c r="GP19" s="1339"/>
      <c r="GQ19" s="1339"/>
      <c r="GR19" s="1339"/>
      <c r="GS19" s="1339"/>
      <c r="GT19" s="1339"/>
      <c r="GU19" s="1339"/>
      <c r="GV19" s="1339"/>
      <c r="GW19" s="1339"/>
      <c r="GX19" s="1339"/>
      <c r="GY19" s="1339"/>
      <c r="GZ19" s="1339"/>
      <c r="HA19" s="1339"/>
      <c r="HB19" s="1339"/>
      <c r="HC19" s="1339"/>
      <c r="HD19" s="1339"/>
      <c r="HE19" s="1339"/>
      <c r="HF19" s="1339"/>
      <c r="HG19" s="1339"/>
      <c r="HH19" s="1339"/>
      <c r="HI19" s="1339"/>
      <c r="HJ19" s="1339"/>
      <c r="HK19" s="1339"/>
      <c r="HL19" s="1339"/>
      <c r="HM19" s="1339"/>
      <c r="HN19" s="1339"/>
      <c r="HO19" s="1339"/>
      <c r="HP19" s="1339"/>
      <c r="HQ19" s="1339"/>
      <c r="HR19" s="1339"/>
      <c r="HS19" s="1339"/>
      <c r="HT19" s="1339"/>
      <c r="HU19" s="1339"/>
      <c r="HV19" s="1339"/>
      <c r="HW19" s="1339"/>
      <c r="HX19" s="1339"/>
      <c r="HY19" s="1339"/>
      <c r="HZ19" s="1339"/>
      <c r="IA19" s="1339"/>
      <c r="IB19" s="1339"/>
      <c r="IC19" s="1339"/>
      <c r="ID19" s="1339"/>
      <c r="IE19" s="1339"/>
      <c r="IF19" s="1339"/>
      <c r="IG19" s="1339"/>
      <c r="IH19" s="1339"/>
      <c r="II19" s="1339"/>
      <c r="IJ19" s="1339"/>
      <c r="IK19" s="1339"/>
      <c r="IL19" s="1339"/>
      <c r="IM19" s="1339"/>
      <c r="IN19" s="1339"/>
      <c r="IO19" s="1339"/>
      <c r="IP19" s="1339"/>
    </row>
    <row r="20" spans="1:250">
      <c r="A20" s="1339"/>
      <c r="B20" s="2907"/>
      <c r="C20" s="2440" t="s">
        <v>1337</v>
      </c>
      <c r="D20" s="2417" t="s">
        <v>577</v>
      </c>
      <c r="E20" s="2412" t="s">
        <v>1298</v>
      </c>
      <c r="F20" s="2441">
        <f>F77</f>
        <v>1.2</v>
      </c>
      <c r="G20" s="2442">
        <f>G77</f>
        <v>0.4</v>
      </c>
      <c r="H20" s="2442">
        <f t="shared" si="14"/>
        <v>-1</v>
      </c>
      <c r="I20" s="2442">
        <f t="shared" si="14"/>
        <v>-1.8</v>
      </c>
      <c r="J20" s="2442">
        <f t="shared" si="14"/>
        <v>-1.3</v>
      </c>
      <c r="K20" s="2442">
        <f t="shared" si="14"/>
        <v>-1.1000000000000001</v>
      </c>
      <c r="L20" s="2442">
        <f t="shared" si="14"/>
        <v>-1.5</v>
      </c>
      <c r="M20" s="2442">
        <f t="shared" si="14"/>
        <v>1</v>
      </c>
      <c r="N20" s="2442">
        <f t="shared" si="14"/>
        <v>-2.2000000000000002</v>
      </c>
      <c r="O20" s="2442">
        <f t="shared" si="14"/>
        <v>-0.7</v>
      </c>
      <c r="P20" s="2442">
        <f t="shared" si="14"/>
        <v>-0.6</v>
      </c>
      <c r="Q20" s="2442">
        <f t="shared" si="14"/>
        <v>-2.5</v>
      </c>
      <c r="R20" s="2442">
        <f t="shared" si="14"/>
        <v>-1.7</v>
      </c>
      <c r="S20" s="2442">
        <f t="shared" si="14"/>
        <v>-0.6</v>
      </c>
      <c r="T20" s="2442">
        <f t="shared" si="14"/>
        <v>1.7</v>
      </c>
      <c r="U20" s="2442">
        <f t="shared" si="14"/>
        <v>1.7</v>
      </c>
      <c r="V20" s="2442">
        <f t="shared" si="14"/>
        <v>2</v>
      </c>
      <c r="W20" s="2442">
        <f t="shared" si="14"/>
        <v>2.2999999999999998</v>
      </c>
      <c r="X20" s="2442">
        <f t="shared" si="14"/>
        <v>3.2</v>
      </c>
      <c r="Y20" s="2442">
        <f t="shared" si="14"/>
        <v>-5.0999999999999996</v>
      </c>
      <c r="Z20" s="2442">
        <f t="shared" si="14"/>
        <v>0.4</v>
      </c>
      <c r="AA20" s="2442">
        <f t="shared" si="14"/>
        <v>1.3</v>
      </c>
      <c r="AB20" s="2442">
        <f t="shared" si="14"/>
        <v>-1</v>
      </c>
      <c r="AC20" s="2442">
        <f t="shared" si="14"/>
        <v>1.8</v>
      </c>
      <c r="AD20" s="2442">
        <f t="shared" si="14"/>
        <v>2.8</v>
      </c>
      <c r="AE20" s="2442">
        <f t="shared" si="14"/>
        <v>-3.3</v>
      </c>
      <c r="AF20" s="2442">
        <f t="shared" si="14"/>
        <v>-2.4</v>
      </c>
      <c r="AG20" s="2442">
        <f t="shared" si="14"/>
        <v>2.7</v>
      </c>
      <c r="AH20" s="2442">
        <f t="shared" si="14"/>
        <v>2.2000000000000002</v>
      </c>
      <c r="AI20" s="2442">
        <f t="shared" si="14"/>
        <v>0.1</v>
      </c>
      <c r="AJ20" s="2442">
        <f t="shared" si="14"/>
        <v>-1.5</v>
      </c>
      <c r="AK20" s="2439">
        <f t="shared" si="14"/>
        <v>7.1</v>
      </c>
      <c r="AL20" s="2439">
        <f t="shared" si="14"/>
        <v>9.6</v>
      </c>
      <c r="AM20" s="2439">
        <f t="shared" si="14"/>
        <v>2.4</v>
      </c>
      <c r="AN20" s="2439">
        <f t="shared" si="14"/>
        <v>3.2</v>
      </c>
      <c r="AO20" s="1958" t="s">
        <v>1015</v>
      </c>
      <c r="AP20" s="1339"/>
      <c r="AQ20" s="327"/>
      <c r="AR20" s="1339"/>
      <c r="AS20" s="1960"/>
      <c r="AT20" s="1339"/>
      <c r="AU20" s="1339"/>
      <c r="AV20" s="1339"/>
      <c r="AW20" s="1339"/>
      <c r="AX20" s="1339"/>
      <c r="AY20" s="1339"/>
      <c r="AZ20" s="1339"/>
      <c r="BA20" s="1339"/>
      <c r="BB20" s="1339"/>
      <c r="BC20" s="1339"/>
      <c r="BD20" s="1339"/>
      <c r="BE20" s="1339"/>
      <c r="BF20" s="1339"/>
      <c r="BG20" s="1339"/>
      <c r="BH20" s="1339"/>
      <c r="BI20" s="1339"/>
      <c r="BJ20" s="1339"/>
      <c r="BK20" s="1339"/>
      <c r="BL20" s="1339"/>
      <c r="BM20" s="1339"/>
      <c r="BN20" s="1339"/>
      <c r="BO20" s="1339"/>
      <c r="BP20" s="1339"/>
      <c r="BQ20" s="1339"/>
      <c r="BR20" s="1339"/>
      <c r="BS20" s="1339"/>
      <c r="BT20" s="1339"/>
      <c r="BU20" s="1339"/>
      <c r="BV20" s="1339"/>
      <c r="BW20" s="1339"/>
      <c r="BX20" s="1339"/>
      <c r="BY20" s="1339"/>
      <c r="BZ20" s="1339"/>
      <c r="CA20" s="1339"/>
      <c r="CB20" s="1339"/>
      <c r="CC20" s="1339"/>
      <c r="CD20" s="1339"/>
      <c r="CE20" s="1339"/>
      <c r="CF20" s="1339"/>
      <c r="CG20" s="1339"/>
      <c r="CH20" s="1339"/>
      <c r="CI20" s="1339"/>
      <c r="CJ20" s="1339"/>
      <c r="CK20" s="1339"/>
      <c r="CL20" s="1339"/>
      <c r="CM20" s="1339"/>
      <c r="CN20" s="1339"/>
      <c r="CO20" s="1339"/>
      <c r="CP20" s="1339"/>
      <c r="CQ20" s="1339"/>
      <c r="CR20" s="1339"/>
      <c r="CS20" s="1339"/>
      <c r="CT20" s="1339"/>
      <c r="CU20" s="1339"/>
      <c r="CV20" s="1339"/>
      <c r="CW20" s="1339"/>
      <c r="CX20" s="1339"/>
      <c r="CY20" s="1339"/>
      <c r="CZ20" s="1339"/>
      <c r="DA20" s="1339"/>
      <c r="DB20" s="1339"/>
      <c r="DC20" s="1339"/>
      <c r="DD20" s="1339"/>
      <c r="DE20" s="1339"/>
      <c r="DF20" s="1339"/>
      <c r="DG20" s="1339"/>
      <c r="DH20" s="1339"/>
      <c r="DI20" s="1339"/>
      <c r="DJ20" s="1339"/>
      <c r="DK20" s="1339"/>
      <c r="DL20" s="1339"/>
      <c r="DM20" s="1339"/>
      <c r="DN20" s="1339"/>
      <c r="DO20" s="1339"/>
      <c r="DP20" s="1339"/>
      <c r="DQ20" s="1339"/>
      <c r="DR20" s="1339"/>
      <c r="DS20" s="1339"/>
      <c r="DT20" s="1339"/>
      <c r="DU20" s="1339"/>
      <c r="DV20" s="1339"/>
      <c r="DW20" s="1339"/>
      <c r="DX20" s="1339"/>
      <c r="DY20" s="1339"/>
      <c r="DZ20" s="1339"/>
      <c r="EA20" s="1339"/>
      <c r="EB20" s="1339"/>
      <c r="EC20" s="1339"/>
      <c r="ED20" s="1339"/>
      <c r="EE20" s="1339"/>
      <c r="EF20" s="1339"/>
      <c r="EG20" s="1339"/>
      <c r="EH20" s="1339"/>
      <c r="EI20" s="1339"/>
      <c r="EJ20" s="1339"/>
      <c r="EK20" s="1339"/>
      <c r="EL20" s="1339"/>
      <c r="EM20" s="1339"/>
      <c r="EN20" s="1339"/>
      <c r="EO20" s="1339"/>
      <c r="EP20" s="1339"/>
      <c r="EQ20" s="1339"/>
      <c r="ER20" s="1339"/>
      <c r="ES20" s="1339"/>
      <c r="ET20" s="1339"/>
      <c r="EU20" s="1339"/>
      <c r="EV20" s="1339"/>
      <c r="EW20" s="1339"/>
      <c r="EX20" s="1339"/>
      <c r="EY20" s="1339"/>
      <c r="EZ20" s="1339"/>
      <c r="FA20" s="1339"/>
      <c r="FB20" s="1339"/>
      <c r="FC20" s="1339"/>
      <c r="FD20" s="1339"/>
      <c r="FE20" s="1339"/>
      <c r="FF20" s="1339"/>
      <c r="FG20" s="1339"/>
      <c r="FH20" s="1339"/>
      <c r="FI20" s="1339"/>
      <c r="FJ20" s="1339"/>
      <c r="FK20" s="1339"/>
      <c r="FL20" s="1339"/>
      <c r="FM20" s="1339"/>
      <c r="FN20" s="1339"/>
      <c r="FO20" s="1339"/>
      <c r="FP20" s="1339"/>
      <c r="FQ20" s="1339"/>
      <c r="FR20" s="1339"/>
      <c r="FS20" s="1339"/>
      <c r="FT20" s="1339"/>
      <c r="FU20" s="1339"/>
      <c r="FV20" s="1339"/>
      <c r="FW20" s="1339"/>
      <c r="FX20" s="1339"/>
      <c r="FY20" s="1339"/>
      <c r="FZ20" s="1339"/>
      <c r="GA20" s="1339"/>
      <c r="GB20" s="1339"/>
      <c r="GC20" s="1339"/>
      <c r="GD20" s="1339"/>
      <c r="GE20" s="1339"/>
      <c r="GF20" s="1339"/>
      <c r="GG20" s="1339"/>
      <c r="GH20" s="1339"/>
      <c r="GI20" s="1339"/>
      <c r="GJ20" s="1339"/>
      <c r="GK20" s="1339"/>
      <c r="GL20" s="1339"/>
      <c r="GM20" s="1339"/>
      <c r="GN20" s="1339"/>
      <c r="GO20" s="1339"/>
      <c r="GP20" s="1339"/>
      <c r="GQ20" s="1339"/>
      <c r="GR20" s="1339"/>
      <c r="GS20" s="1339"/>
      <c r="GT20" s="1339"/>
      <c r="GU20" s="1339"/>
      <c r="GV20" s="1339"/>
      <c r="GW20" s="1339"/>
      <c r="GX20" s="1339"/>
      <c r="GY20" s="1339"/>
      <c r="GZ20" s="1339"/>
      <c r="HA20" s="1339"/>
      <c r="HB20" s="1339"/>
      <c r="HC20" s="1339"/>
      <c r="HD20" s="1339"/>
      <c r="HE20" s="1339"/>
      <c r="HF20" s="1339"/>
      <c r="HG20" s="1339"/>
      <c r="HH20" s="1339"/>
      <c r="HI20" s="1339"/>
      <c r="HJ20" s="1339"/>
      <c r="HK20" s="1339"/>
      <c r="HL20" s="1339"/>
      <c r="HM20" s="1339"/>
      <c r="HN20" s="1339"/>
      <c r="HO20" s="1339"/>
      <c r="HP20" s="1339"/>
      <c r="HQ20" s="1339"/>
      <c r="HR20" s="1339"/>
      <c r="HS20" s="1339"/>
      <c r="HT20" s="1339"/>
      <c r="HU20" s="1339"/>
      <c r="HV20" s="1339"/>
      <c r="HW20" s="1339"/>
      <c r="HX20" s="1339"/>
      <c r="HY20" s="1339"/>
      <c r="HZ20" s="1339"/>
      <c r="IA20" s="1339"/>
      <c r="IB20" s="1339"/>
      <c r="IC20" s="1339"/>
      <c r="ID20" s="1339"/>
      <c r="IE20" s="1339"/>
      <c r="IF20" s="1339"/>
      <c r="IG20" s="1339"/>
      <c r="IH20" s="1339"/>
      <c r="II20" s="1339"/>
      <c r="IJ20" s="1339"/>
      <c r="IK20" s="1339"/>
      <c r="IL20" s="1339"/>
      <c r="IM20" s="1339"/>
      <c r="IN20" s="1339"/>
      <c r="IO20" s="1339"/>
      <c r="IP20" s="1339"/>
    </row>
    <row r="21" spans="1:250" ht="13.5" customHeight="1">
      <c r="A21" s="1339"/>
      <c r="B21" s="2920" t="s">
        <v>1338</v>
      </c>
      <c r="C21" s="2437" t="s">
        <v>1339</v>
      </c>
      <c r="D21" s="2428" t="s">
        <v>996</v>
      </c>
      <c r="E21" s="2055">
        <f t="shared" ref="E21:AJ21" si="15">E135</f>
        <v>97.19978915935495</v>
      </c>
      <c r="F21" s="2055">
        <f t="shared" si="15"/>
        <v>100.87400799355736</v>
      </c>
      <c r="G21" s="2055">
        <f t="shared" si="15"/>
        <v>105.88430640383342</v>
      </c>
      <c r="H21" s="2055">
        <f t="shared" si="15"/>
        <v>107.33172594457983</v>
      </c>
      <c r="I21" s="2055">
        <f t="shared" si="15"/>
        <v>105.32760658046939</v>
      </c>
      <c r="J21" s="2055">
        <f t="shared" si="15"/>
        <v>107.77708580327099</v>
      </c>
      <c r="K21" s="2055">
        <f t="shared" si="15"/>
        <v>111.33996467280065</v>
      </c>
      <c r="L21" s="2055">
        <f t="shared" si="15"/>
        <v>113.56676396625667</v>
      </c>
      <c r="M21" s="2055">
        <f t="shared" si="15"/>
        <v>116.0162431890583</v>
      </c>
      <c r="N21" s="2055">
        <f t="shared" si="15"/>
        <v>113.01006414289267</v>
      </c>
      <c r="O21" s="2055">
        <f t="shared" si="15"/>
        <v>109.22450534401743</v>
      </c>
      <c r="P21" s="2055">
        <f t="shared" si="15"/>
        <v>102.64246462255042</v>
      </c>
      <c r="Q21" s="2055">
        <f t="shared" si="15"/>
        <v>100.48775639574116</v>
      </c>
      <c r="R21" s="2055">
        <f t="shared" si="15"/>
        <v>96.570105074269762</v>
      </c>
      <c r="S21" s="2055">
        <f t="shared" si="15"/>
        <v>95.982457376049069</v>
      </c>
      <c r="T21" s="2055">
        <f t="shared" si="15"/>
        <v>96.96187020641689</v>
      </c>
      <c r="U21" s="2055">
        <f t="shared" si="15"/>
        <v>98.430989451968685</v>
      </c>
      <c r="V21" s="2055">
        <f t="shared" si="15"/>
        <v>99.606284848410098</v>
      </c>
      <c r="W21" s="2055">
        <f t="shared" si="15"/>
        <v>101.76099307521936</v>
      </c>
      <c r="X21" s="2055">
        <f t="shared" si="15"/>
        <v>99.018637150189377</v>
      </c>
      <c r="Y21" s="2055">
        <f t="shared" si="15"/>
        <v>98.235106885895092</v>
      </c>
      <c r="Z21" s="2055">
        <f t="shared" si="15"/>
        <v>97.549517904637625</v>
      </c>
      <c r="AA21" s="2055">
        <f t="shared" si="15"/>
        <v>98.626872018042249</v>
      </c>
      <c r="AB21" s="2055">
        <f t="shared" si="15"/>
        <v>99.116578433226181</v>
      </c>
      <c r="AC21" s="2055">
        <f t="shared" si="15"/>
        <v>98.435030251465292</v>
      </c>
      <c r="AD21" s="2055">
        <f t="shared" si="15"/>
        <v>98.337666225499447</v>
      </c>
      <c r="AE21" s="2055">
        <f t="shared" si="15"/>
        <v>97.364025965841037</v>
      </c>
      <c r="AF21" s="2055">
        <f t="shared" si="15"/>
        <v>98.629758303396969</v>
      </c>
      <c r="AG21" s="2055">
        <f t="shared" si="15"/>
        <v>100.90158557593325</v>
      </c>
      <c r="AH21" s="2055">
        <f t="shared" si="15"/>
        <v>105.01521567299002</v>
      </c>
      <c r="AI21" s="2055">
        <f t="shared" si="15"/>
        <v>104.96653366000713</v>
      </c>
      <c r="AJ21" s="2055">
        <f t="shared" si="15"/>
        <v>100.47967479674796</v>
      </c>
      <c r="AK21" s="2443">
        <f>AK135</f>
        <v>102.99166666666666</v>
      </c>
      <c r="AL21" s="2443">
        <f>AL135</f>
        <v>101.9</v>
      </c>
      <c r="AM21" s="2443">
        <f>AM135</f>
        <v>103.5</v>
      </c>
      <c r="AN21" s="2443">
        <f>AN135</f>
        <v>103.2</v>
      </c>
      <c r="AO21" s="1964" t="s">
        <v>1340</v>
      </c>
      <c r="AP21" s="1339"/>
      <c r="AQ21" s="327" t="s">
        <v>1341</v>
      </c>
      <c r="AR21" s="1339"/>
      <c r="AS21" s="1960"/>
      <c r="AT21" s="1339"/>
      <c r="AU21" s="1339"/>
      <c r="AV21" s="1339"/>
      <c r="AW21" s="1339"/>
      <c r="AX21" s="1339"/>
      <c r="AY21" s="1339"/>
      <c r="AZ21" s="1339"/>
      <c r="BA21" s="1339"/>
      <c r="BB21" s="1339"/>
      <c r="BC21" s="1339"/>
      <c r="BD21" s="1339"/>
      <c r="BE21" s="1339"/>
      <c r="BF21" s="1339"/>
      <c r="BG21" s="1339"/>
      <c r="BH21" s="1339"/>
      <c r="BI21" s="1339"/>
      <c r="BJ21" s="1339"/>
      <c r="BK21" s="1339"/>
      <c r="BL21" s="1339"/>
      <c r="BM21" s="1339"/>
      <c r="BN21" s="1339"/>
      <c r="BO21" s="1339"/>
      <c r="BP21" s="1339"/>
      <c r="BQ21" s="1339"/>
      <c r="BR21" s="1339"/>
      <c r="BS21" s="1339"/>
      <c r="BT21" s="1339"/>
      <c r="BU21" s="1339"/>
      <c r="BV21" s="1339"/>
      <c r="BW21" s="1339"/>
      <c r="BX21" s="1339"/>
      <c r="BY21" s="1339"/>
      <c r="BZ21" s="1339"/>
      <c r="CA21" s="1339"/>
      <c r="CB21" s="1339"/>
      <c r="CC21" s="1339"/>
      <c r="CD21" s="1339"/>
      <c r="CE21" s="1339"/>
      <c r="CF21" s="1339"/>
      <c r="CG21" s="1339"/>
      <c r="CH21" s="1339"/>
      <c r="CI21" s="1339"/>
      <c r="CJ21" s="1339"/>
      <c r="CK21" s="1339"/>
      <c r="CL21" s="1339"/>
      <c r="CM21" s="1339"/>
      <c r="CN21" s="1339"/>
      <c r="CO21" s="1339"/>
      <c r="CP21" s="1339"/>
      <c r="CQ21" s="1339"/>
      <c r="CR21" s="1339"/>
      <c r="CS21" s="1339"/>
      <c r="CT21" s="1339"/>
      <c r="CU21" s="1339"/>
      <c r="CV21" s="1339"/>
      <c r="CW21" s="1339"/>
      <c r="CX21" s="1339"/>
      <c r="CY21" s="1339"/>
      <c r="CZ21" s="1339"/>
      <c r="DA21" s="1339"/>
      <c r="DB21" s="1339"/>
      <c r="DC21" s="1339"/>
      <c r="DD21" s="1339"/>
      <c r="DE21" s="1339"/>
      <c r="DF21" s="1339"/>
      <c r="DG21" s="1339"/>
      <c r="DH21" s="1339"/>
      <c r="DI21" s="1339"/>
      <c r="DJ21" s="1339"/>
      <c r="DK21" s="1339"/>
      <c r="DL21" s="1339"/>
      <c r="DM21" s="1339"/>
      <c r="DN21" s="1339"/>
      <c r="DO21" s="1339"/>
      <c r="DP21" s="1339"/>
      <c r="DQ21" s="1339"/>
      <c r="DR21" s="1339"/>
      <c r="DS21" s="1339"/>
      <c r="DT21" s="1339"/>
      <c r="DU21" s="1339"/>
      <c r="DV21" s="1339"/>
      <c r="DW21" s="1339"/>
      <c r="DX21" s="1339"/>
      <c r="DY21" s="1339"/>
      <c r="DZ21" s="1339"/>
      <c r="EA21" s="1339"/>
      <c r="EB21" s="1339"/>
      <c r="EC21" s="1339"/>
      <c r="ED21" s="1339"/>
      <c r="EE21" s="1339"/>
      <c r="EF21" s="1339"/>
      <c r="EG21" s="1339"/>
      <c r="EH21" s="1339"/>
      <c r="EI21" s="1339"/>
      <c r="EJ21" s="1339"/>
      <c r="EK21" s="1339"/>
      <c r="EL21" s="1339"/>
      <c r="EM21" s="1339"/>
      <c r="EN21" s="1339"/>
      <c r="EO21" s="1339"/>
      <c r="EP21" s="1339"/>
      <c r="EQ21" s="1339"/>
      <c r="ER21" s="1339"/>
      <c r="ES21" s="1339"/>
      <c r="ET21" s="1339"/>
      <c r="EU21" s="1339"/>
      <c r="EV21" s="1339"/>
      <c r="EW21" s="1339"/>
      <c r="EX21" s="1339"/>
      <c r="EY21" s="1339"/>
      <c r="EZ21" s="1339"/>
      <c r="FA21" s="1339"/>
      <c r="FB21" s="1339"/>
      <c r="FC21" s="1339"/>
      <c r="FD21" s="1339"/>
      <c r="FE21" s="1339"/>
      <c r="FF21" s="1339"/>
      <c r="FG21" s="1339"/>
      <c r="FH21" s="1339"/>
      <c r="FI21" s="1339"/>
      <c r="FJ21" s="1339"/>
      <c r="FK21" s="1339"/>
      <c r="FL21" s="1339"/>
      <c r="FM21" s="1339"/>
      <c r="FN21" s="1339"/>
      <c r="FO21" s="1339"/>
      <c r="FP21" s="1339"/>
      <c r="FQ21" s="1339"/>
      <c r="FR21" s="1339"/>
      <c r="FS21" s="1339"/>
      <c r="FT21" s="1339"/>
      <c r="FU21" s="1339"/>
      <c r="FV21" s="1339"/>
      <c r="FW21" s="1339"/>
      <c r="FX21" s="1339"/>
      <c r="FY21" s="1339"/>
      <c r="FZ21" s="1339"/>
      <c r="GA21" s="1339"/>
      <c r="GB21" s="1339"/>
      <c r="GC21" s="1339"/>
      <c r="GD21" s="1339"/>
      <c r="GE21" s="1339"/>
      <c r="GF21" s="1339"/>
      <c r="GG21" s="1339"/>
      <c r="GH21" s="1339"/>
      <c r="GI21" s="1339"/>
      <c r="GJ21" s="1339"/>
      <c r="GK21" s="1339"/>
      <c r="GL21" s="1339"/>
      <c r="GM21" s="1339"/>
      <c r="GN21" s="1339"/>
      <c r="GO21" s="1339"/>
      <c r="GP21" s="1339"/>
      <c r="GQ21" s="1339"/>
      <c r="GR21" s="1339"/>
      <c r="GS21" s="1339"/>
      <c r="GT21" s="1339"/>
      <c r="GU21" s="1339"/>
      <c r="GV21" s="1339"/>
      <c r="GW21" s="1339"/>
      <c r="GX21" s="1339"/>
      <c r="GY21" s="1339"/>
      <c r="GZ21" s="1339"/>
      <c r="HA21" s="1339"/>
      <c r="HB21" s="1339"/>
      <c r="HC21" s="1339"/>
      <c r="HD21" s="1339"/>
      <c r="HE21" s="1339"/>
      <c r="HF21" s="1339"/>
      <c r="HG21" s="1339"/>
      <c r="HH21" s="1339"/>
      <c r="HI21" s="1339"/>
      <c r="HJ21" s="1339"/>
      <c r="HK21" s="1339"/>
      <c r="HL21" s="1339"/>
      <c r="HM21" s="1339"/>
      <c r="HN21" s="1339"/>
      <c r="HO21" s="1339"/>
      <c r="HP21" s="1339"/>
      <c r="HQ21" s="1339"/>
      <c r="HR21" s="1339"/>
      <c r="HS21" s="1339"/>
      <c r="HT21" s="1339"/>
      <c r="HU21" s="1339"/>
      <c r="HV21" s="1339"/>
      <c r="HW21" s="1339"/>
      <c r="HX21" s="1339"/>
      <c r="HY21" s="1339"/>
      <c r="HZ21" s="1339"/>
      <c r="IA21" s="1339"/>
      <c r="IB21" s="1339"/>
      <c r="IC21" s="1339"/>
      <c r="ID21" s="1339"/>
      <c r="IE21" s="1339"/>
      <c r="IF21" s="1339"/>
      <c r="IG21" s="1339"/>
      <c r="IH21" s="1339"/>
      <c r="II21" s="1339"/>
      <c r="IJ21" s="1339"/>
      <c r="IK21" s="1339"/>
      <c r="IL21" s="1339"/>
      <c r="IM21" s="1339"/>
      <c r="IN21" s="1339"/>
      <c r="IO21" s="1339"/>
      <c r="IP21" s="1339"/>
    </row>
    <row r="22" spans="1:250">
      <c r="A22" s="1339"/>
      <c r="B22" s="2906"/>
      <c r="C22" s="2444" t="s">
        <v>565</v>
      </c>
      <c r="D22" s="2430" t="s">
        <v>577</v>
      </c>
      <c r="E22" s="2418" t="s">
        <v>1298</v>
      </c>
      <c r="F22" s="1505">
        <f t="shared" ref="F22:AN22" si="16">ROUND((F21-E21)/E21*100,1)</f>
        <v>3.8</v>
      </c>
      <c r="G22" s="1505">
        <f t="shared" si="16"/>
        <v>5</v>
      </c>
      <c r="H22" s="1505">
        <f t="shared" si="16"/>
        <v>1.4</v>
      </c>
      <c r="I22" s="1505">
        <f t="shared" si="16"/>
        <v>-1.9</v>
      </c>
      <c r="J22" s="1505">
        <f t="shared" si="16"/>
        <v>2.2999999999999998</v>
      </c>
      <c r="K22" s="1505">
        <f t="shared" si="16"/>
        <v>3.3</v>
      </c>
      <c r="L22" s="1505">
        <f t="shared" si="16"/>
        <v>2</v>
      </c>
      <c r="M22" s="1505">
        <f t="shared" si="16"/>
        <v>2.2000000000000002</v>
      </c>
      <c r="N22" s="1505">
        <f t="shared" si="16"/>
        <v>-2.6</v>
      </c>
      <c r="O22" s="1505">
        <f t="shared" si="16"/>
        <v>-3.3</v>
      </c>
      <c r="P22" s="1505">
        <f t="shared" si="16"/>
        <v>-6</v>
      </c>
      <c r="Q22" s="1505">
        <f t="shared" si="16"/>
        <v>-2.1</v>
      </c>
      <c r="R22" s="1505">
        <f t="shared" si="16"/>
        <v>-3.9</v>
      </c>
      <c r="S22" s="1505">
        <f t="shared" si="16"/>
        <v>-0.6</v>
      </c>
      <c r="T22" s="1505">
        <f t="shared" si="16"/>
        <v>1</v>
      </c>
      <c r="U22" s="1505">
        <f t="shared" si="16"/>
        <v>1.5</v>
      </c>
      <c r="V22" s="1505">
        <f t="shared" si="16"/>
        <v>1.2</v>
      </c>
      <c r="W22" s="1505">
        <f t="shared" si="16"/>
        <v>2.2000000000000002</v>
      </c>
      <c r="X22" s="1505">
        <f t="shared" si="16"/>
        <v>-2.7</v>
      </c>
      <c r="Y22" s="1505">
        <f t="shared" si="16"/>
        <v>-0.8</v>
      </c>
      <c r="Z22" s="1505">
        <f t="shared" si="16"/>
        <v>-0.7</v>
      </c>
      <c r="AA22" s="1505">
        <f t="shared" si="16"/>
        <v>1.1000000000000001</v>
      </c>
      <c r="AB22" s="1505">
        <f t="shared" si="16"/>
        <v>0.5</v>
      </c>
      <c r="AC22" s="1505">
        <f t="shared" si="16"/>
        <v>-0.7</v>
      </c>
      <c r="AD22" s="1505">
        <f t="shared" si="16"/>
        <v>-0.1</v>
      </c>
      <c r="AE22" s="1505">
        <f t="shared" si="16"/>
        <v>-1</v>
      </c>
      <c r="AF22" s="1505">
        <f t="shared" si="16"/>
        <v>1.3</v>
      </c>
      <c r="AG22" s="1505">
        <f t="shared" si="16"/>
        <v>2.2999999999999998</v>
      </c>
      <c r="AH22" s="1505">
        <f t="shared" si="16"/>
        <v>4.0999999999999996</v>
      </c>
      <c r="AI22" s="1505">
        <f t="shared" si="16"/>
        <v>0</v>
      </c>
      <c r="AJ22" s="1505">
        <f t="shared" si="16"/>
        <v>-4.3</v>
      </c>
      <c r="AK22" s="1221">
        <f t="shared" si="16"/>
        <v>2.5</v>
      </c>
      <c r="AL22" s="1221">
        <f t="shared" si="16"/>
        <v>-1.1000000000000001</v>
      </c>
      <c r="AM22" s="1221">
        <f t="shared" si="16"/>
        <v>1.6</v>
      </c>
      <c r="AN22" s="1221">
        <f t="shared" si="16"/>
        <v>-0.3</v>
      </c>
      <c r="AO22" s="1928" t="s">
        <v>97</v>
      </c>
      <c r="AP22" s="1339"/>
      <c r="AQ22" s="327" t="s">
        <v>1342</v>
      </c>
      <c r="AR22" s="1339"/>
      <c r="AS22" s="1960"/>
      <c r="AT22" s="1339"/>
      <c r="AU22" s="1339"/>
      <c r="AV22" s="1339"/>
      <c r="AW22" s="1339"/>
      <c r="AX22" s="1339"/>
      <c r="AY22" s="1339"/>
      <c r="AZ22" s="1339"/>
      <c r="BA22" s="1339"/>
      <c r="BB22" s="1339"/>
      <c r="BC22" s="1339"/>
      <c r="BD22" s="1339"/>
      <c r="BE22" s="1339"/>
      <c r="BF22" s="1339"/>
      <c r="BG22" s="1339"/>
      <c r="BH22" s="1339"/>
      <c r="BI22" s="1339"/>
      <c r="BJ22" s="1339"/>
      <c r="BK22" s="1339"/>
      <c r="BL22" s="1339"/>
      <c r="BM22" s="1339"/>
      <c r="BN22" s="1339"/>
      <c r="BO22" s="1339"/>
      <c r="BP22" s="1339"/>
      <c r="BQ22" s="1339"/>
      <c r="BR22" s="1339"/>
      <c r="BS22" s="1339"/>
      <c r="BT22" s="1339"/>
      <c r="BU22" s="1339"/>
      <c r="BV22" s="1339"/>
      <c r="BW22" s="1339"/>
      <c r="BX22" s="1339"/>
      <c r="BY22" s="1339"/>
      <c r="BZ22" s="1339"/>
      <c r="CA22" s="1339"/>
      <c r="CB22" s="1339"/>
      <c r="CC22" s="1339"/>
      <c r="CD22" s="1339"/>
      <c r="CE22" s="1339"/>
      <c r="CF22" s="1339"/>
      <c r="CG22" s="1339"/>
      <c r="CH22" s="1339"/>
      <c r="CI22" s="1339"/>
      <c r="CJ22" s="1339"/>
      <c r="CK22" s="1339"/>
      <c r="CL22" s="1339"/>
      <c r="CM22" s="1339"/>
      <c r="CN22" s="1339"/>
      <c r="CO22" s="1339"/>
      <c r="CP22" s="1339"/>
      <c r="CQ22" s="1339"/>
      <c r="CR22" s="1339"/>
      <c r="CS22" s="1339"/>
      <c r="CT22" s="1339"/>
      <c r="CU22" s="1339"/>
      <c r="CV22" s="1339"/>
      <c r="CW22" s="1339"/>
      <c r="CX22" s="1339"/>
      <c r="CY22" s="1339"/>
      <c r="CZ22" s="1339"/>
      <c r="DA22" s="1339"/>
      <c r="DB22" s="1339"/>
      <c r="DC22" s="1339"/>
      <c r="DD22" s="1339"/>
      <c r="DE22" s="1339"/>
      <c r="DF22" s="1339"/>
      <c r="DG22" s="1339"/>
      <c r="DH22" s="1339"/>
      <c r="DI22" s="1339"/>
      <c r="DJ22" s="1339"/>
      <c r="DK22" s="1339"/>
      <c r="DL22" s="1339"/>
      <c r="DM22" s="1339"/>
      <c r="DN22" s="1339"/>
      <c r="DO22" s="1339"/>
      <c r="DP22" s="1339"/>
      <c r="DQ22" s="1339"/>
      <c r="DR22" s="1339"/>
      <c r="DS22" s="1339"/>
      <c r="DT22" s="1339"/>
      <c r="DU22" s="1339"/>
      <c r="DV22" s="1339"/>
      <c r="DW22" s="1339"/>
      <c r="DX22" s="1339"/>
      <c r="DY22" s="1339"/>
      <c r="DZ22" s="1339"/>
      <c r="EA22" s="1339"/>
      <c r="EB22" s="1339"/>
      <c r="EC22" s="1339"/>
      <c r="ED22" s="1339"/>
      <c r="EE22" s="1339"/>
      <c r="EF22" s="1339"/>
      <c r="EG22" s="1339"/>
      <c r="EH22" s="1339"/>
      <c r="EI22" s="1339"/>
      <c r="EJ22" s="1339"/>
      <c r="EK22" s="1339"/>
      <c r="EL22" s="1339"/>
      <c r="EM22" s="1339"/>
      <c r="EN22" s="1339"/>
      <c r="EO22" s="1339"/>
      <c r="EP22" s="1339"/>
      <c r="EQ22" s="1339"/>
      <c r="ER22" s="1339"/>
      <c r="ES22" s="1339"/>
      <c r="ET22" s="1339"/>
      <c r="EU22" s="1339"/>
      <c r="EV22" s="1339"/>
      <c r="EW22" s="1339"/>
      <c r="EX22" s="1339"/>
      <c r="EY22" s="1339"/>
      <c r="EZ22" s="1339"/>
      <c r="FA22" s="1339"/>
      <c r="FB22" s="1339"/>
      <c r="FC22" s="1339"/>
      <c r="FD22" s="1339"/>
      <c r="FE22" s="1339"/>
      <c r="FF22" s="1339"/>
      <c r="FG22" s="1339"/>
      <c r="FH22" s="1339"/>
      <c r="FI22" s="1339"/>
      <c r="FJ22" s="1339"/>
      <c r="FK22" s="1339"/>
      <c r="FL22" s="1339"/>
      <c r="FM22" s="1339"/>
      <c r="FN22" s="1339"/>
      <c r="FO22" s="1339"/>
      <c r="FP22" s="1339"/>
      <c r="FQ22" s="1339"/>
      <c r="FR22" s="1339"/>
      <c r="FS22" s="1339"/>
      <c r="FT22" s="1339"/>
      <c r="FU22" s="1339"/>
      <c r="FV22" s="1339"/>
      <c r="FW22" s="1339"/>
      <c r="FX22" s="1339"/>
      <c r="FY22" s="1339"/>
      <c r="FZ22" s="1339"/>
      <c r="GA22" s="1339"/>
      <c r="GB22" s="1339"/>
      <c r="GC22" s="1339"/>
      <c r="GD22" s="1339"/>
      <c r="GE22" s="1339"/>
      <c r="GF22" s="1339"/>
      <c r="GG22" s="1339"/>
      <c r="GH22" s="1339"/>
      <c r="GI22" s="1339"/>
      <c r="GJ22" s="1339"/>
      <c r="GK22" s="1339"/>
      <c r="GL22" s="1339"/>
      <c r="GM22" s="1339"/>
      <c r="GN22" s="1339"/>
      <c r="GO22" s="1339"/>
      <c r="GP22" s="1339"/>
      <c r="GQ22" s="1339"/>
      <c r="GR22" s="1339"/>
      <c r="GS22" s="1339"/>
      <c r="GT22" s="1339"/>
      <c r="GU22" s="1339"/>
      <c r="GV22" s="1339"/>
      <c r="GW22" s="1339"/>
      <c r="GX22" s="1339"/>
      <c r="GY22" s="1339"/>
      <c r="GZ22" s="1339"/>
      <c r="HA22" s="1339"/>
      <c r="HB22" s="1339"/>
      <c r="HC22" s="1339"/>
      <c r="HD22" s="1339"/>
      <c r="HE22" s="1339"/>
      <c r="HF22" s="1339"/>
      <c r="HG22" s="1339"/>
      <c r="HH22" s="1339"/>
      <c r="HI22" s="1339"/>
      <c r="HJ22" s="1339"/>
      <c r="HK22" s="1339"/>
      <c r="HL22" s="1339"/>
      <c r="HM22" s="1339"/>
      <c r="HN22" s="1339"/>
      <c r="HO22" s="1339"/>
      <c r="HP22" s="1339"/>
      <c r="HQ22" s="1339"/>
      <c r="HR22" s="1339"/>
      <c r="HS22" s="1339"/>
      <c r="HT22" s="1339"/>
      <c r="HU22" s="1339"/>
      <c r="HV22" s="1339"/>
      <c r="HW22" s="1339"/>
      <c r="HX22" s="1339"/>
      <c r="HY22" s="1339"/>
      <c r="HZ22" s="1339"/>
      <c r="IA22" s="1339"/>
      <c r="IB22" s="1339"/>
      <c r="IC22" s="1339"/>
      <c r="ID22" s="1339"/>
      <c r="IE22" s="1339"/>
      <c r="IF22" s="1339"/>
      <c r="IG22" s="1339"/>
      <c r="IH22" s="1339"/>
      <c r="II22" s="1339"/>
      <c r="IJ22" s="1339"/>
      <c r="IK22" s="1339"/>
      <c r="IL22" s="1339"/>
      <c r="IM22" s="1339"/>
      <c r="IN22" s="1339"/>
      <c r="IO22" s="1339"/>
      <c r="IP22" s="1339"/>
    </row>
    <row r="23" spans="1:250">
      <c r="A23" s="1339"/>
      <c r="B23" s="2906"/>
      <c r="C23" s="2437" t="s">
        <v>1339</v>
      </c>
      <c r="D23" s="2445" t="s">
        <v>996</v>
      </c>
      <c r="E23" s="2443">
        <f t="shared" ref="E23:AJ23" si="17">E138</f>
        <v>105.3973797396439</v>
      </c>
      <c r="F23" s="2443">
        <f t="shared" si="17"/>
        <v>109.01567295329725</v>
      </c>
      <c r="G23" s="2443">
        <f t="shared" si="17"/>
        <v>112.51724703102629</v>
      </c>
      <c r="H23" s="2443">
        <f t="shared" si="17"/>
        <v>114.5014723417394</v>
      </c>
      <c r="I23" s="2443">
        <f t="shared" si="17"/>
        <v>116.01882110875533</v>
      </c>
      <c r="J23" s="2443">
        <f t="shared" si="17"/>
        <v>116.95257419614971</v>
      </c>
      <c r="K23" s="2443">
        <f t="shared" si="17"/>
        <v>116.71913592430111</v>
      </c>
      <c r="L23" s="2443">
        <f t="shared" si="17"/>
        <v>117.06929333207398</v>
      </c>
      <c r="M23" s="2443">
        <f t="shared" si="17"/>
        <v>117.30273160392264</v>
      </c>
      <c r="N23" s="2443">
        <f t="shared" si="17"/>
        <v>113.21756184657211</v>
      </c>
      <c r="O23" s="2443">
        <f t="shared" si="17"/>
        <v>110.29958344846459</v>
      </c>
      <c r="P23" s="2443">
        <f t="shared" si="17"/>
        <v>113.47693770418165</v>
      </c>
      <c r="Q23" s="2443">
        <f t="shared" si="17"/>
        <v>114.11067881488172</v>
      </c>
      <c r="R23" s="2443">
        <f t="shared" si="17"/>
        <v>109.34830076241485</v>
      </c>
      <c r="S23" s="2443">
        <f t="shared" si="17"/>
        <v>108.91027381825452</v>
      </c>
      <c r="T23" s="2443">
        <f t="shared" si="17"/>
        <v>109.81428687322374</v>
      </c>
      <c r="U23" s="2443">
        <f t="shared" si="17"/>
        <v>103.59216514327588</v>
      </c>
      <c r="V23" s="2443">
        <f t="shared" si="17"/>
        <v>104.29076355946367</v>
      </c>
      <c r="W23" s="2443">
        <f t="shared" si="17"/>
        <v>105.9873597130626</v>
      </c>
      <c r="X23" s="2443">
        <f t="shared" si="17"/>
        <v>102.49436763212363</v>
      </c>
      <c r="Y23" s="2443">
        <f t="shared" si="17"/>
        <v>99.400574646149096</v>
      </c>
      <c r="Z23" s="2443">
        <f t="shared" si="17"/>
        <v>99.999373288595777</v>
      </c>
      <c r="AA23" s="2443">
        <f t="shared" si="17"/>
        <v>100.59817193104246</v>
      </c>
      <c r="AB23" s="2443">
        <f t="shared" si="17"/>
        <v>106.0871594868037</v>
      </c>
      <c r="AC23" s="2443">
        <f t="shared" si="17"/>
        <v>105.08916174939257</v>
      </c>
      <c r="AD23" s="2443">
        <f t="shared" si="17"/>
        <v>101.89556898967693</v>
      </c>
      <c r="AE23" s="2443">
        <f t="shared" si="17"/>
        <v>99.799773741113555</v>
      </c>
      <c r="AF23" s="2443">
        <f t="shared" si="17"/>
        <v>100.79777147852469</v>
      </c>
      <c r="AG23" s="2443">
        <f t="shared" si="17"/>
        <v>102.44446774525305</v>
      </c>
      <c r="AH23" s="2443">
        <f t="shared" si="17"/>
        <v>106.12042607805076</v>
      </c>
      <c r="AI23" s="2443">
        <f t="shared" si="17"/>
        <v>105.039261862522</v>
      </c>
      <c r="AJ23" s="2443">
        <f t="shared" si="17"/>
        <v>100.29877260981912</v>
      </c>
      <c r="AK23" s="2055">
        <f>AK138</f>
        <v>103.50833333333334</v>
      </c>
      <c r="AL23" s="2055">
        <f>AL138</f>
        <v>99.2</v>
      </c>
      <c r="AM23" s="2055">
        <f>AM138</f>
        <v>97.1</v>
      </c>
      <c r="AN23" s="2055">
        <f>AN138</f>
        <v>93.4</v>
      </c>
      <c r="AO23" s="1928" t="s">
        <v>1343</v>
      </c>
      <c r="AP23" s="1339"/>
      <c r="AQ23" s="327"/>
      <c r="AR23" s="1339"/>
      <c r="AS23" s="1960"/>
      <c r="AT23" s="1339"/>
      <c r="AU23" s="1339"/>
      <c r="AV23" s="1339"/>
      <c r="AW23" s="1339"/>
      <c r="AX23" s="1339"/>
      <c r="AY23" s="1339"/>
      <c r="AZ23" s="1339"/>
      <c r="BA23" s="1339"/>
      <c r="BB23" s="1339"/>
      <c r="BC23" s="1339"/>
      <c r="BD23" s="1339"/>
      <c r="BE23" s="1339"/>
      <c r="BF23" s="1339"/>
      <c r="BG23" s="1339"/>
      <c r="BH23" s="1339"/>
      <c r="BI23" s="1339"/>
      <c r="BJ23" s="1339"/>
      <c r="BK23" s="1339"/>
      <c r="BL23" s="1339"/>
      <c r="BM23" s="1339"/>
      <c r="BN23" s="1339"/>
      <c r="BO23" s="1339"/>
      <c r="BP23" s="1339"/>
      <c r="BQ23" s="1339"/>
      <c r="BR23" s="1339"/>
      <c r="BS23" s="1339"/>
      <c r="BT23" s="1339"/>
      <c r="BU23" s="1339"/>
      <c r="BV23" s="1339"/>
      <c r="BW23" s="1339"/>
      <c r="BX23" s="1339"/>
      <c r="BY23" s="1339"/>
      <c r="BZ23" s="1339"/>
      <c r="CA23" s="1339"/>
      <c r="CB23" s="1339"/>
      <c r="CC23" s="1339"/>
      <c r="CD23" s="1339"/>
      <c r="CE23" s="1339"/>
      <c r="CF23" s="1339"/>
      <c r="CG23" s="1339"/>
      <c r="CH23" s="1339"/>
      <c r="CI23" s="1339"/>
      <c r="CJ23" s="1339"/>
      <c r="CK23" s="1339"/>
      <c r="CL23" s="1339"/>
      <c r="CM23" s="1339"/>
      <c r="CN23" s="1339"/>
      <c r="CO23" s="1339"/>
      <c r="CP23" s="1339"/>
      <c r="CQ23" s="1339"/>
      <c r="CR23" s="1339"/>
      <c r="CS23" s="1339"/>
      <c r="CT23" s="1339"/>
      <c r="CU23" s="1339"/>
      <c r="CV23" s="1339"/>
      <c r="CW23" s="1339"/>
      <c r="CX23" s="1339"/>
      <c r="CY23" s="1339"/>
      <c r="CZ23" s="1339"/>
      <c r="DA23" s="1339"/>
      <c r="DB23" s="1339"/>
      <c r="DC23" s="1339"/>
      <c r="DD23" s="1339"/>
      <c r="DE23" s="1339"/>
      <c r="DF23" s="1339"/>
      <c r="DG23" s="1339"/>
      <c r="DH23" s="1339"/>
      <c r="DI23" s="1339"/>
      <c r="DJ23" s="1339"/>
      <c r="DK23" s="1339"/>
      <c r="DL23" s="1339"/>
      <c r="DM23" s="1339"/>
      <c r="DN23" s="1339"/>
      <c r="DO23" s="1339"/>
      <c r="DP23" s="1339"/>
      <c r="DQ23" s="1339"/>
      <c r="DR23" s="1339"/>
      <c r="DS23" s="1339"/>
      <c r="DT23" s="1339"/>
      <c r="DU23" s="1339"/>
      <c r="DV23" s="1339"/>
      <c r="DW23" s="1339"/>
      <c r="DX23" s="1339"/>
      <c r="DY23" s="1339"/>
      <c r="DZ23" s="1339"/>
      <c r="EA23" s="1339"/>
      <c r="EB23" s="1339"/>
      <c r="EC23" s="1339"/>
      <c r="ED23" s="1339"/>
      <c r="EE23" s="1339"/>
      <c r="EF23" s="1339"/>
      <c r="EG23" s="1339"/>
      <c r="EH23" s="1339"/>
      <c r="EI23" s="1339"/>
      <c r="EJ23" s="1339"/>
      <c r="EK23" s="1339"/>
      <c r="EL23" s="1339"/>
      <c r="EM23" s="1339"/>
      <c r="EN23" s="1339"/>
      <c r="EO23" s="1339"/>
      <c r="EP23" s="1339"/>
      <c r="EQ23" s="1339"/>
      <c r="ER23" s="1339"/>
      <c r="ES23" s="1339"/>
      <c r="ET23" s="1339"/>
      <c r="EU23" s="1339"/>
      <c r="EV23" s="1339"/>
      <c r="EW23" s="1339"/>
      <c r="EX23" s="1339"/>
      <c r="EY23" s="1339"/>
      <c r="EZ23" s="1339"/>
      <c r="FA23" s="1339"/>
      <c r="FB23" s="1339"/>
      <c r="FC23" s="1339"/>
      <c r="FD23" s="1339"/>
      <c r="FE23" s="1339"/>
      <c r="FF23" s="1339"/>
      <c r="FG23" s="1339"/>
      <c r="FH23" s="1339"/>
      <c r="FI23" s="1339"/>
      <c r="FJ23" s="1339"/>
      <c r="FK23" s="1339"/>
      <c r="FL23" s="1339"/>
      <c r="FM23" s="1339"/>
      <c r="FN23" s="1339"/>
      <c r="FO23" s="1339"/>
      <c r="FP23" s="1339"/>
      <c r="FQ23" s="1339"/>
      <c r="FR23" s="1339"/>
      <c r="FS23" s="1339"/>
      <c r="FT23" s="1339"/>
      <c r="FU23" s="1339"/>
      <c r="FV23" s="1339"/>
      <c r="FW23" s="1339"/>
      <c r="FX23" s="1339"/>
      <c r="FY23" s="1339"/>
      <c r="FZ23" s="1339"/>
      <c r="GA23" s="1339"/>
      <c r="GB23" s="1339"/>
      <c r="GC23" s="1339"/>
      <c r="GD23" s="1339"/>
      <c r="GE23" s="1339"/>
      <c r="GF23" s="1339"/>
      <c r="GG23" s="1339"/>
      <c r="GH23" s="1339"/>
      <c r="GI23" s="1339"/>
      <c r="GJ23" s="1339"/>
      <c r="GK23" s="1339"/>
      <c r="GL23" s="1339"/>
      <c r="GM23" s="1339"/>
      <c r="GN23" s="1339"/>
      <c r="GO23" s="1339"/>
      <c r="GP23" s="1339"/>
      <c r="GQ23" s="1339"/>
      <c r="GR23" s="1339"/>
      <c r="GS23" s="1339"/>
      <c r="GT23" s="1339"/>
      <c r="GU23" s="1339"/>
      <c r="GV23" s="1339"/>
      <c r="GW23" s="1339"/>
      <c r="GX23" s="1339"/>
      <c r="GY23" s="1339"/>
      <c r="GZ23" s="1339"/>
      <c r="HA23" s="1339"/>
      <c r="HB23" s="1339"/>
      <c r="HC23" s="1339"/>
      <c r="HD23" s="1339"/>
      <c r="HE23" s="1339"/>
      <c r="HF23" s="1339"/>
      <c r="HG23" s="1339"/>
      <c r="HH23" s="1339"/>
      <c r="HI23" s="1339"/>
      <c r="HJ23" s="1339"/>
      <c r="HK23" s="1339"/>
      <c r="HL23" s="1339"/>
      <c r="HM23" s="1339"/>
      <c r="HN23" s="1339"/>
      <c r="HO23" s="1339"/>
      <c r="HP23" s="1339"/>
      <c r="HQ23" s="1339"/>
      <c r="HR23" s="1339"/>
      <c r="HS23" s="1339"/>
      <c r="HT23" s="1339"/>
      <c r="HU23" s="1339"/>
      <c r="HV23" s="1339"/>
      <c r="HW23" s="1339"/>
      <c r="HX23" s="1339"/>
      <c r="HY23" s="1339"/>
      <c r="HZ23" s="1339"/>
      <c r="IA23" s="1339"/>
      <c r="IB23" s="1339"/>
      <c r="IC23" s="1339"/>
      <c r="ID23" s="1339"/>
      <c r="IE23" s="1339"/>
      <c r="IF23" s="1339"/>
      <c r="IG23" s="1339"/>
      <c r="IH23" s="1339"/>
      <c r="II23" s="1339"/>
      <c r="IJ23" s="1339"/>
      <c r="IK23" s="1339"/>
      <c r="IL23" s="1339"/>
      <c r="IM23" s="1339"/>
      <c r="IN23" s="1339"/>
      <c r="IO23" s="1339"/>
      <c r="IP23" s="1339"/>
    </row>
    <row r="24" spans="1:250">
      <c r="A24" s="1339"/>
      <c r="B24" s="2906"/>
      <c r="C24" s="2444" t="s">
        <v>566</v>
      </c>
      <c r="D24" s="2430" t="s">
        <v>577</v>
      </c>
      <c r="E24" s="2412" t="s">
        <v>1298</v>
      </c>
      <c r="F24" s="1221">
        <f t="shared" ref="F24:AM24" si="18">ROUND((F23-E23)/E23*100,1)</f>
        <v>3.4</v>
      </c>
      <c r="G24" s="1221">
        <f t="shared" si="18"/>
        <v>3.2</v>
      </c>
      <c r="H24" s="1221">
        <f t="shared" si="18"/>
        <v>1.8</v>
      </c>
      <c r="I24" s="1221">
        <f t="shared" si="18"/>
        <v>1.3</v>
      </c>
      <c r="J24" s="1221">
        <f t="shared" si="18"/>
        <v>0.8</v>
      </c>
      <c r="K24" s="1221">
        <f t="shared" si="18"/>
        <v>-0.2</v>
      </c>
      <c r="L24" s="1221">
        <f t="shared" si="18"/>
        <v>0.3</v>
      </c>
      <c r="M24" s="1221">
        <f t="shared" si="18"/>
        <v>0.2</v>
      </c>
      <c r="N24" s="1221">
        <f t="shared" si="18"/>
        <v>-3.5</v>
      </c>
      <c r="O24" s="1221">
        <f t="shared" si="18"/>
        <v>-2.6</v>
      </c>
      <c r="P24" s="1221">
        <f t="shared" si="18"/>
        <v>2.9</v>
      </c>
      <c r="Q24" s="1221">
        <f t="shared" si="18"/>
        <v>0.6</v>
      </c>
      <c r="R24" s="1221">
        <f t="shared" si="18"/>
        <v>-4.2</v>
      </c>
      <c r="S24" s="1221">
        <f t="shared" si="18"/>
        <v>-0.4</v>
      </c>
      <c r="T24" s="1221">
        <f t="shared" si="18"/>
        <v>0.8</v>
      </c>
      <c r="U24" s="1221">
        <f t="shared" si="18"/>
        <v>-5.7</v>
      </c>
      <c r="V24" s="1221">
        <f t="shared" si="18"/>
        <v>0.7</v>
      </c>
      <c r="W24" s="1221">
        <f t="shared" si="18"/>
        <v>1.6</v>
      </c>
      <c r="X24" s="1221">
        <f t="shared" si="18"/>
        <v>-3.3</v>
      </c>
      <c r="Y24" s="1221">
        <f t="shared" si="18"/>
        <v>-3</v>
      </c>
      <c r="Z24" s="1221">
        <f t="shared" si="18"/>
        <v>0.6</v>
      </c>
      <c r="AA24" s="1221">
        <f t="shared" si="18"/>
        <v>0.6</v>
      </c>
      <c r="AB24" s="1221">
        <f t="shared" si="18"/>
        <v>5.5</v>
      </c>
      <c r="AC24" s="1221">
        <f t="shared" si="18"/>
        <v>-0.9</v>
      </c>
      <c r="AD24" s="1221">
        <f t="shared" si="18"/>
        <v>-3</v>
      </c>
      <c r="AE24" s="1221">
        <f t="shared" si="18"/>
        <v>-2.1</v>
      </c>
      <c r="AF24" s="1221">
        <f t="shared" si="18"/>
        <v>1</v>
      </c>
      <c r="AG24" s="1221">
        <f t="shared" si="18"/>
        <v>1.6</v>
      </c>
      <c r="AH24" s="1221">
        <f t="shared" si="18"/>
        <v>3.6</v>
      </c>
      <c r="AI24" s="1221">
        <f t="shared" si="18"/>
        <v>-1</v>
      </c>
      <c r="AJ24" s="1221">
        <f t="shared" si="18"/>
        <v>-4.5</v>
      </c>
      <c r="AK24" s="1505">
        <f t="shared" si="18"/>
        <v>3.2</v>
      </c>
      <c r="AL24" s="1505">
        <f t="shared" si="18"/>
        <v>-4.2</v>
      </c>
      <c r="AM24" s="1505">
        <f t="shared" si="18"/>
        <v>-2.1</v>
      </c>
      <c r="AN24" s="2244">
        <f>ROUND((AN23-AM23)/AM23*100,1)</f>
        <v>-3.8</v>
      </c>
      <c r="AO24" s="1928" t="s">
        <v>1344</v>
      </c>
      <c r="AP24" s="1339"/>
      <c r="AQ24" s="327"/>
      <c r="AR24" s="1339"/>
      <c r="AS24" s="1339"/>
      <c r="AT24" s="1339"/>
      <c r="AU24" s="1339"/>
      <c r="AV24" s="1339"/>
      <c r="AW24" s="1339"/>
      <c r="AX24" s="1339"/>
      <c r="AY24" s="1339"/>
      <c r="AZ24" s="1339"/>
      <c r="BA24" s="1339"/>
      <c r="BB24" s="1339"/>
      <c r="BC24" s="1339"/>
      <c r="BD24" s="1339"/>
      <c r="BE24" s="1339"/>
      <c r="BF24" s="1339"/>
      <c r="BG24" s="1339"/>
      <c r="BH24" s="1339"/>
      <c r="BI24" s="1339"/>
      <c r="BJ24" s="1339"/>
      <c r="BK24" s="1339"/>
      <c r="BL24" s="1339"/>
      <c r="BM24" s="1339"/>
      <c r="BN24" s="1339"/>
      <c r="BO24" s="1339"/>
      <c r="BP24" s="1339"/>
      <c r="BQ24" s="1339"/>
      <c r="BR24" s="1339"/>
      <c r="BS24" s="1339"/>
      <c r="BT24" s="1339"/>
      <c r="BU24" s="1339"/>
      <c r="BV24" s="1339"/>
      <c r="BW24" s="1339"/>
      <c r="BX24" s="1339"/>
      <c r="BY24" s="1339"/>
      <c r="BZ24" s="1339"/>
      <c r="CA24" s="1339"/>
      <c r="CB24" s="1339"/>
      <c r="CC24" s="1339"/>
      <c r="CD24" s="1339"/>
      <c r="CE24" s="1339"/>
      <c r="CF24" s="1339"/>
      <c r="CG24" s="1339"/>
      <c r="CH24" s="1339"/>
      <c r="CI24" s="1339"/>
      <c r="CJ24" s="1339"/>
      <c r="CK24" s="1339"/>
      <c r="CL24" s="1339"/>
      <c r="CM24" s="1339"/>
      <c r="CN24" s="1339"/>
      <c r="CO24" s="1339"/>
      <c r="CP24" s="1339"/>
      <c r="CQ24" s="1339"/>
      <c r="CR24" s="1339"/>
      <c r="CS24" s="1339"/>
      <c r="CT24" s="1339"/>
      <c r="CU24" s="1339"/>
      <c r="CV24" s="1339"/>
      <c r="CW24" s="1339"/>
      <c r="CX24" s="1339"/>
      <c r="CY24" s="1339"/>
      <c r="CZ24" s="1339"/>
      <c r="DA24" s="1339"/>
      <c r="DB24" s="1339"/>
      <c r="DC24" s="1339"/>
      <c r="DD24" s="1339"/>
      <c r="DE24" s="1339"/>
      <c r="DF24" s="1339"/>
      <c r="DG24" s="1339"/>
      <c r="DH24" s="1339"/>
      <c r="DI24" s="1339"/>
      <c r="DJ24" s="1339"/>
      <c r="DK24" s="1339"/>
      <c r="DL24" s="1339"/>
      <c r="DM24" s="1339"/>
      <c r="DN24" s="1339"/>
      <c r="DO24" s="1339"/>
      <c r="DP24" s="1339"/>
      <c r="DQ24" s="1339"/>
      <c r="DR24" s="1339"/>
      <c r="DS24" s="1339"/>
      <c r="DT24" s="1339"/>
      <c r="DU24" s="1339"/>
      <c r="DV24" s="1339"/>
      <c r="DW24" s="1339"/>
      <c r="DX24" s="1339"/>
      <c r="DY24" s="1339"/>
      <c r="DZ24" s="1339"/>
      <c r="EA24" s="1339"/>
      <c r="EB24" s="1339"/>
      <c r="EC24" s="1339"/>
      <c r="ED24" s="1339"/>
      <c r="EE24" s="1339"/>
      <c r="EF24" s="1339"/>
      <c r="EG24" s="1339"/>
      <c r="EH24" s="1339"/>
      <c r="EI24" s="1339"/>
      <c r="EJ24" s="1339"/>
      <c r="EK24" s="1339"/>
      <c r="EL24" s="1339"/>
      <c r="EM24" s="1339"/>
      <c r="EN24" s="1339"/>
      <c r="EO24" s="1339"/>
      <c r="EP24" s="1339"/>
      <c r="EQ24" s="1339"/>
      <c r="ER24" s="1339"/>
      <c r="ES24" s="1339"/>
      <c r="ET24" s="1339"/>
      <c r="EU24" s="1339"/>
      <c r="EV24" s="1339"/>
      <c r="EW24" s="1339"/>
      <c r="EX24" s="1339"/>
      <c r="EY24" s="1339"/>
      <c r="EZ24" s="1339"/>
      <c r="FA24" s="1339"/>
      <c r="FB24" s="1339"/>
      <c r="FC24" s="1339"/>
      <c r="FD24" s="1339"/>
      <c r="FE24" s="1339"/>
      <c r="FF24" s="1339"/>
      <c r="FG24" s="1339"/>
      <c r="FH24" s="1339"/>
      <c r="FI24" s="1339"/>
      <c r="FJ24" s="1339"/>
      <c r="FK24" s="1339"/>
      <c r="FL24" s="1339"/>
      <c r="FM24" s="1339"/>
      <c r="FN24" s="1339"/>
      <c r="FO24" s="1339"/>
      <c r="FP24" s="1339"/>
      <c r="FQ24" s="1339"/>
      <c r="FR24" s="1339"/>
      <c r="FS24" s="1339"/>
      <c r="FT24" s="1339"/>
      <c r="FU24" s="1339"/>
      <c r="FV24" s="1339"/>
      <c r="FW24" s="1339"/>
      <c r="FX24" s="1339"/>
      <c r="FY24" s="1339"/>
      <c r="FZ24" s="1339"/>
      <c r="GA24" s="1339"/>
      <c r="GB24" s="1339"/>
      <c r="GC24" s="1339"/>
      <c r="GD24" s="1339"/>
      <c r="GE24" s="1339"/>
      <c r="GF24" s="1339"/>
      <c r="GG24" s="1339"/>
      <c r="GH24" s="1339"/>
      <c r="GI24" s="1339"/>
      <c r="GJ24" s="1339"/>
      <c r="GK24" s="1339"/>
      <c r="GL24" s="1339"/>
      <c r="GM24" s="1339"/>
      <c r="GN24" s="1339"/>
      <c r="GO24" s="1339"/>
      <c r="GP24" s="1339"/>
      <c r="GQ24" s="1339"/>
      <c r="GR24" s="1339"/>
      <c r="GS24" s="1339"/>
      <c r="GT24" s="1339"/>
      <c r="GU24" s="1339"/>
      <c r="GV24" s="1339"/>
      <c r="GW24" s="1339"/>
      <c r="GX24" s="1339"/>
      <c r="GY24" s="1339"/>
      <c r="GZ24" s="1339"/>
      <c r="HA24" s="1339"/>
      <c r="HB24" s="1339"/>
      <c r="HC24" s="1339"/>
      <c r="HD24" s="1339"/>
      <c r="HE24" s="1339"/>
      <c r="HF24" s="1339"/>
      <c r="HG24" s="1339"/>
      <c r="HH24" s="1339"/>
      <c r="HI24" s="1339"/>
      <c r="HJ24" s="1339"/>
      <c r="HK24" s="1339"/>
      <c r="HL24" s="1339"/>
      <c r="HM24" s="1339"/>
      <c r="HN24" s="1339"/>
      <c r="HO24" s="1339"/>
      <c r="HP24" s="1339"/>
      <c r="HQ24" s="1339"/>
      <c r="HR24" s="1339"/>
      <c r="HS24" s="1339"/>
      <c r="HT24" s="1339"/>
      <c r="HU24" s="1339"/>
      <c r="HV24" s="1339"/>
      <c r="HW24" s="1339"/>
      <c r="HX24" s="1339"/>
      <c r="HY24" s="1339"/>
      <c r="HZ24" s="1339"/>
      <c r="IA24" s="1339"/>
      <c r="IB24" s="1339"/>
      <c r="IC24" s="1339"/>
      <c r="ID24" s="1339"/>
      <c r="IE24" s="1339"/>
      <c r="IF24" s="1339"/>
      <c r="IG24" s="1339"/>
      <c r="IH24" s="1339"/>
      <c r="II24" s="1339"/>
      <c r="IJ24" s="1339"/>
      <c r="IK24" s="1339"/>
      <c r="IL24" s="1339"/>
      <c r="IM24" s="1339"/>
      <c r="IN24" s="1339"/>
      <c r="IO24" s="1339"/>
      <c r="IP24" s="1339"/>
    </row>
    <row r="25" spans="1:250">
      <c r="A25" s="1339"/>
      <c r="B25" s="2906"/>
      <c r="C25" s="2437" t="s">
        <v>569</v>
      </c>
      <c r="D25" s="2428" t="s">
        <v>996</v>
      </c>
      <c r="E25" s="2055">
        <f t="shared" ref="E25:AJ25" si="19">E141</f>
        <v>198.47354429294231</v>
      </c>
      <c r="F25" s="2055">
        <f t="shared" si="19"/>
        <v>186.25689620672898</v>
      </c>
      <c r="G25" s="2055">
        <f t="shared" si="19"/>
        <v>172.59931014111615</v>
      </c>
      <c r="H25" s="2055">
        <f t="shared" si="19"/>
        <v>148.88648295838931</v>
      </c>
      <c r="I25" s="2055">
        <f t="shared" si="19"/>
        <v>126.82342534627929</v>
      </c>
      <c r="J25" s="2055">
        <f t="shared" si="19"/>
        <v>124.75599259322782</v>
      </c>
      <c r="K25" s="2055">
        <f t="shared" si="19"/>
        <v>129.85148341893046</v>
      </c>
      <c r="L25" s="2055">
        <f t="shared" si="19"/>
        <v>139.52038609229245</v>
      </c>
      <c r="M25" s="2055">
        <f t="shared" si="19"/>
        <v>140.50189457101382</v>
      </c>
      <c r="N25" s="2055">
        <f t="shared" si="19"/>
        <v>122.87650827227195</v>
      </c>
      <c r="O25" s="2055">
        <f t="shared" si="19"/>
        <v>122.55281930588508</v>
      </c>
      <c r="P25" s="2055">
        <f t="shared" si="19"/>
        <v>124.82908365015388</v>
      </c>
      <c r="Q25" s="2055">
        <f t="shared" si="19"/>
        <v>117.81234218525188</v>
      </c>
      <c r="R25" s="2055">
        <f t="shared" si="19"/>
        <v>109.81409224162846</v>
      </c>
      <c r="S25" s="2055">
        <f t="shared" si="19"/>
        <v>114.19955565719224</v>
      </c>
      <c r="T25" s="2055">
        <f t="shared" si="19"/>
        <v>122.58414404456768</v>
      </c>
      <c r="U25" s="2055">
        <f t="shared" si="19"/>
        <v>127.77360908631815</v>
      </c>
      <c r="V25" s="2055">
        <f t="shared" si="19"/>
        <v>135.09315635848523</v>
      </c>
      <c r="W25" s="2055">
        <f t="shared" si="19"/>
        <v>137.32765438451057</v>
      </c>
      <c r="X25" s="2055">
        <f t="shared" si="19"/>
        <v>130.62416030643456</v>
      </c>
      <c r="Y25" s="2055">
        <f t="shared" si="19"/>
        <v>118.26133010636913</v>
      </c>
      <c r="Z25" s="2055">
        <f t="shared" si="19"/>
        <v>124.49495310420617</v>
      </c>
      <c r="AA25" s="2055">
        <f t="shared" si="19"/>
        <v>121.80102557750273</v>
      </c>
      <c r="AB25" s="2055">
        <f t="shared" si="19"/>
        <v>117.11275635467389</v>
      </c>
      <c r="AC25" s="2055">
        <f t="shared" si="19"/>
        <v>123.84757517143251</v>
      </c>
      <c r="AD25" s="2055">
        <f t="shared" si="19"/>
        <v>127.75272592719639</v>
      </c>
      <c r="AE25" s="2055">
        <f t="shared" si="19"/>
        <v>123.68050989845861</v>
      </c>
      <c r="AF25" s="2055">
        <f t="shared" si="19"/>
        <v>120.11993126820329</v>
      </c>
      <c r="AG25" s="2055">
        <f t="shared" si="19"/>
        <v>120.6733349849292</v>
      </c>
      <c r="AH25" s="2055">
        <f t="shared" si="19"/>
        <v>130.44665345389984</v>
      </c>
      <c r="AI25" s="2055">
        <f t="shared" si="19"/>
        <v>121.96809085047659</v>
      </c>
      <c r="AJ25" s="2055">
        <f t="shared" si="19"/>
        <v>103.74753451676528</v>
      </c>
      <c r="AK25" s="2443">
        <f>AK141</f>
        <v>105.2</v>
      </c>
      <c r="AL25" s="2443">
        <f>AL141</f>
        <v>104.5</v>
      </c>
      <c r="AM25" s="2443">
        <f>AM141</f>
        <v>100.9</v>
      </c>
      <c r="AN25" s="2443">
        <f>AN141</f>
        <v>100.2</v>
      </c>
      <c r="AO25" s="1962"/>
      <c r="AP25" s="1339"/>
      <c r="AQ25" s="327"/>
      <c r="AR25" s="1339"/>
      <c r="AS25" s="1339"/>
      <c r="AT25" s="1339"/>
      <c r="AU25" s="1339"/>
      <c r="AV25" s="1339"/>
      <c r="AW25" s="1339"/>
      <c r="AX25" s="1339"/>
      <c r="AY25" s="1339"/>
      <c r="AZ25" s="1339"/>
      <c r="BA25" s="1339"/>
      <c r="BB25" s="1339"/>
      <c r="BC25" s="1339"/>
      <c r="BD25" s="1339"/>
      <c r="BE25" s="1339"/>
      <c r="BF25" s="1339"/>
      <c r="BG25" s="1339"/>
      <c r="BH25" s="1339"/>
      <c r="BI25" s="1339"/>
      <c r="BJ25" s="1339"/>
      <c r="BK25" s="1339"/>
      <c r="BL25" s="1339"/>
      <c r="BM25" s="1339"/>
      <c r="BN25" s="1339"/>
      <c r="BO25" s="1339"/>
      <c r="BP25" s="1339"/>
      <c r="BQ25" s="1339"/>
      <c r="BR25" s="1339"/>
      <c r="BS25" s="1339"/>
      <c r="BT25" s="1339"/>
      <c r="BU25" s="1339"/>
      <c r="BV25" s="1339"/>
      <c r="BW25" s="1339"/>
      <c r="BX25" s="1339"/>
      <c r="BY25" s="1339"/>
      <c r="BZ25" s="1339"/>
      <c r="CA25" s="1339"/>
      <c r="CB25" s="1339"/>
      <c r="CC25" s="1339"/>
      <c r="CD25" s="1339"/>
      <c r="CE25" s="1339"/>
      <c r="CF25" s="1339"/>
      <c r="CG25" s="1339"/>
      <c r="CH25" s="1339"/>
      <c r="CI25" s="1339"/>
      <c r="CJ25" s="1339"/>
      <c r="CK25" s="1339"/>
      <c r="CL25" s="1339"/>
      <c r="CM25" s="1339"/>
      <c r="CN25" s="1339"/>
      <c r="CO25" s="1339"/>
      <c r="CP25" s="1339"/>
      <c r="CQ25" s="1339"/>
      <c r="CR25" s="1339"/>
      <c r="CS25" s="1339"/>
      <c r="CT25" s="1339"/>
      <c r="CU25" s="1339"/>
      <c r="CV25" s="1339"/>
      <c r="CW25" s="1339"/>
      <c r="CX25" s="1339"/>
      <c r="CY25" s="1339"/>
      <c r="CZ25" s="1339"/>
      <c r="DA25" s="1339"/>
      <c r="DB25" s="1339"/>
      <c r="DC25" s="1339"/>
      <c r="DD25" s="1339"/>
      <c r="DE25" s="1339"/>
      <c r="DF25" s="1339"/>
      <c r="DG25" s="1339"/>
      <c r="DH25" s="1339"/>
      <c r="DI25" s="1339"/>
      <c r="DJ25" s="1339"/>
      <c r="DK25" s="1339"/>
      <c r="DL25" s="1339"/>
      <c r="DM25" s="1339"/>
      <c r="DN25" s="1339"/>
      <c r="DO25" s="1339"/>
      <c r="DP25" s="1339"/>
      <c r="DQ25" s="1339"/>
      <c r="DR25" s="1339"/>
      <c r="DS25" s="1339"/>
      <c r="DT25" s="1339"/>
      <c r="DU25" s="1339"/>
      <c r="DV25" s="1339"/>
      <c r="DW25" s="1339"/>
      <c r="DX25" s="1339"/>
      <c r="DY25" s="1339"/>
      <c r="DZ25" s="1339"/>
      <c r="EA25" s="1339"/>
      <c r="EB25" s="1339"/>
      <c r="EC25" s="1339"/>
      <c r="ED25" s="1339"/>
      <c r="EE25" s="1339"/>
      <c r="EF25" s="1339"/>
      <c r="EG25" s="1339"/>
      <c r="EH25" s="1339"/>
      <c r="EI25" s="1339"/>
      <c r="EJ25" s="1339"/>
      <c r="EK25" s="1339"/>
      <c r="EL25" s="1339"/>
      <c r="EM25" s="1339"/>
      <c r="EN25" s="1339"/>
      <c r="EO25" s="1339"/>
      <c r="EP25" s="1339"/>
      <c r="EQ25" s="1339"/>
      <c r="ER25" s="1339"/>
      <c r="ES25" s="1339"/>
      <c r="ET25" s="1339"/>
      <c r="EU25" s="1339"/>
      <c r="EV25" s="1339"/>
      <c r="EW25" s="1339"/>
      <c r="EX25" s="1339"/>
      <c r="EY25" s="1339"/>
      <c r="EZ25" s="1339"/>
      <c r="FA25" s="1339"/>
      <c r="FB25" s="1339"/>
      <c r="FC25" s="1339"/>
      <c r="FD25" s="1339"/>
      <c r="FE25" s="1339"/>
      <c r="FF25" s="1339"/>
      <c r="FG25" s="1339"/>
      <c r="FH25" s="1339"/>
      <c r="FI25" s="1339"/>
      <c r="FJ25" s="1339"/>
      <c r="FK25" s="1339"/>
      <c r="FL25" s="1339"/>
      <c r="FM25" s="1339"/>
      <c r="FN25" s="1339"/>
      <c r="FO25" s="1339"/>
      <c r="FP25" s="1339"/>
      <c r="FQ25" s="1339"/>
      <c r="FR25" s="1339"/>
      <c r="FS25" s="1339"/>
      <c r="FT25" s="1339"/>
      <c r="FU25" s="1339"/>
      <c r="FV25" s="1339"/>
      <c r="FW25" s="1339"/>
      <c r="FX25" s="1339"/>
      <c r="FY25" s="1339"/>
      <c r="FZ25" s="1339"/>
      <c r="GA25" s="1339"/>
      <c r="GB25" s="1339"/>
      <c r="GC25" s="1339"/>
      <c r="GD25" s="1339"/>
      <c r="GE25" s="1339"/>
      <c r="GF25" s="1339"/>
      <c r="GG25" s="1339"/>
      <c r="GH25" s="1339"/>
      <c r="GI25" s="1339"/>
      <c r="GJ25" s="1339"/>
      <c r="GK25" s="1339"/>
      <c r="GL25" s="1339"/>
      <c r="GM25" s="1339"/>
      <c r="GN25" s="1339"/>
      <c r="GO25" s="1339"/>
      <c r="GP25" s="1339"/>
      <c r="GQ25" s="1339"/>
      <c r="GR25" s="1339"/>
      <c r="GS25" s="1339"/>
      <c r="GT25" s="1339"/>
      <c r="GU25" s="1339"/>
      <c r="GV25" s="1339"/>
      <c r="GW25" s="1339"/>
      <c r="GX25" s="1339"/>
      <c r="GY25" s="1339"/>
      <c r="GZ25" s="1339"/>
      <c r="HA25" s="1339"/>
      <c r="HB25" s="1339"/>
      <c r="HC25" s="1339"/>
      <c r="HD25" s="1339"/>
      <c r="HE25" s="1339"/>
      <c r="HF25" s="1339"/>
      <c r="HG25" s="1339"/>
      <c r="HH25" s="1339"/>
      <c r="HI25" s="1339"/>
      <c r="HJ25" s="1339"/>
      <c r="HK25" s="1339"/>
      <c r="HL25" s="1339"/>
      <c r="HM25" s="1339"/>
      <c r="HN25" s="1339"/>
      <c r="HO25" s="1339"/>
      <c r="HP25" s="1339"/>
      <c r="HQ25" s="1339"/>
      <c r="HR25" s="1339"/>
      <c r="HS25" s="1339"/>
      <c r="HT25" s="1339"/>
      <c r="HU25" s="1339"/>
      <c r="HV25" s="1339"/>
      <c r="HW25" s="1339"/>
      <c r="HX25" s="1339"/>
      <c r="HY25" s="1339"/>
      <c r="HZ25" s="1339"/>
      <c r="IA25" s="1339"/>
      <c r="IB25" s="1339"/>
      <c r="IC25" s="1339"/>
      <c r="ID25" s="1339"/>
      <c r="IE25" s="1339"/>
      <c r="IF25" s="1339"/>
      <c r="IG25" s="1339"/>
      <c r="IH25" s="1339"/>
      <c r="II25" s="1339"/>
      <c r="IJ25" s="1339"/>
      <c r="IK25" s="1339"/>
      <c r="IL25" s="1339"/>
      <c r="IM25" s="1339"/>
      <c r="IN25" s="1339"/>
      <c r="IO25" s="1339"/>
      <c r="IP25" s="1339"/>
    </row>
    <row r="26" spans="1:250">
      <c r="A26" s="1339"/>
      <c r="B26" s="2906"/>
      <c r="C26" s="2444" t="s">
        <v>570</v>
      </c>
      <c r="D26" s="2430" t="s">
        <v>577</v>
      </c>
      <c r="E26" s="2446" t="s">
        <v>1298</v>
      </c>
      <c r="F26" s="1505">
        <f t="shared" ref="F26:AN26" si="20">ROUND((F25-E25)/E25*100,1)</f>
        <v>-6.2</v>
      </c>
      <c r="G26" s="1505">
        <f t="shared" si="20"/>
        <v>-7.3</v>
      </c>
      <c r="H26" s="1505">
        <f t="shared" si="20"/>
        <v>-13.7</v>
      </c>
      <c r="I26" s="1505">
        <f t="shared" si="20"/>
        <v>-14.8</v>
      </c>
      <c r="J26" s="1505">
        <f t="shared" si="20"/>
        <v>-1.6</v>
      </c>
      <c r="K26" s="1505">
        <f t="shared" si="20"/>
        <v>4.0999999999999996</v>
      </c>
      <c r="L26" s="1505">
        <f t="shared" si="20"/>
        <v>7.4</v>
      </c>
      <c r="M26" s="1505">
        <f t="shared" si="20"/>
        <v>0.7</v>
      </c>
      <c r="N26" s="1505">
        <f t="shared" si="20"/>
        <v>-12.5</v>
      </c>
      <c r="O26" s="1505">
        <f t="shared" si="20"/>
        <v>-0.3</v>
      </c>
      <c r="P26" s="1505">
        <f t="shared" si="20"/>
        <v>1.9</v>
      </c>
      <c r="Q26" s="1505">
        <f t="shared" si="20"/>
        <v>-5.6</v>
      </c>
      <c r="R26" s="1505">
        <f t="shared" si="20"/>
        <v>-6.8</v>
      </c>
      <c r="S26" s="1505">
        <f t="shared" si="20"/>
        <v>4</v>
      </c>
      <c r="T26" s="1505">
        <f t="shared" si="20"/>
        <v>7.3</v>
      </c>
      <c r="U26" s="1505">
        <f t="shared" si="20"/>
        <v>4.2</v>
      </c>
      <c r="V26" s="1505">
        <f t="shared" si="20"/>
        <v>5.7</v>
      </c>
      <c r="W26" s="1505">
        <f t="shared" si="20"/>
        <v>1.7</v>
      </c>
      <c r="X26" s="1505">
        <f t="shared" si="20"/>
        <v>-4.9000000000000004</v>
      </c>
      <c r="Y26" s="1505">
        <f t="shared" si="20"/>
        <v>-9.5</v>
      </c>
      <c r="Z26" s="1505">
        <f t="shared" si="20"/>
        <v>5.3</v>
      </c>
      <c r="AA26" s="1505">
        <f t="shared" si="20"/>
        <v>-2.2000000000000002</v>
      </c>
      <c r="AB26" s="1505">
        <f t="shared" si="20"/>
        <v>-3.8</v>
      </c>
      <c r="AC26" s="1505">
        <f t="shared" si="20"/>
        <v>5.8</v>
      </c>
      <c r="AD26" s="1505">
        <f t="shared" si="20"/>
        <v>3.2</v>
      </c>
      <c r="AE26" s="1505">
        <f t="shared" si="20"/>
        <v>-3.2</v>
      </c>
      <c r="AF26" s="1505">
        <f t="shared" si="20"/>
        <v>-2.9</v>
      </c>
      <c r="AG26" s="1505">
        <f t="shared" si="20"/>
        <v>0.5</v>
      </c>
      <c r="AH26" s="1505">
        <f t="shared" si="20"/>
        <v>8.1</v>
      </c>
      <c r="AI26" s="1505">
        <f t="shared" si="20"/>
        <v>-6.5</v>
      </c>
      <c r="AJ26" s="1505">
        <f t="shared" si="20"/>
        <v>-14.9</v>
      </c>
      <c r="AK26" s="1221">
        <f t="shared" si="20"/>
        <v>1.4</v>
      </c>
      <c r="AL26" s="1221">
        <f t="shared" si="20"/>
        <v>-0.7</v>
      </c>
      <c r="AM26" s="1221">
        <f t="shared" si="20"/>
        <v>-3.4</v>
      </c>
      <c r="AN26" s="1221">
        <f t="shared" si="20"/>
        <v>-0.7</v>
      </c>
      <c r="AO26" s="1962"/>
      <c r="AP26" s="1339"/>
      <c r="AQ26" s="327"/>
      <c r="AR26" s="1339"/>
      <c r="AS26" s="1339"/>
      <c r="AT26" s="1339"/>
      <c r="AU26" s="1339"/>
      <c r="AV26" s="1339"/>
      <c r="AW26" s="1339"/>
      <c r="AX26" s="1339"/>
      <c r="AY26" s="1339"/>
      <c r="AZ26" s="1339"/>
      <c r="BA26" s="1339"/>
      <c r="BB26" s="1339"/>
      <c r="BC26" s="1339"/>
      <c r="BD26" s="1339"/>
      <c r="BE26" s="1339"/>
      <c r="BF26" s="1339"/>
      <c r="BG26" s="1339"/>
      <c r="BH26" s="1339"/>
      <c r="BI26" s="1339"/>
      <c r="BJ26" s="1339"/>
      <c r="BK26" s="1339"/>
      <c r="BL26" s="1339"/>
      <c r="BM26" s="1339"/>
      <c r="BN26" s="1339"/>
      <c r="BO26" s="1339"/>
      <c r="BP26" s="1339"/>
      <c r="BQ26" s="1339"/>
      <c r="BR26" s="1339"/>
      <c r="BS26" s="1339"/>
      <c r="BT26" s="1339"/>
      <c r="BU26" s="1339"/>
      <c r="BV26" s="1339"/>
      <c r="BW26" s="1339"/>
      <c r="BX26" s="1339"/>
      <c r="BY26" s="1339"/>
      <c r="BZ26" s="1339"/>
      <c r="CA26" s="1339"/>
      <c r="CB26" s="1339"/>
      <c r="CC26" s="1339"/>
      <c r="CD26" s="1339"/>
      <c r="CE26" s="1339"/>
      <c r="CF26" s="1339"/>
      <c r="CG26" s="1339"/>
      <c r="CH26" s="1339"/>
      <c r="CI26" s="1339"/>
      <c r="CJ26" s="1339"/>
      <c r="CK26" s="1339"/>
      <c r="CL26" s="1339"/>
      <c r="CM26" s="1339"/>
      <c r="CN26" s="1339"/>
      <c r="CO26" s="1339"/>
      <c r="CP26" s="1339"/>
      <c r="CQ26" s="1339"/>
      <c r="CR26" s="1339"/>
      <c r="CS26" s="1339"/>
      <c r="CT26" s="1339"/>
      <c r="CU26" s="1339"/>
      <c r="CV26" s="1339"/>
      <c r="CW26" s="1339"/>
      <c r="CX26" s="1339"/>
      <c r="CY26" s="1339"/>
      <c r="CZ26" s="1339"/>
      <c r="DA26" s="1339"/>
      <c r="DB26" s="1339"/>
      <c r="DC26" s="1339"/>
      <c r="DD26" s="1339"/>
      <c r="DE26" s="1339"/>
      <c r="DF26" s="1339"/>
      <c r="DG26" s="1339"/>
      <c r="DH26" s="1339"/>
      <c r="DI26" s="1339"/>
      <c r="DJ26" s="1339"/>
      <c r="DK26" s="1339"/>
      <c r="DL26" s="1339"/>
      <c r="DM26" s="1339"/>
      <c r="DN26" s="1339"/>
      <c r="DO26" s="1339"/>
      <c r="DP26" s="1339"/>
      <c r="DQ26" s="1339"/>
      <c r="DR26" s="1339"/>
      <c r="DS26" s="1339"/>
      <c r="DT26" s="1339"/>
      <c r="DU26" s="1339"/>
      <c r="DV26" s="1339"/>
      <c r="DW26" s="1339"/>
      <c r="DX26" s="1339"/>
      <c r="DY26" s="1339"/>
      <c r="DZ26" s="1339"/>
      <c r="EA26" s="1339"/>
      <c r="EB26" s="1339"/>
      <c r="EC26" s="1339"/>
      <c r="ED26" s="1339"/>
      <c r="EE26" s="1339"/>
      <c r="EF26" s="1339"/>
      <c r="EG26" s="1339"/>
      <c r="EH26" s="1339"/>
      <c r="EI26" s="1339"/>
      <c r="EJ26" s="1339"/>
      <c r="EK26" s="1339"/>
      <c r="EL26" s="1339"/>
      <c r="EM26" s="1339"/>
      <c r="EN26" s="1339"/>
      <c r="EO26" s="1339"/>
      <c r="EP26" s="1339"/>
      <c r="EQ26" s="1339"/>
      <c r="ER26" s="1339"/>
      <c r="ES26" s="1339"/>
      <c r="ET26" s="1339"/>
      <c r="EU26" s="1339"/>
      <c r="EV26" s="1339"/>
      <c r="EW26" s="1339"/>
      <c r="EX26" s="1339"/>
      <c r="EY26" s="1339"/>
      <c r="EZ26" s="1339"/>
      <c r="FA26" s="1339"/>
      <c r="FB26" s="1339"/>
      <c r="FC26" s="1339"/>
      <c r="FD26" s="1339"/>
      <c r="FE26" s="1339"/>
      <c r="FF26" s="1339"/>
      <c r="FG26" s="1339"/>
      <c r="FH26" s="1339"/>
      <c r="FI26" s="1339"/>
      <c r="FJ26" s="1339"/>
      <c r="FK26" s="1339"/>
      <c r="FL26" s="1339"/>
      <c r="FM26" s="1339"/>
      <c r="FN26" s="1339"/>
      <c r="FO26" s="1339"/>
      <c r="FP26" s="1339"/>
      <c r="FQ26" s="1339"/>
      <c r="FR26" s="1339"/>
      <c r="FS26" s="1339"/>
      <c r="FT26" s="1339"/>
      <c r="FU26" s="1339"/>
      <c r="FV26" s="1339"/>
      <c r="FW26" s="1339"/>
      <c r="FX26" s="1339"/>
      <c r="FY26" s="1339"/>
      <c r="FZ26" s="1339"/>
      <c r="GA26" s="1339"/>
      <c r="GB26" s="1339"/>
      <c r="GC26" s="1339"/>
      <c r="GD26" s="1339"/>
      <c r="GE26" s="1339"/>
      <c r="GF26" s="1339"/>
      <c r="GG26" s="1339"/>
      <c r="GH26" s="1339"/>
      <c r="GI26" s="1339"/>
      <c r="GJ26" s="1339"/>
      <c r="GK26" s="1339"/>
      <c r="GL26" s="1339"/>
      <c r="GM26" s="1339"/>
      <c r="GN26" s="1339"/>
      <c r="GO26" s="1339"/>
      <c r="GP26" s="1339"/>
      <c r="GQ26" s="1339"/>
      <c r="GR26" s="1339"/>
      <c r="GS26" s="1339"/>
      <c r="GT26" s="1339"/>
      <c r="GU26" s="1339"/>
      <c r="GV26" s="1339"/>
      <c r="GW26" s="1339"/>
      <c r="GX26" s="1339"/>
      <c r="GY26" s="1339"/>
      <c r="GZ26" s="1339"/>
      <c r="HA26" s="1339"/>
      <c r="HB26" s="1339"/>
      <c r="HC26" s="1339"/>
      <c r="HD26" s="1339"/>
      <c r="HE26" s="1339"/>
      <c r="HF26" s="1339"/>
      <c r="HG26" s="1339"/>
      <c r="HH26" s="1339"/>
      <c r="HI26" s="1339"/>
      <c r="HJ26" s="1339"/>
      <c r="HK26" s="1339"/>
      <c r="HL26" s="1339"/>
      <c r="HM26" s="1339"/>
      <c r="HN26" s="1339"/>
      <c r="HO26" s="1339"/>
      <c r="HP26" s="1339"/>
      <c r="HQ26" s="1339"/>
      <c r="HR26" s="1339"/>
      <c r="HS26" s="1339"/>
      <c r="HT26" s="1339"/>
      <c r="HU26" s="1339"/>
      <c r="HV26" s="1339"/>
      <c r="HW26" s="1339"/>
      <c r="HX26" s="1339"/>
      <c r="HY26" s="1339"/>
      <c r="HZ26" s="1339"/>
      <c r="IA26" s="1339"/>
      <c r="IB26" s="1339"/>
      <c r="IC26" s="1339"/>
      <c r="ID26" s="1339"/>
      <c r="IE26" s="1339"/>
      <c r="IF26" s="1339"/>
      <c r="IG26" s="1339"/>
      <c r="IH26" s="1339"/>
      <c r="II26" s="1339"/>
      <c r="IJ26" s="1339"/>
      <c r="IK26" s="1339"/>
      <c r="IL26" s="1339"/>
      <c r="IM26" s="1339"/>
      <c r="IN26" s="1339"/>
      <c r="IO26" s="1339"/>
      <c r="IP26" s="1339"/>
    </row>
    <row r="27" spans="1:250">
      <c r="A27" s="1339"/>
      <c r="B27" s="2906"/>
      <c r="C27" s="2267" t="s">
        <v>571</v>
      </c>
      <c r="D27" s="2428" t="s">
        <v>784</v>
      </c>
      <c r="E27" s="2443">
        <f t="shared" ref="E27:AJ27" si="21">E144</f>
        <v>101.92203524483604</v>
      </c>
      <c r="F27" s="2443">
        <f t="shared" si="21"/>
        <v>102.96054215417209</v>
      </c>
      <c r="G27" s="2443">
        <f t="shared" si="21"/>
        <v>106.051336527196</v>
      </c>
      <c r="H27" s="2443">
        <f t="shared" si="21"/>
        <v>107.22171732978104</v>
      </c>
      <c r="I27" s="2443">
        <f t="shared" si="21"/>
        <v>105.91122051561888</v>
      </c>
      <c r="J27" s="2443">
        <f t="shared" si="21"/>
        <v>103.29022688729464</v>
      </c>
      <c r="K27" s="2443">
        <f t="shared" si="21"/>
        <v>100.43845394578459</v>
      </c>
      <c r="L27" s="2443">
        <f t="shared" si="21"/>
        <v>98.501556138689594</v>
      </c>
      <c r="M27" s="2443">
        <f t="shared" si="21"/>
        <v>98.188355642223186</v>
      </c>
      <c r="N27" s="2443">
        <f t="shared" si="21"/>
        <v>97.191059324527458</v>
      </c>
      <c r="O27" s="2443">
        <f t="shared" si="21"/>
        <v>97.479533466009713</v>
      </c>
      <c r="P27" s="2443">
        <f t="shared" si="21"/>
        <v>94.883266192669609</v>
      </c>
      <c r="Q27" s="2443">
        <f t="shared" si="21"/>
        <v>92.526020350843424</v>
      </c>
      <c r="R27" s="2443">
        <f t="shared" si="21"/>
        <v>91.405092258226745</v>
      </c>
      <c r="S27" s="2443">
        <f t="shared" si="21"/>
        <v>89.056088534728588</v>
      </c>
      <c r="T27" s="2443">
        <f t="shared" si="21"/>
        <v>89.031362179744391</v>
      </c>
      <c r="U27" s="2443">
        <f t="shared" si="21"/>
        <v>89.558857752740479</v>
      </c>
      <c r="V27" s="2443">
        <f t="shared" si="21"/>
        <v>89.872058249206901</v>
      </c>
      <c r="W27" s="2443">
        <f t="shared" si="21"/>
        <v>93.15242134377624</v>
      </c>
      <c r="X27" s="2443">
        <f t="shared" si="21"/>
        <v>96.177278770175647</v>
      </c>
      <c r="Y27" s="2443">
        <f t="shared" si="21"/>
        <v>97.421838637713265</v>
      </c>
      <c r="Z27" s="2443">
        <f t="shared" si="21"/>
        <v>97.627891595914875</v>
      </c>
      <c r="AA27" s="2443">
        <f t="shared" si="21"/>
        <v>98.46858766537737</v>
      </c>
      <c r="AB27" s="2443">
        <f t="shared" si="21"/>
        <v>97.850428790772568</v>
      </c>
      <c r="AC27" s="2443">
        <f t="shared" si="21"/>
        <v>98.27077682550383</v>
      </c>
      <c r="AD27" s="2443">
        <f t="shared" si="21"/>
        <v>98.402650718752852</v>
      </c>
      <c r="AE27" s="2443">
        <f t="shared" si="21"/>
        <v>99.136199249950522</v>
      </c>
      <c r="AF27" s="2443">
        <f t="shared" si="21"/>
        <v>99.284557379855656</v>
      </c>
      <c r="AG27" s="2443">
        <f t="shared" si="21"/>
        <v>98.971356883389234</v>
      </c>
      <c r="AH27" s="2443">
        <f t="shared" si="21"/>
        <v>98.790030280171834</v>
      </c>
      <c r="AI27" s="2443">
        <f t="shared" si="21"/>
        <v>99.515336693041462</v>
      </c>
      <c r="AJ27" s="2443">
        <f t="shared" si="21"/>
        <v>99.696663296258848</v>
      </c>
      <c r="AK27" s="2055">
        <f>AK144</f>
        <v>98.6</v>
      </c>
      <c r="AL27" s="2055">
        <f>AL144</f>
        <v>98.4</v>
      </c>
      <c r="AM27" s="2055">
        <f>AM144</f>
        <v>103.4</v>
      </c>
      <c r="AN27" s="2055">
        <f>AN144</f>
        <v>98.7</v>
      </c>
      <c r="AO27" s="1962"/>
      <c r="AP27" s="1339"/>
      <c r="AQ27" s="327"/>
      <c r="AR27" s="1339"/>
      <c r="AS27" s="1339"/>
      <c r="AT27" s="1339"/>
      <c r="AU27" s="1339"/>
      <c r="AV27" s="1339"/>
      <c r="AW27" s="1339"/>
      <c r="AX27" s="1339"/>
      <c r="AY27" s="1339"/>
      <c r="AZ27" s="1339"/>
      <c r="BA27" s="1339"/>
      <c r="BB27" s="1339"/>
      <c r="BC27" s="1339"/>
      <c r="BD27" s="1339"/>
      <c r="BE27" s="1339"/>
      <c r="BF27" s="1339"/>
      <c r="BG27" s="1339"/>
      <c r="BH27" s="1339"/>
      <c r="BI27" s="1339"/>
      <c r="BJ27" s="1339"/>
      <c r="BK27" s="1339"/>
      <c r="BL27" s="1339"/>
      <c r="BM27" s="1339"/>
      <c r="BN27" s="1339"/>
      <c r="BO27" s="1339"/>
      <c r="BP27" s="1339"/>
      <c r="BQ27" s="1339"/>
      <c r="BR27" s="1339"/>
      <c r="BS27" s="1339"/>
      <c r="BT27" s="1339"/>
      <c r="BU27" s="1339"/>
      <c r="BV27" s="1339"/>
      <c r="BW27" s="1339"/>
      <c r="BX27" s="1339"/>
      <c r="BY27" s="1339"/>
      <c r="BZ27" s="1339"/>
      <c r="CA27" s="1339"/>
      <c r="CB27" s="1339"/>
      <c r="CC27" s="1339"/>
      <c r="CD27" s="1339"/>
      <c r="CE27" s="1339"/>
      <c r="CF27" s="1339"/>
      <c r="CG27" s="1339"/>
      <c r="CH27" s="1339"/>
      <c r="CI27" s="1339"/>
      <c r="CJ27" s="1339"/>
      <c r="CK27" s="1339"/>
      <c r="CL27" s="1339"/>
      <c r="CM27" s="1339"/>
      <c r="CN27" s="1339"/>
      <c r="CO27" s="1339"/>
      <c r="CP27" s="1339"/>
      <c r="CQ27" s="1339"/>
      <c r="CR27" s="1339"/>
      <c r="CS27" s="1339"/>
      <c r="CT27" s="1339"/>
      <c r="CU27" s="1339"/>
      <c r="CV27" s="1339"/>
      <c r="CW27" s="1339"/>
      <c r="CX27" s="1339"/>
      <c r="CY27" s="1339"/>
      <c r="CZ27" s="1339"/>
      <c r="DA27" s="1339"/>
      <c r="DB27" s="1339"/>
      <c r="DC27" s="1339"/>
      <c r="DD27" s="1339"/>
      <c r="DE27" s="1339"/>
      <c r="DF27" s="1339"/>
      <c r="DG27" s="1339"/>
      <c r="DH27" s="1339"/>
      <c r="DI27" s="1339"/>
      <c r="DJ27" s="1339"/>
      <c r="DK27" s="1339"/>
      <c r="DL27" s="1339"/>
      <c r="DM27" s="1339"/>
      <c r="DN27" s="1339"/>
      <c r="DO27" s="1339"/>
      <c r="DP27" s="1339"/>
      <c r="DQ27" s="1339"/>
      <c r="DR27" s="1339"/>
      <c r="DS27" s="1339"/>
      <c r="DT27" s="1339"/>
      <c r="DU27" s="1339"/>
      <c r="DV27" s="1339"/>
      <c r="DW27" s="1339"/>
      <c r="DX27" s="1339"/>
      <c r="DY27" s="1339"/>
      <c r="DZ27" s="1339"/>
      <c r="EA27" s="1339"/>
      <c r="EB27" s="1339"/>
      <c r="EC27" s="1339"/>
      <c r="ED27" s="1339"/>
      <c r="EE27" s="1339"/>
      <c r="EF27" s="1339"/>
      <c r="EG27" s="1339"/>
      <c r="EH27" s="1339"/>
      <c r="EI27" s="1339"/>
      <c r="EJ27" s="1339"/>
      <c r="EK27" s="1339"/>
      <c r="EL27" s="1339"/>
      <c r="EM27" s="1339"/>
      <c r="EN27" s="1339"/>
      <c r="EO27" s="1339"/>
      <c r="EP27" s="1339"/>
      <c r="EQ27" s="1339"/>
      <c r="ER27" s="1339"/>
      <c r="ES27" s="1339"/>
      <c r="ET27" s="1339"/>
      <c r="EU27" s="1339"/>
      <c r="EV27" s="1339"/>
      <c r="EW27" s="1339"/>
      <c r="EX27" s="1339"/>
      <c r="EY27" s="1339"/>
      <c r="EZ27" s="1339"/>
      <c r="FA27" s="1339"/>
      <c r="FB27" s="1339"/>
      <c r="FC27" s="1339"/>
      <c r="FD27" s="1339"/>
      <c r="FE27" s="1339"/>
      <c r="FF27" s="1339"/>
      <c r="FG27" s="1339"/>
      <c r="FH27" s="1339"/>
      <c r="FI27" s="1339"/>
      <c r="FJ27" s="1339"/>
      <c r="FK27" s="1339"/>
      <c r="FL27" s="1339"/>
      <c r="FM27" s="1339"/>
      <c r="FN27" s="1339"/>
      <c r="FO27" s="1339"/>
      <c r="FP27" s="1339"/>
      <c r="FQ27" s="1339"/>
      <c r="FR27" s="1339"/>
      <c r="FS27" s="1339"/>
      <c r="FT27" s="1339"/>
      <c r="FU27" s="1339"/>
      <c r="FV27" s="1339"/>
      <c r="FW27" s="1339"/>
      <c r="FX27" s="1339"/>
      <c r="FY27" s="1339"/>
      <c r="FZ27" s="1339"/>
      <c r="GA27" s="1339"/>
      <c r="GB27" s="1339"/>
      <c r="GC27" s="1339"/>
      <c r="GD27" s="1339"/>
      <c r="GE27" s="1339"/>
      <c r="GF27" s="1339"/>
      <c r="GG27" s="1339"/>
      <c r="GH27" s="1339"/>
      <c r="GI27" s="1339"/>
      <c r="GJ27" s="1339"/>
      <c r="GK27" s="1339"/>
      <c r="GL27" s="1339"/>
      <c r="GM27" s="1339"/>
      <c r="GN27" s="1339"/>
      <c r="GO27" s="1339"/>
      <c r="GP27" s="1339"/>
      <c r="GQ27" s="1339"/>
      <c r="GR27" s="1339"/>
      <c r="GS27" s="1339"/>
      <c r="GT27" s="1339"/>
      <c r="GU27" s="1339"/>
      <c r="GV27" s="1339"/>
      <c r="GW27" s="1339"/>
      <c r="GX27" s="1339"/>
      <c r="GY27" s="1339"/>
      <c r="GZ27" s="1339"/>
      <c r="HA27" s="1339"/>
      <c r="HB27" s="1339"/>
      <c r="HC27" s="1339"/>
      <c r="HD27" s="1339"/>
      <c r="HE27" s="1339"/>
      <c r="HF27" s="1339"/>
      <c r="HG27" s="1339"/>
      <c r="HH27" s="1339"/>
      <c r="HI27" s="1339"/>
      <c r="HJ27" s="1339"/>
      <c r="HK27" s="1339"/>
      <c r="HL27" s="1339"/>
      <c r="HM27" s="1339"/>
      <c r="HN27" s="1339"/>
      <c r="HO27" s="1339"/>
      <c r="HP27" s="1339"/>
      <c r="HQ27" s="1339"/>
      <c r="HR27" s="1339"/>
      <c r="HS27" s="1339"/>
      <c r="HT27" s="1339"/>
      <c r="HU27" s="1339"/>
      <c r="HV27" s="1339"/>
      <c r="HW27" s="1339"/>
      <c r="HX27" s="1339"/>
      <c r="HY27" s="1339"/>
      <c r="HZ27" s="1339"/>
      <c r="IA27" s="1339"/>
      <c r="IB27" s="1339"/>
      <c r="IC27" s="1339"/>
      <c r="ID27" s="1339"/>
      <c r="IE27" s="1339"/>
      <c r="IF27" s="1339"/>
      <c r="IG27" s="1339"/>
      <c r="IH27" s="1339"/>
      <c r="II27" s="1339"/>
      <c r="IJ27" s="1339"/>
      <c r="IK27" s="1339"/>
      <c r="IL27" s="1339"/>
      <c r="IM27" s="1339"/>
      <c r="IN27" s="1339"/>
      <c r="IO27" s="1339"/>
      <c r="IP27" s="1339"/>
    </row>
    <row r="28" spans="1:250">
      <c r="A28" s="1339"/>
      <c r="B28" s="2906"/>
      <c r="C28" s="2267"/>
      <c r="D28" s="2430" t="s">
        <v>577</v>
      </c>
      <c r="E28" s="2447" t="s">
        <v>1298</v>
      </c>
      <c r="F28" s="1221">
        <f t="shared" ref="F28:AN28" si="22">ROUND((F27-E27)/E27*100,1)</f>
        <v>1</v>
      </c>
      <c r="G28" s="1221">
        <f t="shared" si="22"/>
        <v>3</v>
      </c>
      <c r="H28" s="1221">
        <f t="shared" si="22"/>
        <v>1.1000000000000001</v>
      </c>
      <c r="I28" s="1221">
        <f t="shared" si="22"/>
        <v>-1.2</v>
      </c>
      <c r="J28" s="1221">
        <f t="shared" si="22"/>
        <v>-2.5</v>
      </c>
      <c r="K28" s="1221">
        <f t="shared" si="22"/>
        <v>-2.8</v>
      </c>
      <c r="L28" s="1221">
        <f t="shared" si="22"/>
        <v>-1.9</v>
      </c>
      <c r="M28" s="1221">
        <f t="shared" si="22"/>
        <v>-0.3</v>
      </c>
      <c r="N28" s="1221">
        <f t="shared" si="22"/>
        <v>-1</v>
      </c>
      <c r="O28" s="1221">
        <f t="shared" si="22"/>
        <v>0.3</v>
      </c>
      <c r="P28" s="1221">
        <f t="shared" si="22"/>
        <v>-2.7</v>
      </c>
      <c r="Q28" s="1221">
        <f t="shared" si="22"/>
        <v>-2.5</v>
      </c>
      <c r="R28" s="1221">
        <f t="shared" si="22"/>
        <v>-1.2</v>
      </c>
      <c r="S28" s="1221">
        <f t="shared" si="22"/>
        <v>-2.6</v>
      </c>
      <c r="T28" s="1221">
        <f t="shared" si="22"/>
        <v>0</v>
      </c>
      <c r="U28" s="1221">
        <f t="shared" si="22"/>
        <v>0.6</v>
      </c>
      <c r="V28" s="1221">
        <f t="shared" si="22"/>
        <v>0.3</v>
      </c>
      <c r="W28" s="1221">
        <f t="shared" si="22"/>
        <v>3.7</v>
      </c>
      <c r="X28" s="1221">
        <f t="shared" si="22"/>
        <v>3.2</v>
      </c>
      <c r="Y28" s="1221">
        <f t="shared" si="22"/>
        <v>1.3</v>
      </c>
      <c r="Z28" s="1221">
        <f t="shared" si="22"/>
        <v>0.2</v>
      </c>
      <c r="AA28" s="1221">
        <f t="shared" si="22"/>
        <v>0.9</v>
      </c>
      <c r="AB28" s="1221">
        <f t="shared" si="22"/>
        <v>-0.6</v>
      </c>
      <c r="AC28" s="1221">
        <f t="shared" si="22"/>
        <v>0.4</v>
      </c>
      <c r="AD28" s="1221">
        <f t="shared" si="22"/>
        <v>0.1</v>
      </c>
      <c r="AE28" s="1221">
        <f t="shared" si="22"/>
        <v>0.7</v>
      </c>
      <c r="AF28" s="1221">
        <f t="shared" si="22"/>
        <v>0.1</v>
      </c>
      <c r="AG28" s="1221">
        <f t="shared" si="22"/>
        <v>-0.3</v>
      </c>
      <c r="AH28" s="1221">
        <f t="shared" si="22"/>
        <v>-0.2</v>
      </c>
      <c r="AI28" s="1221">
        <f t="shared" si="22"/>
        <v>0.7</v>
      </c>
      <c r="AJ28" s="1221">
        <f t="shared" si="22"/>
        <v>0.2</v>
      </c>
      <c r="AK28" s="1505">
        <f t="shared" si="22"/>
        <v>-1.1000000000000001</v>
      </c>
      <c r="AL28" s="1505">
        <f t="shared" si="22"/>
        <v>-0.2</v>
      </c>
      <c r="AM28" s="1505">
        <f t="shared" si="22"/>
        <v>5.0999999999999996</v>
      </c>
      <c r="AN28" s="1505">
        <f t="shared" si="22"/>
        <v>-4.5</v>
      </c>
      <c r="AO28" s="1969" t="s">
        <v>97</v>
      </c>
      <c r="AP28" s="1339"/>
      <c r="AQ28" s="327"/>
      <c r="AR28" s="1339"/>
      <c r="AS28" s="1339"/>
      <c r="AT28" s="1339"/>
      <c r="AU28" s="1339"/>
      <c r="AV28" s="1339"/>
      <c r="AW28" s="1339"/>
      <c r="AX28" s="1339"/>
      <c r="AY28" s="1339"/>
      <c r="AZ28" s="1339"/>
      <c r="BA28" s="1339"/>
      <c r="BB28" s="1339"/>
      <c r="BC28" s="1339"/>
      <c r="BD28" s="1339"/>
      <c r="BE28" s="1339"/>
      <c r="BF28" s="1339"/>
      <c r="BG28" s="1339"/>
      <c r="BH28" s="1339"/>
      <c r="BI28" s="1339"/>
      <c r="BJ28" s="1339"/>
      <c r="BK28" s="1339"/>
      <c r="BL28" s="1339"/>
      <c r="BM28" s="1339"/>
      <c r="BN28" s="1339"/>
      <c r="BO28" s="1339"/>
      <c r="BP28" s="1339"/>
      <c r="BQ28" s="1339"/>
      <c r="BR28" s="1339"/>
      <c r="BS28" s="1339"/>
      <c r="BT28" s="1339"/>
      <c r="BU28" s="1339"/>
      <c r="BV28" s="1339"/>
      <c r="BW28" s="1339"/>
      <c r="BX28" s="1339"/>
      <c r="BY28" s="1339"/>
      <c r="BZ28" s="1339"/>
      <c r="CA28" s="1339"/>
      <c r="CB28" s="1339"/>
      <c r="CC28" s="1339"/>
      <c r="CD28" s="1339"/>
      <c r="CE28" s="1339"/>
      <c r="CF28" s="1339"/>
      <c r="CG28" s="1339"/>
      <c r="CH28" s="1339"/>
      <c r="CI28" s="1339"/>
      <c r="CJ28" s="1339"/>
      <c r="CK28" s="1339"/>
      <c r="CL28" s="1339"/>
      <c r="CM28" s="1339"/>
      <c r="CN28" s="1339"/>
      <c r="CO28" s="1339"/>
      <c r="CP28" s="1339"/>
      <c r="CQ28" s="1339"/>
      <c r="CR28" s="1339"/>
      <c r="CS28" s="1339"/>
      <c r="CT28" s="1339"/>
      <c r="CU28" s="1339"/>
      <c r="CV28" s="1339"/>
      <c r="CW28" s="1339"/>
      <c r="CX28" s="1339"/>
      <c r="CY28" s="1339"/>
      <c r="CZ28" s="1339"/>
      <c r="DA28" s="1339"/>
      <c r="DB28" s="1339"/>
      <c r="DC28" s="1339"/>
      <c r="DD28" s="1339"/>
      <c r="DE28" s="1339"/>
      <c r="DF28" s="1339"/>
      <c r="DG28" s="1339"/>
      <c r="DH28" s="1339"/>
      <c r="DI28" s="1339"/>
      <c r="DJ28" s="1339"/>
      <c r="DK28" s="1339"/>
      <c r="DL28" s="1339"/>
      <c r="DM28" s="1339"/>
      <c r="DN28" s="1339"/>
      <c r="DO28" s="1339"/>
      <c r="DP28" s="1339"/>
      <c r="DQ28" s="1339"/>
      <c r="DR28" s="1339"/>
      <c r="DS28" s="1339"/>
      <c r="DT28" s="1339"/>
      <c r="DU28" s="1339"/>
      <c r="DV28" s="1339"/>
      <c r="DW28" s="1339"/>
      <c r="DX28" s="1339"/>
      <c r="DY28" s="1339"/>
      <c r="DZ28" s="1339"/>
      <c r="EA28" s="1339"/>
      <c r="EB28" s="1339"/>
      <c r="EC28" s="1339"/>
      <c r="ED28" s="1339"/>
      <c r="EE28" s="1339"/>
      <c r="EF28" s="1339"/>
      <c r="EG28" s="1339"/>
      <c r="EH28" s="1339"/>
      <c r="EI28" s="1339"/>
      <c r="EJ28" s="1339"/>
      <c r="EK28" s="1339"/>
      <c r="EL28" s="1339"/>
      <c r="EM28" s="1339"/>
      <c r="EN28" s="1339"/>
      <c r="EO28" s="1339"/>
      <c r="EP28" s="1339"/>
      <c r="EQ28" s="1339"/>
      <c r="ER28" s="1339"/>
      <c r="ES28" s="1339"/>
      <c r="ET28" s="1339"/>
      <c r="EU28" s="1339"/>
      <c r="EV28" s="1339"/>
      <c r="EW28" s="1339"/>
      <c r="EX28" s="1339"/>
      <c r="EY28" s="1339"/>
      <c r="EZ28" s="1339"/>
      <c r="FA28" s="1339"/>
      <c r="FB28" s="1339"/>
      <c r="FC28" s="1339"/>
      <c r="FD28" s="1339"/>
      <c r="FE28" s="1339"/>
      <c r="FF28" s="1339"/>
      <c r="FG28" s="1339"/>
      <c r="FH28" s="1339"/>
      <c r="FI28" s="1339"/>
      <c r="FJ28" s="1339"/>
      <c r="FK28" s="1339"/>
      <c r="FL28" s="1339"/>
      <c r="FM28" s="1339"/>
      <c r="FN28" s="1339"/>
      <c r="FO28" s="1339"/>
      <c r="FP28" s="1339"/>
      <c r="FQ28" s="1339"/>
      <c r="FR28" s="1339"/>
      <c r="FS28" s="1339"/>
      <c r="FT28" s="1339"/>
      <c r="FU28" s="1339"/>
      <c r="FV28" s="1339"/>
      <c r="FW28" s="1339"/>
      <c r="FX28" s="1339"/>
      <c r="FY28" s="1339"/>
      <c r="FZ28" s="1339"/>
      <c r="GA28" s="1339"/>
      <c r="GB28" s="1339"/>
      <c r="GC28" s="1339"/>
      <c r="GD28" s="1339"/>
      <c r="GE28" s="1339"/>
      <c r="GF28" s="1339"/>
      <c r="GG28" s="1339"/>
      <c r="GH28" s="1339"/>
      <c r="GI28" s="1339"/>
      <c r="GJ28" s="1339"/>
      <c r="GK28" s="1339"/>
      <c r="GL28" s="1339"/>
      <c r="GM28" s="1339"/>
      <c r="GN28" s="1339"/>
      <c r="GO28" s="1339"/>
      <c r="GP28" s="1339"/>
      <c r="GQ28" s="1339"/>
      <c r="GR28" s="1339"/>
      <c r="GS28" s="1339"/>
      <c r="GT28" s="1339"/>
      <c r="GU28" s="1339"/>
      <c r="GV28" s="1339"/>
      <c r="GW28" s="1339"/>
      <c r="GX28" s="1339"/>
      <c r="GY28" s="1339"/>
      <c r="GZ28" s="1339"/>
      <c r="HA28" s="1339"/>
      <c r="HB28" s="1339"/>
      <c r="HC28" s="1339"/>
      <c r="HD28" s="1339"/>
      <c r="HE28" s="1339"/>
      <c r="HF28" s="1339"/>
      <c r="HG28" s="1339"/>
      <c r="HH28" s="1339"/>
      <c r="HI28" s="1339"/>
      <c r="HJ28" s="1339"/>
      <c r="HK28" s="1339"/>
      <c r="HL28" s="1339"/>
      <c r="HM28" s="1339"/>
      <c r="HN28" s="1339"/>
      <c r="HO28" s="1339"/>
      <c r="HP28" s="1339"/>
      <c r="HQ28" s="1339"/>
      <c r="HR28" s="1339"/>
      <c r="HS28" s="1339"/>
      <c r="HT28" s="1339"/>
      <c r="HU28" s="1339"/>
      <c r="HV28" s="1339"/>
      <c r="HW28" s="1339"/>
      <c r="HX28" s="1339"/>
      <c r="HY28" s="1339"/>
      <c r="HZ28" s="1339"/>
      <c r="IA28" s="1339"/>
      <c r="IB28" s="1339"/>
      <c r="IC28" s="1339"/>
      <c r="ID28" s="1339"/>
      <c r="IE28" s="1339"/>
      <c r="IF28" s="1339"/>
      <c r="IG28" s="1339"/>
      <c r="IH28" s="1339"/>
      <c r="II28" s="1339"/>
      <c r="IJ28" s="1339"/>
      <c r="IK28" s="1339"/>
      <c r="IL28" s="1339"/>
      <c r="IM28" s="1339"/>
      <c r="IN28" s="1339"/>
      <c r="IO28" s="1339"/>
      <c r="IP28" s="1339"/>
    </row>
    <row r="29" spans="1:250">
      <c r="A29" s="1339"/>
      <c r="B29" s="2906"/>
      <c r="C29" s="2267" t="s">
        <v>572</v>
      </c>
      <c r="D29" s="2430" t="s">
        <v>1345</v>
      </c>
      <c r="E29" s="2448">
        <v>1.65</v>
      </c>
      <c r="F29" s="2449">
        <v>1.84</v>
      </c>
      <c r="G29" s="2449">
        <v>1.62</v>
      </c>
      <c r="H29" s="2449">
        <v>1.1499999999999999</v>
      </c>
      <c r="I29" s="2449">
        <v>0.85</v>
      </c>
      <c r="J29" s="2449">
        <v>0.81</v>
      </c>
      <c r="K29" s="2449">
        <v>1.01</v>
      </c>
      <c r="L29" s="2224">
        <v>1.0900000000000001</v>
      </c>
      <c r="M29" s="2224">
        <v>0.91</v>
      </c>
      <c r="N29" s="2224">
        <v>0.66</v>
      </c>
      <c r="O29" s="2450">
        <v>0.67</v>
      </c>
      <c r="P29" s="2451">
        <v>0.8</v>
      </c>
      <c r="Q29" s="897">
        <v>0.74</v>
      </c>
      <c r="R29" s="897">
        <v>0.75</v>
      </c>
      <c r="S29" s="2452">
        <v>0.9</v>
      </c>
      <c r="T29" s="2452">
        <v>1.17</v>
      </c>
      <c r="U29" s="2452">
        <v>1.3</v>
      </c>
      <c r="V29" s="2452">
        <v>1.4</v>
      </c>
      <c r="W29" s="2452">
        <v>1.34</v>
      </c>
      <c r="X29" s="2453">
        <v>1.01</v>
      </c>
      <c r="Y29" s="2453">
        <v>0.77</v>
      </c>
      <c r="Z29" s="2453">
        <v>0.9</v>
      </c>
      <c r="AA29" s="2453">
        <v>1.01</v>
      </c>
      <c r="AB29" s="2453">
        <v>1.1399999999999999</v>
      </c>
      <c r="AC29" s="2453">
        <v>1.26</v>
      </c>
      <c r="AD29" s="2453">
        <v>1.41</v>
      </c>
      <c r="AE29" s="2453">
        <v>1.56</v>
      </c>
      <c r="AF29" s="2453">
        <v>1.79</v>
      </c>
      <c r="AG29" s="1541">
        <v>1.98</v>
      </c>
      <c r="AH29" s="2453">
        <v>2.1800000000000002</v>
      </c>
      <c r="AI29" s="1970">
        <v>2.1</v>
      </c>
      <c r="AJ29" s="1970">
        <v>1.72</v>
      </c>
      <c r="AK29" s="1971">
        <v>1.74</v>
      </c>
      <c r="AL29" s="1971">
        <v>1.88</v>
      </c>
      <c r="AM29" s="1971">
        <v>1.85</v>
      </c>
      <c r="AN29" s="2454">
        <v>2.1</v>
      </c>
      <c r="AO29" s="1964" t="s">
        <v>1346</v>
      </c>
      <c r="AP29" s="1339"/>
      <c r="AQ29" s="327" t="s">
        <v>1347</v>
      </c>
      <c r="AR29" s="1339"/>
      <c r="AS29" s="1339"/>
      <c r="AT29" s="1972"/>
      <c r="AU29" s="1972"/>
      <c r="AV29" s="1339"/>
      <c r="AW29" s="1339"/>
      <c r="AX29" s="1339"/>
      <c r="AY29" s="1339"/>
      <c r="AZ29" s="1339"/>
      <c r="BA29" s="1339"/>
      <c r="BB29" s="1339"/>
      <c r="BC29" s="1339"/>
      <c r="BD29" s="1339"/>
      <c r="BE29" s="1339"/>
      <c r="BF29" s="1339"/>
      <c r="BG29" s="1339"/>
      <c r="BH29" s="1339"/>
      <c r="BI29" s="1339"/>
      <c r="BJ29" s="1339"/>
      <c r="BK29" s="1339"/>
      <c r="BL29" s="1339"/>
      <c r="BM29" s="1339"/>
      <c r="BN29" s="1339"/>
      <c r="BO29" s="1339"/>
      <c r="BP29" s="1339"/>
      <c r="BQ29" s="1339"/>
      <c r="BR29" s="1339"/>
      <c r="BS29" s="1339"/>
      <c r="BT29" s="1339"/>
      <c r="BU29" s="1339"/>
      <c r="BV29" s="1339"/>
      <c r="BW29" s="1339"/>
      <c r="BX29" s="1339"/>
      <c r="BY29" s="1339"/>
      <c r="BZ29" s="1339"/>
      <c r="CA29" s="1339"/>
      <c r="CB29" s="1339"/>
      <c r="CC29" s="1339"/>
      <c r="CD29" s="1339"/>
      <c r="CE29" s="1339"/>
      <c r="CF29" s="1339"/>
      <c r="CG29" s="1339"/>
      <c r="CH29" s="1339"/>
      <c r="CI29" s="1339"/>
      <c r="CJ29" s="1339"/>
      <c r="CK29" s="1339"/>
      <c r="CL29" s="1339"/>
      <c r="CM29" s="1339"/>
      <c r="CN29" s="1339"/>
      <c r="CO29" s="1339"/>
      <c r="CP29" s="1339"/>
      <c r="CQ29" s="1339"/>
      <c r="CR29" s="1339"/>
      <c r="CS29" s="1339"/>
      <c r="CT29" s="1339"/>
      <c r="CU29" s="1339"/>
      <c r="CV29" s="1339"/>
      <c r="CW29" s="1339"/>
      <c r="CX29" s="1339"/>
      <c r="CY29" s="1339"/>
      <c r="CZ29" s="1339"/>
      <c r="DA29" s="1339"/>
      <c r="DB29" s="1339"/>
      <c r="DC29" s="1339"/>
      <c r="DD29" s="1339"/>
      <c r="DE29" s="1339"/>
      <c r="DF29" s="1339"/>
      <c r="DG29" s="1339"/>
      <c r="DH29" s="1339"/>
      <c r="DI29" s="1339"/>
      <c r="DJ29" s="1339"/>
      <c r="DK29" s="1339"/>
      <c r="DL29" s="1339"/>
      <c r="DM29" s="1339"/>
      <c r="DN29" s="1339"/>
      <c r="DO29" s="1339"/>
      <c r="DP29" s="1339"/>
      <c r="DQ29" s="1339"/>
      <c r="DR29" s="1339"/>
      <c r="DS29" s="1339"/>
      <c r="DT29" s="1339"/>
      <c r="DU29" s="1339"/>
      <c r="DV29" s="1339"/>
      <c r="DW29" s="1339"/>
      <c r="DX29" s="1339"/>
      <c r="DY29" s="1339"/>
      <c r="DZ29" s="1339"/>
      <c r="EA29" s="1339"/>
      <c r="EB29" s="1339"/>
      <c r="EC29" s="1339"/>
      <c r="ED29" s="1339"/>
      <c r="EE29" s="1339"/>
      <c r="EF29" s="1339"/>
      <c r="EG29" s="1339"/>
      <c r="EH29" s="1339"/>
      <c r="EI29" s="1339"/>
      <c r="EJ29" s="1339"/>
      <c r="EK29" s="1339"/>
      <c r="EL29" s="1339"/>
      <c r="EM29" s="1339"/>
      <c r="EN29" s="1339"/>
      <c r="EO29" s="1339"/>
      <c r="EP29" s="1339"/>
      <c r="EQ29" s="1339"/>
      <c r="ER29" s="1339"/>
      <c r="ES29" s="1339"/>
      <c r="ET29" s="1339"/>
      <c r="EU29" s="1339"/>
      <c r="EV29" s="1339"/>
      <c r="EW29" s="1339"/>
      <c r="EX29" s="1339"/>
      <c r="EY29" s="1339"/>
      <c r="EZ29" s="1339"/>
      <c r="FA29" s="1339"/>
      <c r="FB29" s="1339"/>
      <c r="FC29" s="1339"/>
      <c r="FD29" s="1339"/>
      <c r="FE29" s="1339"/>
      <c r="FF29" s="1339"/>
      <c r="FG29" s="1339"/>
      <c r="FH29" s="1339"/>
      <c r="FI29" s="1339"/>
      <c r="FJ29" s="1339"/>
      <c r="FK29" s="1339"/>
      <c r="FL29" s="1339"/>
      <c r="FM29" s="1339"/>
      <c r="FN29" s="1339"/>
      <c r="FO29" s="1339"/>
      <c r="FP29" s="1339"/>
      <c r="FQ29" s="1339"/>
      <c r="FR29" s="1339"/>
      <c r="FS29" s="1339"/>
      <c r="FT29" s="1339"/>
      <c r="FU29" s="1339"/>
      <c r="FV29" s="1339"/>
      <c r="FW29" s="1339"/>
      <c r="FX29" s="1339"/>
      <c r="FY29" s="1339"/>
      <c r="FZ29" s="1339"/>
      <c r="GA29" s="1339"/>
      <c r="GB29" s="1339"/>
      <c r="GC29" s="1339"/>
      <c r="GD29" s="1339"/>
      <c r="GE29" s="1339"/>
      <c r="GF29" s="1339"/>
      <c r="GG29" s="1339"/>
      <c r="GH29" s="1339"/>
      <c r="GI29" s="1339"/>
      <c r="GJ29" s="1339"/>
      <c r="GK29" s="1339"/>
      <c r="GL29" s="1339"/>
      <c r="GM29" s="1339"/>
      <c r="GN29" s="1339"/>
      <c r="GO29" s="1339"/>
      <c r="GP29" s="1339"/>
      <c r="GQ29" s="1339"/>
      <c r="GR29" s="1339"/>
      <c r="GS29" s="1339"/>
      <c r="GT29" s="1339"/>
      <c r="GU29" s="1339"/>
      <c r="GV29" s="1339"/>
      <c r="GW29" s="1339"/>
      <c r="GX29" s="1339"/>
      <c r="GY29" s="1339"/>
      <c r="GZ29" s="1339"/>
      <c r="HA29" s="1339"/>
      <c r="HB29" s="1339"/>
      <c r="HC29" s="1339"/>
      <c r="HD29" s="1339"/>
      <c r="HE29" s="1339"/>
      <c r="HF29" s="1339"/>
      <c r="HG29" s="1339"/>
      <c r="HH29" s="1339"/>
      <c r="HI29" s="1339"/>
      <c r="HJ29" s="1339"/>
      <c r="HK29" s="1339"/>
      <c r="HL29" s="1339"/>
      <c r="HM29" s="1339"/>
      <c r="HN29" s="1339"/>
      <c r="HO29" s="1339"/>
      <c r="HP29" s="1339"/>
      <c r="HQ29" s="1339"/>
      <c r="HR29" s="1339"/>
      <c r="HS29" s="1339"/>
      <c r="HT29" s="1339"/>
      <c r="HU29" s="1339"/>
      <c r="HV29" s="1339"/>
      <c r="HW29" s="1339"/>
      <c r="HX29" s="1339"/>
      <c r="HY29" s="1339"/>
      <c r="HZ29" s="1339"/>
      <c r="IA29" s="1339"/>
      <c r="IB29" s="1339"/>
      <c r="IC29" s="1339"/>
      <c r="ID29" s="1339"/>
      <c r="IE29" s="1339"/>
      <c r="IF29" s="1339"/>
      <c r="IG29" s="1339"/>
      <c r="IH29" s="1339"/>
      <c r="II29" s="1339"/>
      <c r="IJ29" s="1339"/>
      <c r="IK29" s="1339"/>
      <c r="IL29" s="1339"/>
      <c r="IM29" s="1339"/>
      <c r="IN29" s="1339"/>
      <c r="IO29" s="1339"/>
      <c r="IP29" s="1339"/>
    </row>
    <row r="30" spans="1:250">
      <c r="A30" s="1339"/>
      <c r="B30" s="2906"/>
      <c r="C30" s="2267" t="s">
        <v>573</v>
      </c>
      <c r="D30" s="2430" t="s">
        <v>1345</v>
      </c>
      <c r="E30" s="2455">
        <v>0.99</v>
      </c>
      <c r="F30" s="2224">
        <v>1.1100000000000001</v>
      </c>
      <c r="G30" s="2224">
        <v>1.01</v>
      </c>
      <c r="H30" s="2224">
        <v>0.71</v>
      </c>
      <c r="I30" s="2224">
        <v>0.5</v>
      </c>
      <c r="J30" s="2224">
        <v>0.46</v>
      </c>
      <c r="K30" s="2224">
        <v>0.5</v>
      </c>
      <c r="L30" s="2456">
        <v>0.62</v>
      </c>
      <c r="M30" s="2456">
        <v>0.54</v>
      </c>
      <c r="N30" s="2456">
        <v>0.37</v>
      </c>
      <c r="O30" s="2457">
        <v>0.37</v>
      </c>
      <c r="P30" s="2325">
        <v>0.46</v>
      </c>
      <c r="Q30" s="2327">
        <v>0.43</v>
      </c>
      <c r="R30" s="2327">
        <v>0.44</v>
      </c>
      <c r="S30" s="2327">
        <v>0.55000000000000004</v>
      </c>
      <c r="T30" s="2327">
        <v>0.73</v>
      </c>
      <c r="U30" s="2327">
        <v>0.86</v>
      </c>
      <c r="V30" s="2327">
        <v>0.95</v>
      </c>
      <c r="W30" s="2327">
        <v>0.92</v>
      </c>
      <c r="X30" s="1971">
        <v>0.7</v>
      </c>
      <c r="Y30" s="1971">
        <v>0.44</v>
      </c>
      <c r="Z30" s="1971">
        <v>0.53</v>
      </c>
      <c r="AA30" s="1971">
        <v>0.61</v>
      </c>
      <c r="AB30" s="1971">
        <v>0.69</v>
      </c>
      <c r="AC30" s="1971">
        <v>0.79</v>
      </c>
      <c r="AD30" s="1971">
        <v>0.91</v>
      </c>
      <c r="AE30" s="1971">
        <v>1.01</v>
      </c>
      <c r="AF30" s="1971">
        <v>1.17</v>
      </c>
      <c r="AG30" s="1971">
        <v>1.32</v>
      </c>
      <c r="AH30" s="1971">
        <v>1.45</v>
      </c>
      <c r="AI30" s="1971">
        <v>1.38</v>
      </c>
      <c r="AJ30" s="1971">
        <v>0.97</v>
      </c>
      <c r="AK30" s="1970">
        <v>0.94</v>
      </c>
      <c r="AL30" s="1970">
        <v>1.27</v>
      </c>
      <c r="AM30" s="1970">
        <v>1.02</v>
      </c>
      <c r="AN30" s="1970">
        <v>1.1399999999999999</v>
      </c>
      <c r="AO30" s="1538" t="s">
        <v>1348</v>
      </c>
      <c r="AP30" s="1339"/>
      <c r="AQ30" s="327" t="s">
        <v>1349</v>
      </c>
      <c r="AR30" s="1339"/>
      <c r="AS30" s="1339"/>
      <c r="AT30" s="1972"/>
      <c r="AU30" s="1972"/>
      <c r="AV30" s="1339"/>
      <c r="AW30" s="1339"/>
      <c r="AX30" s="1339"/>
      <c r="AY30" s="1339"/>
      <c r="AZ30" s="1339"/>
      <c r="BA30" s="1339"/>
      <c r="BB30" s="1339"/>
      <c r="BC30" s="1339"/>
      <c r="BD30" s="1339"/>
      <c r="BE30" s="1339"/>
      <c r="BF30" s="1339"/>
      <c r="BG30" s="1339"/>
      <c r="BH30" s="1339"/>
      <c r="BI30" s="1339"/>
      <c r="BJ30" s="1339"/>
      <c r="BK30" s="1339"/>
      <c r="BL30" s="1339"/>
      <c r="BM30" s="1339"/>
      <c r="BN30" s="1339"/>
      <c r="BO30" s="1339"/>
      <c r="BP30" s="1339"/>
      <c r="BQ30" s="1339"/>
      <c r="BR30" s="1339"/>
      <c r="BS30" s="1339"/>
      <c r="BT30" s="1339"/>
      <c r="BU30" s="1339"/>
      <c r="BV30" s="1339"/>
      <c r="BW30" s="1339"/>
      <c r="BX30" s="1339"/>
      <c r="BY30" s="1339"/>
      <c r="BZ30" s="1339"/>
      <c r="CA30" s="1339"/>
      <c r="CB30" s="1339"/>
      <c r="CC30" s="1339"/>
      <c r="CD30" s="1339"/>
      <c r="CE30" s="1339"/>
      <c r="CF30" s="1339"/>
      <c r="CG30" s="1339"/>
      <c r="CH30" s="1339"/>
      <c r="CI30" s="1339"/>
      <c r="CJ30" s="1339"/>
      <c r="CK30" s="1339"/>
      <c r="CL30" s="1339"/>
      <c r="CM30" s="1339"/>
      <c r="CN30" s="1339"/>
      <c r="CO30" s="1339"/>
      <c r="CP30" s="1339"/>
      <c r="CQ30" s="1339"/>
      <c r="CR30" s="1339"/>
      <c r="CS30" s="1339"/>
      <c r="CT30" s="1339"/>
      <c r="CU30" s="1339"/>
      <c r="CV30" s="1339"/>
      <c r="CW30" s="1339"/>
      <c r="CX30" s="1339"/>
      <c r="CY30" s="1339"/>
      <c r="CZ30" s="1339"/>
      <c r="DA30" s="1339"/>
      <c r="DB30" s="1339"/>
      <c r="DC30" s="1339"/>
      <c r="DD30" s="1339"/>
      <c r="DE30" s="1339"/>
      <c r="DF30" s="1339"/>
      <c r="DG30" s="1339"/>
      <c r="DH30" s="1339"/>
      <c r="DI30" s="1339"/>
      <c r="DJ30" s="1339"/>
      <c r="DK30" s="1339"/>
      <c r="DL30" s="1339"/>
      <c r="DM30" s="1339"/>
      <c r="DN30" s="1339"/>
      <c r="DO30" s="1339"/>
      <c r="DP30" s="1339"/>
      <c r="DQ30" s="1339"/>
      <c r="DR30" s="1339"/>
      <c r="DS30" s="1339"/>
      <c r="DT30" s="1339"/>
      <c r="DU30" s="1339"/>
      <c r="DV30" s="1339"/>
      <c r="DW30" s="1339"/>
      <c r="DX30" s="1339"/>
      <c r="DY30" s="1339"/>
      <c r="DZ30" s="1339"/>
      <c r="EA30" s="1339"/>
      <c r="EB30" s="1339"/>
      <c r="EC30" s="1339"/>
      <c r="ED30" s="1339"/>
      <c r="EE30" s="1339"/>
      <c r="EF30" s="1339"/>
      <c r="EG30" s="1339"/>
      <c r="EH30" s="1339"/>
      <c r="EI30" s="1339"/>
      <c r="EJ30" s="1339"/>
      <c r="EK30" s="1339"/>
      <c r="EL30" s="1339"/>
      <c r="EM30" s="1339"/>
      <c r="EN30" s="1339"/>
      <c r="EO30" s="1339"/>
      <c r="EP30" s="1339"/>
      <c r="EQ30" s="1339"/>
      <c r="ER30" s="1339"/>
      <c r="ES30" s="1339"/>
      <c r="ET30" s="1339"/>
      <c r="EU30" s="1339"/>
      <c r="EV30" s="1339"/>
      <c r="EW30" s="1339"/>
      <c r="EX30" s="1339"/>
      <c r="EY30" s="1339"/>
      <c r="EZ30" s="1339"/>
      <c r="FA30" s="1339"/>
      <c r="FB30" s="1339"/>
      <c r="FC30" s="1339"/>
      <c r="FD30" s="1339"/>
      <c r="FE30" s="1339"/>
      <c r="FF30" s="1339"/>
      <c r="FG30" s="1339"/>
      <c r="FH30" s="1339"/>
      <c r="FI30" s="1339"/>
      <c r="FJ30" s="1339"/>
      <c r="FK30" s="1339"/>
      <c r="FL30" s="1339"/>
      <c r="FM30" s="1339"/>
      <c r="FN30" s="1339"/>
      <c r="FO30" s="1339"/>
      <c r="FP30" s="1339"/>
      <c r="FQ30" s="1339"/>
      <c r="FR30" s="1339"/>
      <c r="FS30" s="1339"/>
      <c r="FT30" s="1339"/>
      <c r="FU30" s="1339"/>
      <c r="FV30" s="1339"/>
      <c r="FW30" s="1339"/>
      <c r="FX30" s="1339"/>
      <c r="FY30" s="1339"/>
      <c r="FZ30" s="1339"/>
      <c r="GA30" s="1339"/>
      <c r="GB30" s="1339"/>
      <c r="GC30" s="1339"/>
      <c r="GD30" s="1339"/>
      <c r="GE30" s="1339"/>
      <c r="GF30" s="1339"/>
      <c r="GG30" s="1339"/>
      <c r="GH30" s="1339"/>
      <c r="GI30" s="1339"/>
      <c r="GJ30" s="1339"/>
      <c r="GK30" s="1339"/>
      <c r="GL30" s="1339"/>
      <c r="GM30" s="1339"/>
      <c r="GN30" s="1339"/>
      <c r="GO30" s="1339"/>
      <c r="GP30" s="1339"/>
      <c r="GQ30" s="1339"/>
      <c r="GR30" s="1339"/>
      <c r="GS30" s="1339"/>
      <c r="GT30" s="1339"/>
      <c r="GU30" s="1339"/>
      <c r="GV30" s="1339"/>
      <c r="GW30" s="1339"/>
      <c r="GX30" s="1339"/>
      <c r="GY30" s="1339"/>
      <c r="GZ30" s="1339"/>
      <c r="HA30" s="1339"/>
      <c r="HB30" s="1339"/>
      <c r="HC30" s="1339"/>
      <c r="HD30" s="1339"/>
      <c r="HE30" s="1339"/>
      <c r="HF30" s="1339"/>
      <c r="HG30" s="1339"/>
      <c r="HH30" s="1339"/>
      <c r="HI30" s="1339"/>
      <c r="HJ30" s="1339"/>
      <c r="HK30" s="1339"/>
      <c r="HL30" s="1339"/>
      <c r="HM30" s="1339"/>
      <c r="HN30" s="1339"/>
      <c r="HO30" s="1339"/>
      <c r="HP30" s="1339"/>
      <c r="HQ30" s="1339"/>
      <c r="HR30" s="1339"/>
      <c r="HS30" s="1339"/>
      <c r="HT30" s="1339"/>
      <c r="HU30" s="1339"/>
      <c r="HV30" s="1339"/>
      <c r="HW30" s="1339"/>
      <c r="HX30" s="1339"/>
      <c r="HY30" s="1339"/>
      <c r="HZ30" s="1339"/>
      <c r="IA30" s="1339"/>
      <c r="IB30" s="1339"/>
      <c r="IC30" s="1339"/>
      <c r="ID30" s="1339"/>
      <c r="IE30" s="1339"/>
      <c r="IF30" s="1339"/>
      <c r="IG30" s="1339"/>
      <c r="IH30" s="1339"/>
      <c r="II30" s="1339"/>
      <c r="IJ30" s="1339"/>
      <c r="IK30" s="1339"/>
      <c r="IL30" s="1339"/>
      <c r="IM30" s="1339"/>
      <c r="IN30" s="1339"/>
      <c r="IO30" s="1339"/>
      <c r="IP30" s="1339"/>
    </row>
    <row r="31" spans="1:250">
      <c r="A31" s="1339"/>
      <c r="B31" s="2907"/>
      <c r="C31" s="2458" t="s">
        <v>1350</v>
      </c>
      <c r="D31" s="2430" t="s">
        <v>575</v>
      </c>
      <c r="E31" s="2459" t="s">
        <v>579</v>
      </c>
      <c r="F31" s="2459" t="s">
        <v>579</v>
      </c>
      <c r="G31" s="2459" t="s">
        <v>579</v>
      </c>
      <c r="H31" s="2459" t="s">
        <v>579</v>
      </c>
      <c r="I31" s="2459" t="s">
        <v>579</v>
      </c>
      <c r="J31" s="2459" t="s">
        <v>579</v>
      </c>
      <c r="K31" s="2459" t="s">
        <v>579</v>
      </c>
      <c r="L31" s="2459" t="s">
        <v>579</v>
      </c>
      <c r="M31" s="2460">
        <v>3.7</v>
      </c>
      <c r="N31" s="2460">
        <v>4.7</v>
      </c>
      <c r="O31" s="2460">
        <v>5.8</v>
      </c>
      <c r="P31" s="2460">
        <v>5.9</v>
      </c>
      <c r="Q31" s="2460">
        <v>6.3</v>
      </c>
      <c r="R31" s="2460">
        <v>6.8</v>
      </c>
      <c r="S31" s="2460">
        <v>6.4</v>
      </c>
      <c r="T31" s="2460">
        <v>5.5</v>
      </c>
      <c r="U31" s="2460">
        <v>5</v>
      </c>
      <c r="V31" s="2460">
        <v>4.5999999999999996</v>
      </c>
      <c r="W31" s="2460">
        <v>4</v>
      </c>
      <c r="X31" s="2460">
        <v>4.2</v>
      </c>
      <c r="Y31" s="2460">
        <v>5.2</v>
      </c>
      <c r="Z31" s="2460">
        <v>5.3</v>
      </c>
      <c r="AA31" s="2460">
        <v>4.5999999999999996</v>
      </c>
      <c r="AB31" s="2460">
        <v>4.7</v>
      </c>
      <c r="AC31" s="2460">
        <v>4.0999999999999996</v>
      </c>
      <c r="AD31" s="2460">
        <v>3.9</v>
      </c>
      <c r="AE31" s="2460">
        <v>3.7</v>
      </c>
      <c r="AF31" s="2460">
        <v>3.4</v>
      </c>
      <c r="AG31" s="2460">
        <v>2.7</v>
      </c>
      <c r="AH31" s="2460">
        <v>2.6</v>
      </c>
      <c r="AI31" s="2460">
        <v>2.2999999999999998</v>
      </c>
      <c r="AJ31" s="2461">
        <v>2.7</v>
      </c>
      <c r="AK31" s="2461">
        <v>2.8</v>
      </c>
      <c r="AL31" s="2461">
        <v>2.6</v>
      </c>
      <c r="AM31" s="2461">
        <v>2.6</v>
      </c>
      <c r="AN31" s="2461">
        <v>2.4</v>
      </c>
      <c r="AO31" s="1975" t="s">
        <v>1351</v>
      </c>
      <c r="AP31" s="1339"/>
      <c r="AQ31" s="327" t="s">
        <v>1352</v>
      </c>
      <c r="AR31" s="1339"/>
      <c r="AS31" s="1339"/>
      <c r="AT31" s="1972"/>
      <c r="AU31" s="1972"/>
      <c r="AV31" s="1339"/>
      <c r="AW31" s="1339"/>
      <c r="AX31" s="1339"/>
      <c r="AY31" s="1339"/>
      <c r="AZ31" s="1339"/>
      <c r="BA31" s="1339"/>
      <c r="BB31" s="1339"/>
      <c r="BC31" s="1339"/>
      <c r="BD31" s="1339"/>
      <c r="BE31" s="1339"/>
      <c r="BF31" s="1339"/>
      <c r="BG31" s="1339"/>
      <c r="BH31" s="1339"/>
      <c r="BI31" s="1339"/>
      <c r="BJ31" s="1339"/>
      <c r="BK31" s="1339"/>
      <c r="BL31" s="1339"/>
      <c r="BM31" s="1339"/>
      <c r="BN31" s="1339"/>
      <c r="BO31" s="1339"/>
      <c r="BP31" s="1339"/>
      <c r="BQ31" s="1339"/>
      <c r="BR31" s="1339"/>
      <c r="BS31" s="1339"/>
      <c r="BT31" s="1339"/>
      <c r="BU31" s="1339"/>
      <c r="BV31" s="1339"/>
      <c r="BW31" s="1339"/>
      <c r="BX31" s="1339"/>
      <c r="BY31" s="1339"/>
      <c r="BZ31" s="1339"/>
      <c r="CA31" s="1339"/>
      <c r="CB31" s="1339"/>
      <c r="CC31" s="1339"/>
      <c r="CD31" s="1339"/>
      <c r="CE31" s="1339"/>
      <c r="CF31" s="1339"/>
      <c r="CG31" s="1339"/>
      <c r="CH31" s="1339"/>
      <c r="CI31" s="1339"/>
      <c r="CJ31" s="1339"/>
      <c r="CK31" s="1339"/>
      <c r="CL31" s="1339"/>
      <c r="CM31" s="1339"/>
      <c r="CN31" s="1339"/>
      <c r="CO31" s="1339"/>
      <c r="CP31" s="1339"/>
      <c r="CQ31" s="1339"/>
      <c r="CR31" s="1339"/>
      <c r="CS31" s="1339"/>
      <c r="CT31" s="1339"/>
      <c r="CU31" s="1339"/>
      <c r="CV31" s="1339"/>
      <c r="CW31" s="1339"/>
      <c r="CX31" s="1339"/>
      <c r="CY31" s="1339"/>
      <c r="CZ31" s="1339"/>
      <c r="DA31" s="1339"/>
      <c r="DB31" s="1339"/>
      <c r="DC31" s="1339"/>
      <c r="DD31" s="1339"/>
      <c r="DE31" s="1339"/>
      <c r="DF31" s="1339"/>
      <c r="DG31" s="1339"/>
      <c r="DH31" s="1339"/>
      <c r="DI31" s="1339"/>
      <c r="DJ31" s="1339"/>
      <c r="DK31" s="1339"/>
      <c r="DL31" s="1339"/>
      <c r="DM31" s="1339"/>
      <c r="DN31" s="1339"/>
      <c r="DO31" s="1339"/>
      <c r="DP31" s="1339"/>
      <c r="DQ31" s="1339"/>
      <c r="DR31" s="1339"/>
      <c r="DS31" s="1339"/>
      <c r="DT31" s="1339"/>
      <c r="DU31" s="1339"/>
      <c r="DV31" s="1339"/>
      <c r="DW31" s="1339"/>
      <c r="DX31" s="1339"/>
      <c r="DY31" s="1339"/>
      <c r="DZ31" s="1339"/>
      <c r="EA31" s="1339"/>
      <c r="EB31" s="1339"/>
      <c r="EC31" s="1339"/>
      <c r="ED31" s="1339"/>
      <c r="EE31" s="1339"/>
      <c r="EF31" s="1339"/>
      <c r="EG31" s="1339"/>
      <c r="EH31" s="1339"/>
      <c r="EI31" s="1339"/>
      <c r="EJ31" s="1339"/>
      <c r="EK31" s="1339"/>
      <c r="EL31" s="1339"/>
      <c r="EM31" s="1339"/>
      <c r="EN31" s="1339"/>
      <c r="EO31" s="1339"/>
      <c r="EP31" s="1339"/>
      <c r="EQ31" s="1339"/>
      <c r="ER31" s="1339"/>
      <c r="ES31" s="1339"/>
      <c r="ET31" s="1339"/>
      <c r="EU31" s="1339"/>
      <c r="EV31" s="1339"/>
      <c r="EW31" s="1339"/>
      <c r="EX31" s="1339"/>
      <c r="EY31" s="1339"/>
      <c r="EZ31" s="1339"/>
      <c r="FA31" s="1339"/>
      <c r="FB31" s="1339"/>
      <c r="FC31" s="1339"/>
      <c r="FD31" s="1339"/>
      <c r="FE31" s="1339"/>
      <c r="FF31" s="1339"/>
      <c r="FG31" s="1339"/>
      <c r="FH31" s="1339"/>
      <c r="FI31" s="1339"/>
      <c r="FJ31" s="1339"/>
      <c r="FK31" s="1339"/>
      <c r="FL31" s="1339"/>
      <c r="FM31" s="1339"/>
      <c r="FN31" s="1339"/>
      <c r="FO31" s="1339"/>
      <c r="FP31" s="1339"/>
      <c r="FQ31" s="1339"/>
      <c r="FR31" s="1339"/>
      <c r="FS31" s="1339"/>
      <c r="FT31" s="1339"/>
      <c r="FU31" s="1339"/>
      <c r="FV31" s="1339"/>
      <c r="FW31" s="1339"/>
      <c r="FX31" s="1339"/>
      <c r="FY31" s="1339"/>
      <c r="FZ31" s="1339"/>
      <c r="GA31" s="1339"/>
      <c r="GB31" s="1339"/>
      <c r="GC31" s="1339"/>
      <c r="GD31" s="1339"/>
      <c r="GE31" s="1339"/>
      <c r="GF31" s="1339"/>
      <c r="GG31" s="1339"/>
      <c r="GH31" s="1339"/>
      <c r="GI31" s="1339"/>
      <c r="GJ31" s="1339"/>
      <c r="GK31" s="1339"/>
      <c r="GL31" s="1339"/>
      <c r="GM31" s="1339"/>
      <c r="GN31" s="1339"/>
      <c r="GO31" s="1339"/>
      <c r="GP31" s="1339"/>
      <c r="GQ31" s="1339"/>
      <c r="GR31" s="1339"/>
      <c r="GS31" s="1339"/>
      <c r="GT31" s="1339"/>
      <c r="GU31" s="1339"/>
      <c r="GV31" s="1339"/>
      <c r="GW31" s="1339"/>
      <c r="GX31" s="1339"/>
      <c r="GY31" s="1339"/>
      <c r="GZ31" s="1339"/>
      <c r="HA31" s="1339"/>
      <c r="HB31" s="1339"/>
      <c r="HC31" s="1339"/>
      <c r="HD31" s="1339"/>
      <c r="HE31" s="1339"/>
      <c r="HF31" s="1339"/>
      <c r="HG31" s="1339"/>
      <c r="HH31" s="1339"/>
      <c r="HI31" s="1339"/>
      <c r="HJ31" s="1339"/>
      <c r="HK31" s="1339"/>
      <c r="HL31" s="1339"/>
      <c r="HM31" s="1339"/>
      <c r="HN31" s="1339"/>
      <c r="HO31" s="1339"/>
      <c r="HP31" s="1339"/>
      <c r="HQ31" s="1339"/>
      <c r="HR31" s="1339"/>
      <c r="HS31" s="1339"/>
      <c r="HT31" s="1339"/>
      <c r="HU31" s="1339"/>
      <c r="HV31" s="1339"/>
      <c r="HW31" s="1339"/>
      <c r="HX31" s="1339"/>
      <c r="HY31" s="1339"/>
      <c r="HZ31" s="1339"/>
      <c r="IA31" s="1339"/>
      <c r="IB31" s="1339"/>
      <c r="IC31" s="1339"/>
      <c r="ID31" s="1339"/>
      <c r="IE31" s="1339"/>
      <c r="IF31" s="1339"/>
      <c r="IG31" s="1339"/>
      <c r="IH31" s="1339"/>
      <c r="II31" s="1339"/>
      <c r="IJ31" s="1339"/>
      <c r="IK31" s="1339"/>
      <c r="IL31" s="1339"/>
      <c r="IM31" s="1339"/>
      <c r="IN31" s="1339"/>
      <c r="IO31" s="1339"/>
      <c r="IP31" s="1339"/>
    </row>
    <row r="32" spans="1:250">
      <c r="A32" s="1339"/>
      <c r="B32" s="2462" t="s">
        <v>1041</v>
      </c>
      <c r="C32" s="2272" t="s">
        <v>1042</v>
      </c>
      <c r="D32" s="2434" t="s">
        <v>1043</v>
      </c>
      <c r="E32" s="2463">
        <v>197</v>
      </c>
      <c r="F32" s="2463">
        <v>212</v>
      </c>
      <c r="G32" s="2463">
        <v>403</v>
      </c>
      <c r="H32" s="2463">
        <v>530</v>
      </c>
      <c r="I32" s="2463">
        <v>674</v>
      </c>
      <c r="J32" s="2463">
        <v>638</v>
      </c>
      <c r="K32" s="2463">
        <v>421</v>
      </c>
      <c r="L32" s="2463">
        <v>532</v>
      </c>
      <c r="M32" s="2463">
        <v>652</v>
      </c>
      <c r="N32" s="2463">
        <v>736</v>
      </c>
      <c r="O32" s="2464">
        <v>687</v>
      </c>
      <c r="P32" s="2464">
        <v>763</v>
      </c>
      <c r="Q32" s="2465">
        <v>813</v>
      </c>
      <c r="R32" s="2465">
        <v>731</v>
      </c>
      <c r="S32" s="2465">
        <v>666</v>
      </c>
      <c r="T32" s="2465">
        <v>661</v>
      </c>
      <c r="U32" s="2465">
        <v>643</v>
      </c>
      <c r="V32" s="2465">
        <v>616</v>
      </c>
      <c r="W32" s="2465">
        <v>753</v>
      </c>
      <c r="X32" s="2465">
        <v>742</v>
      </c>
      <c r="Y32" s="2465">
        <v>713</v>
      </c>
      <c r="Z32" s="2465">
        <v>718</v>
      </c>
      <c r="AA32" s="2465">
        <v>635</v>
      </c>
      <c r="AB32" s="2465">
        <v>609</v>
      </c>
      <c r="AC32" s="2465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820">
        <v>571</v>
      </c>
      <c r="AO32" s="1964" t="s">
        <v>1044</v>
      </c>
      <c r="AP32" s="1339"/>
      <c r="AQ32" s="327" t="s">
        <v>1353</v>
      </c>
      <c r="AR32" s="1339"/>
      <c r="AS32" s="1339"/>
      <c r="AT32" s="1972"/>
      <c r="AU32" s="1972"/>
      <c r="AV32" s="1339"/>
      <c r="AW32" s="1339"/>
      <c r="AX32" s="1339"/>
      <c r="AY32" s="1339"/>
      <c r="AZ32" s="1339"/>
      <c r="BA32" s="1339"/>
      <c r="BB32" s="1339"/>
      <c r="BC32" s="1339"/>
      <c r="BD32" s="1339"/>
      <c r="BE32" s="1339"/>
      <c r="BF32" s="1339"/>
      <c r="BG32" s="1339"/>
      <c r="BH32" s="1339"/>
      <c r="BI32" s="1339"/>
      <c r="BJ32" s="1339"/>
      <c r="BK32" s="1339"/>
      <c r="BL32" s="1339"/>
      <c r="BM32" s="1339"/>
      <c r="BN32" s="1339"/>
      <c r="BO32" s="1339"/>
      <c r="BP32" s="1339"/>
      <c r="BQ32" s="1339"/>
      <c r="BR32" s="1339"/>
      <c r="BS32" s="1339"/>
      <c r="BT32" s="1339"/>
      <c r="BU32" s="1339"/>
      <c r="BV32" s="1339"/>
      <c r="BW32" s="1339"/>
      <c r="BX32" s="1339"/>
      <c r="BY32" s="1339"/>
      <c r="BZ32" s="1339"/>
      <c r="CA32" s="1339"/>
      <c r="CB32" s="1339"/>
      <c r="CC32" s="1339"/>
      <c r="CD32" s="1339"/>
      <c r="CE32" s="1339"/>
      <c r="CF32" s="1339"/>
      <c r="CG32" s="1339"/>
      <c r="CH32" s="1339"/>
      <c r="CI32" s="1339"/>
      <c r="CJ32" s="1339"/>
      <c r="CK32" s="1339"/>
      <c r="CL32" s="1339"/>
      <c r="CM32" s="1339"/>
      <c r="CN32" s="1339"/>
      <c r="CO32" s="1339"/>
      <c r="CP32" s="1339"/>
      <c r="CQ32" s="1339"/>
      <c r="CR32" s="1339"/>
      <c r="CS32" s="1339"/>
      <c r="CT32" s="1339"/>
      <c r="CU32" s="1339"/>
      <c r="CV32" s="1339"/>
      <c r="CW32" s="1339"/>
      <c r="CX32" s="1339"/>
      <c r="CY32" s="1339"/>
      <c r="CZ32" s="1339"/>
      <c r="DA32" s="1339"/>
      <c r="DB32" s="1339"/>
      <c r="DC32" s="1339"/>
      <c r="DD32" s="1339"/>
      <c r="DE32" s="1339"/>
      <c r="DF32" s="1339"/>
      <c r="DG32" s="1339"/>
      <c r="DH32" s="1339"/>
      <c r="DI32" s="1339"/>
      <c r="DJ32" s="1339"/>
      <c r="DK32" s="1339"/>
      <c r="DL32" s="1339"/>
      <c r="DM32" s="1339"/>
      <c r="DN32" s="1339"/>
      <c r="DO32" s="1339"/>
      <c r="DP32" s="1339"/>
      <c r="DQ32" s="1339"/>
      <c r="DR32" s="1339"/>
      <c r="DS32" s="1339"/>
      <c r="DT32" s="1339"/>
      <c r="DU32" s="1339"/>
      <c r="DV32" s="1339"/>
      <c r="DW32" s="1339"/>
      <c r="DX32" s="1339"/>
      <c r="DY32" s="1339"/>
      <c r="DZ32" s="1339"/>
      <c r="EA32" s="1339"/>
      <c r="EB32" s="1339"/>
      <c r="EC32" s="1339"/>
      <c r="ED32" s="1339"/>
      <c r="EE32" s="1339"/>
      <c r="EF32" s="1339"/>
      <c r="EG32" s="1339"/>
      <c r="EH32" s="1339"/>
      <c r="EI32" s="1339"/>
      <c r="EJ32" s="1339"/>
      <c r="EK32" s="1339"/>
      <c r="EL32" s="1339"/>
      <c r="EM32" s="1339"/>
      <c r="EN32" s="1339"/>
      <c r="EO32" s="1339"/>
      <c r="EP32" s="1339"/>
      <c r="EQ32" s="1339"/>
      <c r="ER32" s="1339"/>
      <c r="ES32" s="1339"/>
      <c r="ET32" s="1339"/>
      <c r="EU32" s="1339"/>
      <c r="EV32" s="1339"/>
      <c r="EW32" s="1339"/>
      <c r="EX32" s="1339"/>
      <c r="EY32" s="1339"/>
      <c r="EZ32" s="1339"/>
      <c r="FA32" s="1339"/>
      <c r="FB32" s="1339"/>
      <c r="FC32" s="1339"/>
      <c r="FD32" s="1339"/>
      <c r="FE32" s="1339"/>
      <c r="FF32" s="1339"/>
      <c r="FG32" s="1339"/>
      <c r="FH32" s="1339"/>
      <c r="FI32" s="1339"/>
      <c r="FJ32" s="1339"/>
      <c r="FK32" s="1339"/>
      <c r="FL32" s="1339"/>
      <c r="FM32" s="1339"/>
      <c r="FN32" s="1339"/>
      <c r="FO32" s="1339"/>
      <c r="FP32" s="1339"/>
      <c r="FQ32" s="1339"/>
      <c r="FR32" s="1339"/>
      <c r="FS32" s="1339"/>
      <c r="FT32" s="1339"/>
      <c r="FU32" s="1339"/>
      <c r="FV32" s="1339"/>
      <c r="FW32" s="1339"/>
      <c r="FX32" s="1339"/>
      <c r="FY32" s="1339"/>
      <c r="FZ32" s="1339"/>
      <c r="GA32" s="1339"/>
      <c r="GB32" s="1339"/>
      <c r="GC32" s="1339"/>
      <c r="GD32" s="1339"/>
      <c r="GE32" s="1339"/>
      <c r="GF32" s="1339"/>
      <c r="GG32" s="1339"/>
      <c r="GH32" s="1339"/>
      <c r="GI32" s="1339"/>
      <c r="GJ32" s="1339"/>
      <c r="GK32" s="1339"/>
      <c r="GL32" s="1339"/>
      <c r="GM32" s="1339"/>
      <c r="GN32" s="1339"/>
      <c r="GO32" s="1339"/>
      <c r="GP32" s="1339"/>
      <c r="GQ32" s="1339"/>
      <c r="GR32" s="1339"/>
      <c r="GS32" s="1339"/>
      <c r="GT32" s="1339"/>
      <c r="GU32" s="1339"/>
      <c r="GV32" s="1339"/>
      <c r="GW32" s="1339"/>
      <c r="GX32" s="1339"/>
      <c r="GY32" s="1339"/>
      <c r="GZ32" s="1339"/>
      <c r="HA32" s="1339"/>
      <c r="HB32" s="1339"/>
      <c r="HC32" s="1339"/>
      <c r="HD32" s="1339"/>
      <c r="HE32" s="1339"/>
      <c r="HF32" s="1339"/>
      <c r="HG32" s="1339"/>
      <c r="HH32" s="1339"/>
      <c r="HI32" s="1339"/>
      <c r="HJ32" s="1339"/>
      <c r="HK32" s="1339"/>
      <c r="HL32" s="1339"/>
      <c r="HM32" s="1339"/>
      <c r="HN32" s="1339"/>
      <c r="HO32" s="1339"/>
      <c r="HP32" s="1339"/>
      <c r="HQ32" s="1339"/>
      <c r="HR32" s="1339"/>
      <c r="HS32" s="1339"/>
      <c r="HT32" s="1339"/>
      <c r="HU32" s="1339"/>
      <c r="HV32" s="1339"/>
      <c r="HW32" s="1339"/>
      <c r="HX32" s="1339"/>
      <c r="HY32" s="1339"/>
      <c r="HZ32" s="1339"/>
      <c r="IA32" s="1339"/>
      <c r="IB32" s="1339"/>
      <c r="IC32" s="1339"/>
      <c r="ID32" s="1339"/>
      <c r="IE32" s="1339"/>
      <c r="IF32" s="1339"/>
      <c r="IG32" s="1339"/>
      <c r="IH32" s="1339"/>
      <c r="II32" s="1339"/>
      <c r="IJ32" s="1339"/>
      <c r="IK32" s="1339"/>
      <c r="IL32" s="1339"/>
      <c r="IM32" s="1339"/>
      <c r="IN32" s="1339"/>
      <c r="IO32" s="1339"/>
      <c r="IP32" s="1339"/>
    </row>
    <row r="33" spans="1:250">
      <c r="A33" s="1339"/>
      <c r="B33" s="2466" t="s">
        <v>1045</v>
      </c>
      <c r="C33" s="2429"/>
      <c r="D33" s="2417" t="s">
        <v>577</v>
      </c>
      <c r="E33" s="2412" t="s">
        <v>1298</v>
      </c>
      <c r="F33" s="1221">
        <f>ROUND((F32-E32)/E32*100,1)</f>
        <v>7.6</v>
      </c>
      <c r="G33" s="1221">
        <f>ROUND((G32-F32)/F32*100,1)</f>
        <v>90.1</v>
      </c>
      <c r="H33" s="1221">
        <f t="shared" ref="H33:AN33" si="23">ROUND((H32-G32)/G32*100,1)</f>
        <v>31.5</v>
      </c>
      <c r="I33" s="1221">
        <f t="shared" si="23"/>
        <v>27.2</v>
      </c>
      <c r="J33" s="1221">
        <f t="shared" si="23"/>
        <v>-5.3</v>
      </c>
      <c r="K33" s="1221">
        <f t="shared" si="23"/>
        <v>-34</v>
      </c>
      <c r="L33" s="1221">
        <f t="shared" si="23"/>
        <v>26.4</v>
      </c>
      <c r="M33" s="1221">
        <f t="shared" si="23"/>
        <v>22.6</v>
      </c>
      <c r="N33" s="1221">
        <f t="shared" si="23"/>
        <v>12.9</v>
      </c>
      <c r="O33" s="1221">
        <f t="shared" si="23"/>
        <v>-6.7</v>
      </c>
      <c r="P33" s="1221">
        <f t="shared" si="23"/>
        <v>11.1</v>
      </c>
      <c r="Q33" s="1221">
        <f t="shared" si="23"/>
        <v>6.6</v>
      </c>
      <c r="R33" s="1221">
        <f t="shared" si="23"/>
        <v>-10.1</v>
      </c>
      <c r="S33" s="1221">
        <f t="shared" si="23"/>
        <v>-8.9</v>
      </c>
      <c r="T33" s="1221">
        <f t="shared" si="23"/>
        <v>-0.8</v>
      </c>
      <c r="U33" s="1221">
        <f t="shared" si="23"/>
        <v>-2.7</v>
      </c>
      <c r="V33" s="1221">
        <f t="shared" si="23"/>
        <v>-4.2</v>
      </c>
      <c r="W33" s="1221">
        <f t="shared" si="23"/>
        <v>22.2</v>
      </c>
      <c r="X33" s="1221">
        <f t="shared" si="23"/>
        <v>-1.5</v>
      </c>
      <c r="Y33" s="1221">
        <f t="shared" si="23"/>
        <v>-3.9</v>
      </c>
      <c r="Z33" s="1221">
        <f t="shared" si="23"/>
        <v>0.7</v>
      </c>
      <c r="AA33" s="1221">
        <f t="shared" si="23"/>
        <v>-11.6</v>
      </c>
      <c r="AB33" s="1221">
        <f t="shared" si="23"/>
        <v>-4.0999999999999996</v>
      </c>
      <c r="AC33" s="1221">
        <f t="shared" si="23"/>
        <v>-15.3</v>
      </c>
      <c r="AD33" s="1221">
        <f t="shared" si="23"/>
        <v>0.4</v>
      </c>
      <c r="AE33" s="1221">
        <f t="shared" si="23"/>
        <v>-7.1</v>
      </c>
      <c r="AF33" s="1221">
        <f t="shared" si="23"/>
        <v>-13.3</v>
      </c>
      <c r="AG33" s="1221">
        <f t="shared" si="23"/>
        <v>12</v>
      </c>
      <c r="AH33" s="1221">
        <f t="shared" si="23"/>
        <v>-8.6</v>
      </c>
      <c r="AI33" s="1221">
        <f t="shared" si="23"/>
        <v>10.3</v>
      </c>
      <c r="AJ33" s="1221">
        <f t="shared" si="23"/>
        <v>-15.9</v>
      </c>
      <c r="AK33" s="1505">
        <f t="shared" si="23"/>
        <v>-16.899999999999999</v>
      </c>
      <c r="AL33" s="1505">
        <f t="shared" si="23"/>
        <v>11.9</v>
      </c>
      <c r="AM33" s="1505">
        <f t="shared" si="23"/>
        <v>54.3</v>
      </c>
      <c r="AN33" s="1505">
        <f t="shared" si="23"/>
        <v>0.5</v>
      </c>
      <c r="AO33" s="1538" t="s">
        <v>1046</v>
      </c>
      <c r="AP33" s="1339"/>
      <c r="AQ33" s="327"/>
      <c r="AR33" s="1339"/>
      <c r="AS33" s="1339"/>
      <c r="AT33" s="1972"/>
      <c r="AU33" s="1972"/>
      <c r="AV33" s="1339"/>
      <c r="AW33" s="1339"/>
      <c r="AX33" s="1339"/>
      <c r="AY33" s="1339"/>
      <c r="AZ33" s="1339"/>
      <c r="BA33" s="1339"/>
      <c r="BB33" s="1339"/>
      <c r="BC33" s="1339"/>
      <c r="BD33" s="1339"/>
      <c r="BE33" s="1339"/>
      <c r="BF33" s="1339"/>
      <c r="BG33" s="1339"/>
      <c r="BH33" s="1339"/>
      <c r="BI33" s="1339"/>
      <c r="BJ33" s="1339"/>
      <c r="BK33" s="1339"/>
      <c r="BL33" s="1339"/>
      <c r="BM33" s="1339"/>
      <c r="BN33" s="1339"/>
      <c r="BO33" s="1339"/>
      <c r="BP33" s="1339"/>
      <c r="BQ33" s="1339"/>
      <c r="BR33" s="1339"/>
      <c r="BS33" s="1339"/>
      <c r="BT33" s="1339"/>
      <c r="BU33" s="1339"/>
      <c r="BV33" s="1339"/>
      <c r="BW33" s="1339"/>
      <c r="BX33" s="1339"/>
      <c r="BY33" s="1339"/>
      <c r="BZ33" s="1339"/>
      <c r="CA33" s="1339"/>
      <c r="CB33" s="1339"/>
      <c r="CC33" s="1339"/>
      <c r="CD33" s="1339"/>
      <c r="CE33" s="1339"/>
      <c r="CF33" s="1339"/>
      <c r="CG33" s="1339"/>
      <c r="CH33" s="1339"/>
      <c r="CI33" s="1339"/>
      <c r="CJ33" s="1339"/>
      <c r="CK33" s="1339"/>
      <c r="CL33" s="1339"/>
      <c r="CM33" s="1339"/>
      <c r="CN33" s="1339"/>
      <c r="CO33" s="1339"/>
      <c r="CP33" s="1339"/>
      <c r="CQ33" s="1339"/>
      <c r="CR33" s="1339"/>
      <c r="CS33" s="1339"/>
      <c r="CT33" s="1339"/>
      <c r="CU33" s="1339"/>
      <c r="CV33" s="1339"/>
      <c r="CW33" s="1339"/>
      <c r="CX33" s="1339"/>
      <c r="CY33" s="1339"/>
      <c r="CZ33" s="1339"/>
      <c r="DA33" s="1339"/>
      <c r="DB33" s="1339"/>
      <c r="DC33" s="1339"/>
      <c r="DD33" s="1339"/>
      <c r="DE33" s="1339"/>
      <c r="DF33" s="1339"/>
      <c r="DG33" s="1339"/>
      <c r="DH33" s="1339"/>
      <c r="DI33" s="1339"/>
      <c r="DJ33" s="1339"/>
      <c r="DK33" s="1339"/>
      <c r="DL33" s="1339"/>
      <c r="DM33" s="1339"/>
      <c r="DN33" s="1339"/>
      <c r="DO33" s="1339"/>
      <c r="DP33" s="1339"/>
      <c r="DQ33" s="1339"/>
      <c r="DR33" s="1339"/>
      <c r="DS33" s="1339"/>
      <c r="DT33" s="1339"/>
      <c r="DU33" s="1339"/>
      <c r="DV33" s="1339"/>
      <c r="DW33" s="1339"/>
      <c r="DX33" s="1339"/>
      <c r="DY33" s="1339"/>
      <c r="DZ33" s="1339"/>
      <c r="EA33" s="1339"/>
      <c r="EB33" s="1339"/>
      <c r="EC33" s="1339"/>
      <c r="ED33" s="1339"/>
      <c r="EE33" s="1339"/>
      <c r="EF33" s="1339"/>
      <c r="EG33" s="1339"/>
      <c r="EH33" s="1339"/>
      <c r="EI33" s="1339"/>
      <c r="EJ33" s="1339"/>
      <c r="EK33" s="1339"/>
      <c r="EL33" s="1339"/>
      <c r="EM33" s="1339"/>
      <c r="EN33" s="1339"/>
      <c r="EO33" s="1339"/>
      <c r="EP33" s="1339"/>
      <c r="EQ33" s="1339"/>
      <c r="ER33" s="1339"/>
      <c r="ES33" s="1339"/>
      <c r="ET33" s="1339"/>
      <c r="EU33" s="1339"/>
      <c r="EV33" s="1339"/>
      <c r="EW33" s="1339"/>
      <c r="EX33" s="1339"/>
      <c r="EY33" s="1339"/>
      <c r="EZ33" s="1339"/>
      <c r="FA33" s="1339"/>
      <c r="FB33" s="1339"/>
      <c r="FC33" s="1339"/>
      <c r="FD33" s="1339"/>
      <c r="FE33" s="1339"/>
      <c r="FF33" s="1339"/>
      <c r="FG33" s="1339"/>
      <c r="FH33" s="1339"/>
      <c r="FI33" s="1339"/>
      <c r="FJ33" s="1339"/>
      <c r="FK33" s="1339"/>
      <c r="FL33" s="1339"/>
      <c r="FM33" s="1339"/>
      <c r="FN33" s="1339"/>
      <c r="FO33" s="1339"/>
      <c r="FP33" s="1339"/>
      <c r="FQ33" s="1339"/>
      <c r="FR33" s="1339"/>
      <c r="FS33" s="1339"/>
      <c r="FT33" s="1339"/>
      <c r="FU33" s="1339"/>
      <c r="FV33" s="1339"/>
      <c r="FW33" s="1339"/>
      <c r="FX33" s="1339"/>
      <c r="FY33" s="1339"/>
      <c r="FZ33" s="1339"/>
      <c r="GA33" s="1339"/>
      <c r="GB33" s="1339"/>
      <c r="GC33" s="1339"/>
      <c r="GD33" s="1339"/>
      <c r="GE33" s="1339"/>
      <c r="GF33" s="1339"/>
      <c r="GG33" s="1339"/>
      <c r="GH33" s="1339"/>
      <c r="GI33" s="1339"/>
      <c r="GJ33" s="1339"/>
      <c r="GK33" s="1339"/>
      <c r="GL33" s="1339"/>
      <c r="GM33" s="1339"/>
      <c r="GN33" s="1339"/>
      <c r="GO33" s="1339"/>
      <c r="GP33" s="1339"/>
      <c r="GQ33" s="1339"/>
      <c r="GR33" s="1339"/>
      <c r="GS33" s="1339"/>
      <c r="GT33" s="1339"/>
      <c r="GU33" s="1339"/>
      <c r="GV33" s="1339"/>
      <c r="GW33" s="1339"/>
      <c r="GX33" s="1339"/>
      <c r="GY33" s="1339"/>
      <c r="GZ33" s="1339"/>
      <c r="HA33" s="1339"/>
      <c r="HB33" s="1339"/>
      <c r="HC33" s="1339"/>
      <c r="HD33" s="1339"/>
      <c r="HE33" s="1339"/>
      <c r="HF33" s="1339"/>
      <c r="HG33" s="1339"/>
      <c r="HH33" s="1339"/>
      <c r="HI33" s="1339"/>
      <c r="HJ33" s="1339"/>
      <c r="HK33" s="1339"/>
      <c r="HL33" s="1339"/>
      <c r="HM33" s="1339"/>
      <c r="HN33" s="1339"/>
      <c r="HO33" s="1339"/>
      <c r="HP33" s="1339"/>
      <c r="HQ33" s="1339"/>
      <c r="HR33" s="1339"/>
      <c r="HS33" s="1339"/>
      <c r="HT33" s="1339"/>
      <c r="HU33" s="1339"/>
      <c r="HV33" s="1339"/>
      <c r="HW33" s="1339"/>
      <c r="HX33" s="1339"/>
      <c r="HY33" s="1339"/>
      <c r="HZ33" s="1339"/>
      <c r="IA33" s="1339"/>
      <c r="IB33" s="1339"/>
      <c r="IC33" s="1339"/>
      <c r="ID33" s="1339"/>
      <c r="IE33" s="1339"/>
      <c r="IF33" s="1339"/>
      <c r="IG33" s="1339"/>
      <c r="IH33" s="1339"/>
      <c r="II33" s="1339"/>
      <c r="IJ33" s="1339"/>
      <c r="IK33" s="1339"/>
      <c r="IL33" s="1339"/>
      <c r="IM33" s="1339"/>
      <c r="IN33" s="1339"/>
      <c r="IO33" s="1339"/>
      <c r="IP33" s="1339"/>
    </row>
    <row r="34" spans="1:250">
      <c r="A34" s="1339"/>
      <c r="B34" s="2920" t="s">
        <v>1354</v>
      </c>
      <c r="C34" s="2437" t="s">
        <v>315</v>
      </c>
      <c r="D34" s="2428" t="s">
        <v>1355</v>
      </c>
      <c r="E34" s="2467">
        <v>3436.029</v>
      </c>
      <c r="F34" s="2467">
        <v>3399.7150000000001</v>
      </c>
      <c r="G34" s="2467">
        <v>3682.88</v>
      </c>
      <c r="H34" s="2467">
        <v>3553.8620000000001</v>
      </c>
      <c r="I34" s="2467">
        <v>3736.902</v>
      </c>
      <c r="J34" s="2467">
        <v>3819.4319999999998</v>
      </c>
      <c r="K34" s="2467">
        <v>4117.933</v>
      </c>
      <c r="L34" s="2467">
        <v>4196.6229999999996</v>
      </c>
      <c r="M34" s="2467">
        <v>4144.8760000000002</v>
      </c>
      <c r="N34" s="2467">
        <v>3991.63</v>
      </c>
      <c r="O34" s="2468">
        <v>3989.893</v>
      </c>
      <c r="P34" s="2468">
        <v>3819.1010000000001</v>
      </c>
      <c r="Q34" s="2469">
        <v>3693.3679999999999</v>
      </c>
      <c r="R34" s="2469">
        <v>3555.4760000000001</v>
      </c>
      <c r="S34" s="2469">
        <v>3587.9090000000001</v>
      </c>
      <c r="T34" s="2469">
        <v>3070.0949999999998</v>
      </c>
      <c r="U34" s="2469">
        <v>3100.5859999999998</v>
      </c>
      <c r="V34" s="2469">
        <v>3155.2730000000001</v>
      </c>
      <c r="W34" s="2469">
        <v>3243.0920000000001</v>
      </c>
      <c r="X34" s="2469">
        <v>3489.0070000000001</v>
      </c>
      <c r="Y34" s="2469">
        <v>3282.3240000000001</v>
      </c>
      <c r="Z34" s="2469">
        <v>3334.6489999999999</v>
      </c>
      <c r="AA34" s="2469">
        <v>3347.8719999999998</v>
      </c>
      <c r="AB34" s="2470">
        <v>3229.453</v>
      </c>
      <c r="AC34" s="2470">
        <v>3153.5189999999998</v>
      </c>
      <c r="AD34" s="2471">
        <v>3090.1239999999998</v>
      </c>
      <c r="AE34" s="1283">
        <v>3129.607</v>
      </c>
      <c r="AF34" s="1283">
        <v>3154.377</v>
      </c>
      <c r="AG34" s="1283">
        <v>2919.337</v>
      </c>
      <c r="AH34" s="1283">
        <v>3335.7289999999998</v>
      </c>
      <c r="AI34" s="1283">
        <v>3265.136</v>
      </c>
      <c r="AJ34" s="1283">
        <v>3236.5030000000002</v>
      </c>
      <c r="AK34" s="1552">
        <v>3444.1970000000001</v>
      </c>
      <c r="AL34" s="1552">
        <v>3510.364</v>
      </c>
      <c r="AM34" s="1552">
        <v>3405.1709999999998</v>
      </c>
      <c r="AN34" s="1552">
        <f>3308788/1000</f>
        <v>3308.788</v>
      </c>
      <c r="AO34" s="1984" t="s">
        <v>1356</v>
      </c>
      <c r="AP34" s="1339"/>
      <c r="AQ34" s="327" t="s">
        <v>1352</v>
      </c>
      <c r="AR34" s="1985"/>
      <c r="AS34" s="1985"/>
      <c r="AT34" s="1347"/>
      <c r="AU34" s="1347"/>
      <c r="AV34" s="1339"/>
      <c r="AW34" s="1339"/>
      <c r="AX34" s="1985"/>
      <c r="AY34" s="1985"/>
      <c r="AZ34" s="1985"/>
      <c r="BA34" s="1985"/>
      <c r="BB34" s="1985"/>
      <c r="BC34" s="1985"/>
      <c r="BD34" s="1985"/>
      <c r="BE34" s="1985"/>
      <c r="BF34" s="1339"/>
      <c r="BG34" s="1339"/>
      <c r="BH34" s="1339"/>
      <c r="BI34" s="1339"/>
      <c r="BJ34" s="1339"/>
      <c r="BK34" s="1339"/>
      <c r="BL34" s="1339"/>
      <c r="BM34" s="1339"/>
      <c r="BN34" s="1339"/>
      <c r="BO34" s="1339"/>
      <c r="BP34" s="1339"/>
      <c r="BQ34" s="1339"/>
      <c r="BR34" s="1339"/>
      <c r="BS34" s="1339"/>
      <c r="BT34" s="1339"/>
      <c r="BU34" s="1339"/>
      <c r="BV34" s="1339"/>
      <c r="BW34" s="1339"/>
      <c r="BX34" s="1339"/>
      <c r="BY34" s="1339"/>
      <c r="BZ34" s="1339"/>
      <c r="CA34" s="1339"/>
      <c r="CB34" s="1339"/>
      <c r="CC34" s="1339"/>
      <c r="CD34" s="1339"/>
      <c r="CE34" s="1339"/>
      <c r="CF34" s="1339"/>
      <c r="CG34" s="1339"/>
      <c r="CH34" s="1339"/>
      <c r="CI34" s="1339"/>
      <c r="CJ34" s="1339"/>
      <c r="CK34" s="1339"/>
      <c r="CL34" s="1339"/>
      <c r="CM34" s="1339"/>
      <c r="CN34" s="1339"/>
      <c r="CO34" s="1339"/>
      <c r="CP34" s="1339"/>
      <c r="CQ34" s="1339"/>
      <c r="CR34" s="1339"/>
      <c r="CS34" s="1339"/>
      <c r="CT34" s="1339"/>
      <c r="CU34" s="1339"/>
      <c r="CV34" s="1339"/>
      <c r="CW34" s="1339"/>
      <c r="CX34" s="1339"/>
      <c r="CY34" s="1339"/>
      <c r="CZ34" s="1339"/>
      <c r="DA34" s="1339"/>
      <c r="DB34" s="1339"/>
      <c r="DC34" s="1339"/>
      <c r="DD34" s="1339"/>
      <c r="DE34" s="1339"/>
      <c r="DF34" s="1339"/>
      <c r="DG34" s="1339"/>
      <c r="DH34" s="1339"/>
      <c r="DI34" s="1339"/>
      <c r="DJ34" s="1339"/>
      <c r="DK34" s="1339"/>
      <c r="DL34" s="1339"/>
      <c r="DM34" s="1339"/>
      <c r="DN34" s="1339"/>
      <c r="DO34" s="1339"/>
      <c r="DP34" s="1339"/>
      <c r="DQ34" s="1339"/>
      <c r="DR34" s="1339"/>
      <c r="DS34" s="1339"/>
      <c r="DT34" s="1339"/>
      <c r="DU34" s="1339"/>
      <c r="DV34" s="1339"/>
      <c r="DW34" s="1339"/>
      <c r="DX34" s="1339"/>
      <c r="DY34" s="1339"/>
      <c r="DZ34" s="1339"/>
      <c r="EA34" s="1339"/>
      <c r="EB34" s="1339"/>
      <c r="EC34" s="1339"/>
      <c r="ED34" s="1339"/>
      <c r="EE34" s="1339"/>
      <c r="EF34" s="1339"/>
      <c r="EG34" s="1339"/>
      <c r="EH34" s="1339"/>
      <c r="EI34" s="1339"/>
      <c r="EJ34" s="1339"/>
      <c r="EK34" s="1339"/>
      <c r="EL34" s="1339"/>
      <c r="EM34" s="1339"/>
      <c r="EN34" s="1339"/>
      <c r="EO34" s="1339"/>
      <c r="EP34" s="1339"/>
      <c r="EQ34" s="1339"/>
      <c r="ER34" s="1339"/>
      <c r="ES34" s="1339"/>
      <c r="ET34" s="1339"/>
      <c r="EU34" s="1339"/>
      <c r="EV34" s="1339"/>
      <c r="EW34" s="1339"/>
      <c r="EX34" s="1339"/>
      <c r="EY34" s="1339"/>
      <c r="EZ34" s="1339"/>
      <c r="FA34" s="1339"/>
      <c r="FB34" s="1339"/>
      <c r="FC34" s="1339"/>
      <c r="FD34" s="1339"/>
      <c r="FE34" s="1339"/>
      <c r="FF34" s="1339"/>
      <c r="FG34" s="1339"/>
      <c r="FH34" s="1339"/>
      <c r="FI34" s="1339"/>
      <c r="FJ34" s="1339"/>
      <c r="FK34" s="1339"/>
      <c r="FL34" s="1339"/>
      <c r="FM34" s="1339"/>
      <c r="FN34" s="1339"/>
      <c r="FO34" s="1339"/>
      <c r="FP34" s="1339"/>
      <c r="FQ34" s="1339"/>
      <c r="FR34" s="1339"/>
      <c r="FS34" s="1339"/>
      <c r="FT34" s="1339"/>
      <c r="FU34" s="1339"/>
      <c r="FV34" s="1339"/>
      <c r="FW34" s="1339"/>
      <c r="FX34" s="1339"/>
      <c r="FY34" s="1339"/>
      <c r="FZ34" s="1339"/>
      <c r="GA34" s="1339"/>
      <c r="GB34" s="1339"/>
      <c r="GC34" s="1339"/>
      <c r="GD34" s="1339"/>
      <c r="GE34" s="1339"/>
      <c r="GF34" s="1339"/>
      <c r="GG34" s="1339"/>
      <c r="GH34" s="1339"/>
      <c r="GI34" s="1339"/>
      <c r="GJ34" s="1339"/>
      <c r="GK34" s="1339"/>
      <c r="GL34" s="1339"/>
      <c r="GM34" s="1339"/>
      <c r="GN34" s="1339"/>
      <c r="GO34" s="1339"/>
      <c r="GP34" s="1339"/>
      <c r="GQ34" s="1339"/>
      <c r="GR34" s="1339"/>
      <c r="GS34" s="1339"/>
      <c r="GT34" s="1339"/>
      <c r="GU34" s="1339"/>
      <c r="GV34" s="1339"/>
      <c r="GW34" s="1339"/>
      <c r="GX34" s="1339"/>
      <c r="GY34" s="1339"/>
      <c r="GZ34" s="1339"/>
      <c r="HA34" s="1339"/>
      <c r="HB34" s="1339"/>
      <c r="HC34" s="1339"/>
      <c r="HD34" s="1339"/>
      <c r="HE34" s="1339"/>
      <c r="HF34" s="1339"/>
      <c r="HG34" s="1339"/>
      <c r="HH34" s="1339"/>
      <c r="HI34" s="1339"/>
      <c r="HJ34" s="1339"/>
      <c r="HK34" s="1339"/>
      <c r="HL34" s="1339"/>
      <c r="HM34" s="1339"/>
      <c r="HN34" s="1339"/>
      <c r="HO34" s="1339"/>
      <c r="HP34" s="1339"/>
      <c r="HQ34" s="1339"/>
      <c r="HR34" s="1339"/>
      <c r="HS34" s="1339"/>
      <c r="HT34" s="1339"/>
      <c r="HU34" s="1339"/>
      <c r="HV34" s="1339"/>
      <c r="HW34" s="1339"/>
      <c r="HX34" s="1339"/>
      <c r="HY34" s="1339"/>
      <c r="HZ34" s="1339"/>
      <c r="IA34" s="1339"/>
      <c r="IB34" s="1339"/>
      <c r="IC34" s="1339"/>
      <c r="ID34" s="1339"/>
      <c r="IE34" s="1339"/>
      <c r="IF34" s="1339"/>
      <c r="IG34" s="1339"/>
      <c r="IH34" s="1339"/>
      <c r="II34" s="1339"/>
      <c r="IJ34" s="1339"/>
      <c r="IK34" s="1339"/>
      <c r="IL34" s="1339"/>
      <c r="IM34" s="1339"/>
      <c r="IN34" s="1339"/>
      <c r="IO34" s="1339"/>
      <c r="IP34" s="1339"/>
    </row>
    <row r="35" spans="1:250">
      <c r="A35" s="1339"/>
      <c r="B35" s="2906"/>
      <c r="C35" s="2444" t="s">
        <v>565</v>
      </c>
      <c r="D35" s="2430" t="s">
        <v>577</v>
      </c>
      <c r="E35" s="2412" t="s">
        <v>1298</v>
      </c>
      <c r="F35" s="1221">
        <f>ROUND((F34-E34)/E34*100,1)</f>
        <v>-1.1000000000000001</v>
      </c>
      <c r="G35" s="1221">
        <f>ROUND((G34-F34)/F34*100,1)</f>
        <v>8.3000000000000007</v>
      </c>
      <c r="H35" s="1221">
        <f t="shared" ref="H35:AN35" si="24">ROUND((H34-G34)/G34*100,1)</f>
        <v>-3.5</v>
      </c>
      <c r="I35" s="1221">
        <f t="shared" si="24"/>
        <v>5.2</v>
      </c>
      <c r="J35" s="1221">
        <f t="shared" si="24"/>
        <v>2.2000000000000002</v>
      </c>
      <c r="K35" s="1221">
        <f t="shared" si="24"/>
        <v>7.8</v>
      </c>
      <c r="L35" s="1221">
        <f t="shared" si="24"/>
        <v>1.9</v>
      </c>
      <c r="M35" s="1221">
        <f t="shared" si="24"/>
        <v>-1.2</v>
      </c>
      <c r="N35" s="1221">
        <f t="shared" si="24"/>
        <v>-3.7</v>
      </c>
      <c r="O35" s="1221">
        <f t="shared" si="24"/>
        <v>0</v>
      </c>
      <c r="P35" s="1221">
        <f t="shared" si="24"/>
        <v>-4.3</v>
      </c>
      <c r="Q35" s="1221">
        <f t="shared" si="24"/>
        <v>-3.3</v>
      </c>
      <c r="R35" s="1221">
        <f t="shared" si="24"/>
        <v>-3.7</v>
      </c>
      <c r="S35" s="1221">
        <f t="shared" si="24"/>
        <v>0.9</v>
      </c>
      <c r="T35" s="1221">
        <f t="shared" si="24"/>
        <v>-14.4</v>
      </c>
      <c r="U35" s="1221">
        <f t="shared" si="24"/>
        <v>1</v>
      </c>
      <c r="V35" s="1221">
        <f t="shared" si="24"/>
        <v>1.8</v>
      </c>
      <c r="W35" s="1221">
        <f t="shared" si="24"/>
        <v>2.8</v>
      </c>
      <c r="X35" s="1221">
        <f t="shared" si="24"/>
        <v>7.6</v>
      </c>
      <c r="Y35" s="1221">
        <f t="shared" si="24"/>
        <v>-5.9</v>
      </c>
      <c r="Z35" s="1221">
        <f t="shared" si="24"/>
        <v>1.6</v>
      </c>
      <c r="AA35" s="1221">
        <f t="shared" si="24"/>
        <v>0.4</v>
      </c>
      <c r="AB35" s="1221">
        <f t="shared" si="24"/>
        <v>-3.5</v>
      </c>
      <c r="AC35" s="1221">
        <f t="shared" si="24"/>
        <v>-2.4</v>
      </c>
      <c r="AD35" s="1221">
        <f t="shared" si="24"/>
        <v>-2</v>
      </c>
      <c r="AE35" s="1221">
        <f t="shared" si="24"/>
        <v>1.3</v>
      </c>
      <c r="AF35" s="1221">
        <f t="shared" si="24"/>
        <v>0.8</v>
      </c>
      <c r="AG35" s="1221">
        <f t="shared" si="24"/>
        <v>-7.5</v>
      </c>
      <c r="AH35" s="1221">
        <f t="shared" si="24"/>
        <v>14.3</v>
      </c>
      <c r="AI35" s="1221">
        <f t="shared" si="24"/>
        <v>-2.1</v>
      </c>
      <c r="AJ35" s="1221">
        <f t="shared" si="24"/>
        <v>-0.9</v>
      </c>
      <c r="AK35" s="1221">
        <f t="shared" si="24"/>
        <v>6.4</v>
      </c>
      <c r="AL35" s="1221">
        <f t="shared" si="24"/>
        <v>1.9</v>
      </c>
      <c r="AM35" s="1221">
        <f t="shared" si="24"/>
        <v>-3</v>
      </c>
      <c r="AN35" s="1221">
        <f t="shared" si="24"/>
        <v>-2.8</v>
      </c>
      <c r="AO35" s="2924" t="s">
        <v>1357</v>
      </c>
      <c r="AP35" s="1339"/>
      <c r="AQ35" s="327"/>
      <c r="AR35" s="1986"/>
      <c r="AS35" s="1986"/>
      <c r="AT35" s="1972"/>
      <c r="AU35" s="1972"/>
      <c r="AV35" s="1339"/>
      <c r="AW35" s="1339"/>
      <c r="AX35" s="1986"/>
      <c r="AY35" s="1986"/>
      <c r="AZ35" s="1986"/>
      <c r="BA35" s="1986"/>
      <c r="BB35" s="1986"/>
      <c r="BC35" s="1986"/>
      <c r="BD35" s="1986"/>
      <c r="BE35" s="1986"/>
      <c r="BF35" s="1986"/>
      <c r="BG35" s="1339"/>
      <c r="BH35" s="1339"/>
      <c r="BI35" s="1339"/>
      <c r="BJ35" s="1339"/>
      <c r="BK35" s="1339"/>
      <c r="BL35" s="1339"/>
      <c r="BM35" s="1339"/>
      <c r="BN35" s="1339"/>
      <c r="BO35" s="1339"/>
      <c r="BP35" s="1339"/>
      <c r="BQ35" s="1339"/>
      <c r="BR35" s="1339"/>
      <c r="BS35" s="1339"/>
      <c r="BT35" s="1339"/>
      <c r="BU35" s="1339"/>
      <c r="BV35" s="1339"/>
      <c r="BW35" s="1339"/>
      <c r="BX35" s="1339"/>
      <c r="BY35" s="1339"/>
      <c r="BZ35" s="1339"/>
      <c r="CA35" s="1339"/>
      <c r="CB35" s="1339"/>
      <c r="CC35" s="1339"/>
      <c r="CD35" s="1339"/>
      <c r="CE35" s="1339"/>
      <c r="CF35" s="1339"/>
      <c r="CG35" s="1339"/>
      <c r="CH35" s="1339"/>
      <c r="CI35" s="1339"/>
      <c r="CJ35" s="1339"/>
      <c r="CK35" s="1339"/>
      <c r="CL35" s="1339"/>
      <c r="CM35" s="1339"/>
      <c r="CN35" s="1339"/>
      <c r="CO35" s="1339"/>
      <c r="CP35" s="1339"/>
      <c r="CQ35" s="1339"/>
      <c r="CR35" s="1339"/>
      <c r="CS35" s="1339"/>
      <c r="CT35" s="1339"/>
      <c r="CU35" s="1339"/>
      <c r="CV35" s="1339"/>
      <c r="CW35" s="1339"/>
      <c r="CX35" s="1339"/>
      <c r="CY35" s="1339"/>
      <c r="CZ35" s="1339"/>
      <c r="DA35" s="1339"/>
      <c r="DB35" s="1339"/>
      <c r="DC35" s="1339"/>
      <c r="DD35" s="1339"/>
      <c r="DE35" s="1339"/>
      <c r="DF35" s="1339"/>
      <c r="DG35" s="1339"/>
      <c r="DH35" s="1339"/>
      <c r="DI35" s="1339"/>
      <c r="DJ35" s="1339"/>
      <c r="DK35" s="1339"/>
      <c r="DL35" s="1339"/>
      <c r="DM35" s="1339"/>
      <c r="DN35" s="1339"/>
      <c r="DO35" s="1339"/>
      <c r="DP35" s="1339"/>
      <c r="DQ35" s="1339"/>
      <c r="DR35" s="1339"/>
      <c r="DS35" s="1339"/>
      <c r="DT35" s="1339"/>
      <c r="DU35" s="1339"/>
      <c r="DV35" s="1339"/>
      <c r="DW35" s="1339"/>
      <c r="DX35" s="1339"/>
      <c r="DY35" s="1339"/>
      <c r="DZ35" s="1339"/>
      <c r="EA35" s="1339"/>
      <c r="EB35" s="1339"/>
      <c r="EC35" s="1339"/>
      <c r="ED35" s="1339"/>
      <c r="EE35" s="1339"/>
      <c r="EF35" s="1339"/>
      <c r="EG35" s="1339"/>
      <c r="EH35" s="1339"/>
      <c r="EI35" s="1339"/>
      <c r="EJ35" s="1339"/>
      <c r="EK35" s="1339"/>
      <c r="EL35" s="1339"/>
      <c r="EM35" s="1339"/>
      <c r="EN35" s="1339"/>
      <c r="EO35" s="1339"/>
      <c r="EP35" s="1339"/>
      <c r="EQ35" s="1339"/>
      <c r="ER35" s="1339"/>
      <c r="ES35" s="1339"/>
      <c r="ET35" s="1339"/>
      <c r="EU35" s="1339"/>
      <c r="EV35" s="1339"/>
      <c r="EW35" s="1339"/>
      <c r="EX35" s="1339"/>
      <c r="EY35" s="1339"/>
      <c r="EZ35" s="1339"/>
      <c r="FA35" s="1339"/>
      <c r="FB35" s="1339"/>
      <c r="FC35" s="1339"/>
      <c r="FD35" s="1339"/>
      <c r="FE35" s="1339"/>
      <c r="FF35" s="1339"/>
      <c r="FG35" s="1339"/>
      <c r="FH35" s="1339"/>
      <c r="FI35" s="1339"/>
      <c r="FJ35" s="1339"/>
      <c r="FK35" s="1339"/>
      <c r="FL35" s="1339"/>
      <c r="FM35" s="1339"/>
      <c r="FN35" s="1339"/>
      <c r="FO35" s="1339"/>
      <c r="FP35" s="1339"/>
      <c r="FQ35" s="1339"/>
      <c r="FR35" s="1339"/>
      <c r="FS35" s="1339"/>
      <c r="FT35" s="1339"/>
      <c r="FU35" s="1339"/>
      <c r="FV35" s="1339"/>
      <c r="FW35" s="1339"/>
      <c r="FX35" s="1339"/>
      <c r="FY35" s="1339"/>
      <c r="FZ35" s="1339"/>
      <c r="GA35" s="1339"/>
      <c r="GB35" s="1339"/>
      <c r="GC35" s="1339"/>
      <c r="GD35" s="1339"/>
      <c r="GE35" s="1339"/>
      <c r="GF35" s="1339"/>
      <c r="GG35" s="1339"/>
      <c r="GH35" s="1339"/>
      <c r="GI35" s="1339"/>
      <c r="GJ35" s="1339"/>
      <c r="GK35" s="1339"/>
      <c r="GL35" s="1339"/>
      <c r="GM35" s="1339"/>
      <c r="GN35" s="1339"/>
      <c r="GO35" s="1339"/>
      <c r="GP35" s="1339"/>
      <c r="GQ35" s="1339"/>
      <c r="GR35" s="1339"/>
      <c r="GS35" s="1339"/>
      <c r="GT35" s="1339"/>
      <c r="GU35" s="1339"/>
      <c r="GV35" s="1339"/>
      <c r="GW35" s="1339"/>
      <c r="GX35" s="1339"/>
      <c r="GY35" s="1339"/>
      <c r="GZ35" s="1339"/>
      <c r="HA35" s="1339"/>
      <c r="HB35" s="1339"/>
      <c r="HC35" s="1339"/>
      <c r="HD35" s="1339"/>
      <c r="HE35" s="1339"/>
      <c r="HF35" s="1339"/>
      <c r="HG35" s="1339"/>
      <c r="HH35" s="1339"/>
      <c r="HI35" s="1339"/>
      <c r="HJ35" s="1339"/>
      <c r="HK35" s="1339"/>
      <c r="HL35" s="1339"/>
      <c r="HM35" s="1339"/>
      <c r="HN35" s="1339"/>
      <c r="HO35" s="1339"/>
      <c r="HP35" s="1339"/>
      <c r="HQ35" s="1339"/>
      <c r="HR35" s="1339"/>
      <c r="HS35" s="1339"/>
      <c r="HT35" s="1339"/>
      <c r="HU35" s="1339"/>
      <c r="HV35" s="1339"/>
      <c r="HW35" s="1339"/>
      <c r="HX35" s="1339"/>
      <c r="HY35" s="1339"/>
      <c r="HZ35" s="1339"/>
      <c r="IA35" s="1339"/>
      <c r="IB35" s="1339"/>
      <c r="IC35" s="1339"/>
      <c r="ID35" s="1339"/>
      <c r="IE35" s="1339"/>
      <c r="IF35" s="1339"/>
      <c r="IG35" s="1339"/>
      <c r="IH35" s="1339"/>
      <c r="II35" s="1339"/>
      <c r="IJ35" s="1339"/>
      <c r="IK35" s="1339"/>
      <c r="IL35" s="1339"/>
      <c r="IM35" s="1339"/>
      <c r="IN35" s="1339"/>
      <c r="IO35" s="1339"/>
      <c r="IP35" s="1339"/>
    </row>
    <row r="36" spans="1:250">
      <c r="A36" s="1339"/>
      <c r="B36" s="2906"/>
      <c r="C36" s="2437" t="s">
        <v>315</v>
      </c>
      <c r="D36" s="2472" t="s">
        <v>1355</v>
      </c>
      <c r="E36" s="1552">
        <f t="shared" ref="E36:AN36" si="25">ROUND(E34/(E17/100),0)</f>
        <v>3869</v>
      </c>
      <c r="F36" s="1552">
        <f t="shared" si="25"/>
        <v>3707</v>
      </c>
      <c r="G36" s="1552">
        <f t="shared" si="25"/>
        <v>3910</v>
      </c>
      <c r="H36" s="1552">
        <f t="shared" si="25"/>
        <v>3714</v>
      </c>
      <c r="I36" s="1552">
        <f t="shared" si="25"/>
        <v>3860</v>
      </c>
      <c r="J36" s="1552">
        <f t="shared" si="25"/>
        <v>3934</v>
      </c>
      <c r="K36" s="1552">
        <f t="shared" si="25"/>
        <v>4232</v>
      </c>
      <c r="L36" s="1552">
        <f t="shared" si="25"/>
        <v>4230</v>
      </c>
      <c r="M36" s="1552">
        <f t="shared" si="25"/>
        <v>4100</v>
      </c>
      <c r="N36" s="1552">
        <f t="shared" si="25"/>
        <v>3933</v>
      </c>
      <c r="O36" s="1552">
        <f t="shared" si="25"/>
        <v>3982</v>
      </c>
      <c r="P36" s="1552">
        <f t="shared" si="25"/>
        <v>3862</v>
      </c>
      <c r="Q36" s="1552">
        <f t="shared" si="25"/>
        <v>3823</v>
      </c>
      <c r="R36" s="1552">
        <f t="shared" si="25"/>
        <v>3743</v>
      </c>
      <c r="S36" s="1552">
        <f t="shared" si="25"/>
        <v>3781</v>
      </c>
      <c r="T36" s="1552">
        <f t="shared" si="25"/>
        <v>3222</v>
      </c>
      <c r="U36" s="1552">
        <f t="shared" si="25"/>
        <v>3267</v>
      </c>
      <c r="V36" s="1552">
        <f t="shared" si="25"/>
        <v>3321</v>
      </c>
      <c r="W36" s="1552">
        <f t="shared" si="25"/>
        <v>3410</v>
      </c>
      <c r="X36" s="1552">
        <f t="shared" si="25"/>
        <v>3638</v>
      </c>
      <c r="Y36" s="1552">
        <f t="shared" si="25"/>
        <v>3470</v>
      </c>
      <c r="Z36" s="1552">
        <f t="shared" si="25"/>
        <v>3532</v>
      </c>
      <c r="AA36" s="1552">
        <f t="shared" si="25"/>
        <v>3546</v>
      </c>
      <c r="AB36" s="1552">
        <f t="shared" si="25"/>
        <v>3439</v>
      </c>
      <c r="AC36" s="1552">
        <f t="shared" si="25"/>
        <v>3326</v>
      </c>
      <c r="AD36" s="1552">
        <f t="shared" si="25"/>
        <v>3182</v>
      </c>
      <c r="AE36" s="1552">
        <f t="shared" si="25"/>
        <v>3203</v>
      </c>
      <c r="AF36" s="1552">
        <f t="shared" si="25"/>
        <v>3225</v>
      </c>
      <c r="AG36" s="1552">
        <f t="shared" si="25"/>
        <v>2970</v>
      </c>
      <c r="AH36" s="1552">
        <f t="shared" si="25"/>
        <v>3380</v>
      </c>
      <c r="AI36" s="1552">
        <f t="shared" si="25"/>
        <v>3278</v>
      </c>
      <c r="AJ36" s="1552">
        <f t="shared" si="25"/>
        <v>3243</v>
      </c>
      <c r="AK36" s="1283">
        <f t="shared" si="25"/>
        <v>3462</v>
      </c>
      <c r="AL36" s="1283">
        <f t="shared" si="25"/>
        <v>3438</v>
      </c>
      <c r="AM36" s="1283">
        <f t="shared" si="25"/>
        <v>3231</v>
      </c>
      <c r="AN36" s="1283">
        <f t="shared" si="25"/>
        <v>3041</v>
      </c>
      <c r="AO36" s="2924"/>
      <c r="AP36" s="1339"/>
      <c r="AQ36" s="327" t="s">
        <v>97</v>
      </c>
      <c r="AR36" s="1339"/>
      <c r="AS36" s="1339"/>
      <c r="AT36" s="1972"/>
      <c r="AU36" s="1972"/>
      <c r="AV36" s="1339"/>
      <c r="AW36" s="1339"/>
      <c r="AX36" s="1339"/>
      <c r="AY36" s="1339"/>
      <c r="AZ36" s="1339"/>
      <c r="BA36" s="1339"/>
      <c r="BB36" s="1339"/>
      <c r="BC36" s="1339"/>
      <c r="BD36" s="1339"/>
      <c r="BE36" s="1339"/>
      <c r="BF36" s="1339"/>
      <c r="BG36" s="1339"/>
      <c r="BH36" s="1339"/>
      <c r="BI36" s="1339"/>
      <c r="BJ36" s="1339"/>
      <c r="BK36" s="1339"/>
      <c r="BL36" s="1339"/>
      <c r="BM36" s="1339"/>
      <c r="BN36" s="1339"/>
      <c r="BO36" s="1339"/>
      <c r="BP36" s="1339"/>
      <c r="BQ36" s="1339"/>
      <c r="BR36" s="1339"/>
      <c r="BS36" s="1339"/>
      <c r="BT36" s="1339"/>
      <c r="BU36" s="1339"/>
      <c r="BV36" s="1339"/>
      <c r="BW36" s="1339"/>
      <c r="BX36" s="1339"/>
      <c r="BY36" s="1339"/>
      <c r="BZ36" s="1339"/>
      <c r="CA36" s="1339"/>
      <c r="CB36" s="1339"/>
      <c r="CC36" s="1339"/>
      <c r="CD36" s="1339"/>
      <c r="CE36" s="1339"/>
      <c r="CF36" s="1339"/>
      <c r="CG36" s="1339"/>
      <c r="CH36" s="1339"/>
      <c r="CI36" s="1339"/>
      <c r="CJ36" s="1339"/>
      <c r="CK36" s="1339"/>
      <c r="CL36" s="1339"/>
      <c r="CM36" s="1339"/>
      <c r="CN36" s="1339"/>
      <c r="CO36" s="1339"/>
      <c r="CP36" s="1339"/>
      <c r="CQ36" s="1339"/>
      <c r="CR36" s="1339"/>
      <c r="CS36" s="1339"/>
      <c r="CT36" s="1339"/>
      <c r="CU36" s="1339"/>
      <c r="CV36" s="1339"/>
      <c r="CW36" s="1339"/>
      <c r="CX36" s="1339"/>
      <c r="CY36" s="1339"/>
      <c r="CZ36" s="1339"/>
      <c r="DA36" s="1339"/>
      <c r="DB36" s="1339"/>
      <c r="DC36" s="1339"/>
      <c r="DD36" s="1339"/>
      <c r="DE36" s="1339"/>
      <c r="DF36" s="1339"/>
      <c r="DG36" s="1339"/>
      <c r="DH36" s="1339"/>
      <c r="DI36" s="1339"/>
      <c r="DJ36" s="1339"/>
      <c r="DK36" s="1339"/>
      <c r="DL36" s="1339"/>
      <c r="DM36" s="1339"/>
      <c r="DN36" s="1339"/>
      <c r="DO36" s="1339"/>
      <c r="DP36" s="1339"/>
      <c r="DQ36" s="1339"/>
      <c r="DR36" s="1339"/>
      <c r="DS36" s="1339"/>
      <c r="DT36" s="1339"/>
      <c r="DU36" s="1339"/>
      <c r="DV36" s="1339"/>
      <c r="DW36" s="1339"/>
      <c r="DX36" s="1339"/>
      <c r="DY36" s="1339"/>
      <c r="DZ36" s="1339"/>
      <c r="EA36" s="1339"/>
      <c r="EB36" s="1339"/>
      <c r="EC36" s="1339"/>
      <c r="ED36" s="1339"/>
      <c r="EE36" s="1339"/>
      <c r="EF36" s="1339"/>
      <c r="EG36" s="1339"/>
      <c r="EH36" s="1339"/>
      <c r="EI36" s="1339"/>
      <c r="EJ36" s="1339"/>
      <c r="EK36" s="1339"/>
      <c r="EL36" s="1339"/>
      <c r="EM36" s="1339"/>
      <c r="EN36" s="1339"/>
      <c r="EO36" s="1339"/>
      <c r="EP36" s="1339"/>
      <c r="EQ36" s="1339"/>
      <c r="ER36" s="1339"/>
      <c r="ES36" s="1339"/>
      <c r="ET36" s="1339"/>
      <c r="EU36" s="1339"/>
      <c r="EV36" s="1339"/>
      <c r="EW36" s="1339"/>
      <c r="EX36" s="1339"/>
      <c r="EY36" s="1339"/>
      <c r="EZ36" s="1339"/>
      <c r="FA36" s="1339"/>
      <c r="FB36" s="1339"/>
      <c r="FC36" s="1339"/>
      <c r="FD36" s="1339"/>
      <c r="FE36" s="1339"/>
      <c r="FF36" s="1339"/>
      <c r="FG36" s="1339"/>
      <c r="FH36" s="1339"/>
      <c r="FI36" s="1339"/>
      <c r="FJ36" s="1339"/>
      <c r="FK36" s="1339"/>
      <c r="FL36" s="1339"/>
      <c r="FM36" s="1339"/>
      <c r="FN36" s="1339"/>
      <c r="FO36" s="1339"/>
      <c r="FP36" s="1339"/>
      <c r="FQ36" s="1339"/>
      <c r="FR36" s="1339"/>
      <c r="FS36" s="1339"/>
      <c r="FT36" s="1339"/>
      <c r="FU36" s="1339"/>
      <c r="FV36" s="1339"/>
      <c r="FW36" s="1339"/>
      <c r="FX36" s="1339"/>
      <c r="FY36" s="1339"/>
      <c r="FZ36" s="1339"/>
      <c r="GA36" s="1339"/>
      <c r="GB36" s="1339"/>
      <c r="GC36" s="1339"/>
      <c r="GD36" s="1339"/>
      <c r="GE36" s="1339"/>
      <c r="GF36" s="1339"/>
      <c r="GG36" s="1339"/>
      <c r="GH36" s="1339"/>
      <c r="GI36" s="1339"/>
      <c r="GJ36" s="1339"/>
      <c r="GK36" s="1339"/>
      <c r="GL36" s="1339"/>
      <c r="GM36" s="1339"/>
      <c r="GN36" s="1339"/>
      <c r="GO36" s="1339"/>
      <c r="GP36" s="1339"/>
      <c r="GQ36" s="1339"/>
      <c r="GR36" s="1339"/>
      <c r="GS36" s="1339"/>
      <c r="GT36" s="1339"/>
      <c r="GU36" s="1339"/>
      <c r="GV36" s="1339"/>
      <c r="GW36" s="1339"/>
      <c r="GX36" s="1339"/>
      <c r="GY36" s="1339"/>
      <c r="GZ36" s="1339"/>
      <c r="HA36" s="1339"/>
      <c r="HB36" s="1339"/>
      <c r="HC36" s="1339"/>
      <c r="HD36" s="1339"/>
      <c r="HE36" s="1339"/>
      <c r="HF36" s="1339"/>
      <c r="HG36" s="1339"/>
      <c r="HH36" s="1339"/>
      <c r="HI36" s="1339"/>
      <c r="HJ36" s="1339"/>
      <c r="HK36" s="1339"/>
      <c r="HL36" s="1339"/>
      <c r="HM36" s="1339"/>
      <c r="HN36" s="1339"/>
      <c r="HO36" s="1339"/>
      <c r="HP36" s="1339"/>
      <c r="HQ36" s="1339"/>
      <c r="HR36" s="1339"/>
      <c r="HS36" s="1339"/>
      <c r="HT36" s="1339"/>
      <c r="HU36" s="1339"/>
      <c r="HV36" s="1339"/>
      <c r="HW36" s="1339"/>
      <c r="HX36" s="1339"/>
      <c r="HY36" s="1339"/>
      <c r="HZ36" s="1339"/>
      <c r="IA36" s="1339"/>
      <c r="IB36" s="1339"/>
      <c r="IC36" s="1339"/>
      <c r="ID36" s="1339"/>
      <c r="IE36" s="1339"/>
      <c r="IF36" s="1339"/>
      <c r="IG36" s="1339"/>
      <c r="IH36" s="1339"/>
      <c r="II36" s="1339"/>
      <c r="IJ36" s="1339"/>
      <c r="IK36" s="1339"/>
      <c r="IL36" s="1339"/>
      <c r="IM36" s="1339"/>
      <c r="IN36" s="1339"/>
      <c r="IO36" s="1339"/>
      <c r="IP36" s="1339"/>
    </row>
    <row r="37" spans="1:250">
      <c r="A37" s="1339"/>
      <c r="B37" s="2906"/>
      <c r="C37" s="2444" t="s">
        <v>566</v>
      </c>
      <c r="D37" s="2472" t="s">
        <v>577</v>
      </c>
      <c r="E37" s="2418" t="s">
        <v>1298</v>
      </c>
      <c r="F37" s="1505">
        <f t="shared" ref="F37:AN37" si="26">ROUND((F36-E36)/E36*100,1)</f>
        <v>-4.2</v>
      </c>
      <c r="G37" s="1505">
        <f t="shared" si="26"/>
        <v>5.5</v>
      </c>
      <c r="H37" s="1505">
        <f t="shared" si="26"/>
        <v>-5</v>
      </c>
      <c r="I37" s="1505">
        <f t="shared" si="26"/>
        <v>3.9</v>
      </c>
      <c r="J37" s="1505">
        <f t="shared" si="26"/>
        <v>1.9</v>
      </c>
      <c r="K37" s="1505">
        <f t="shared" si="26"/>
        <v>7.6</v>
      </c>
      <c r="L37" s="1505">
        <f t="shared" si="26"/>
        <v>0</v>
      </c>
      <c r="M37" s="1505">
        <f t="shared" si="26"/>
        <v>-3.1</v>
      </c>
      <c r="N37" s="1505">
        <f t="shared" si="26"/>
        <v>-4.0999999999999996</v>
      </c>
      <c r="O37" s="1505">
        <f t="shared" si="26"/>
        <v>1.2</v>
      </c>
      <c r="P37" s="1505">
        <f t="shared" si="26"/>
        <v>-3</v>
      </c>
      <c r="Q37" s="1505">
        <f t="shared" si="26"/>
        <v>-1</v>
      </c>
      <c r="R37" s="1505">
        <f t="shared" si="26"/>
        <v>-2.1</v>
      </c>
      <c r="S37" s="1505">
        <f t="shared" si="26"/>
        <v>1</v>
      </c>
      <c r="T37" s="1505">
        <f t="shared" si="26"/>
        <v>-14.8</v>
      </c>
      <c r="U37" s="1505">
        <f t="shared" si="26"/>
        <v>1.4</v>
      </c>
      <c r="V37" s="1505">
        <f t="shared" si="26"/>
        <v>1.7</v>
      </c>
      <c r="W37" s="1505">
        <f t="shared" si="26"/>
        <v>2.7</v>
      </c>
      <c r="X37" s="1505">
        <f t="shared" si="26"/>
        <v>6.7</v>
      </c>
      <c r="Y37" s="1505">
        <f t="shared" si="26"/>
        <v>-4.5999999999999996</v>
      </c>
      <c r="Z37" s="1505">
        <f t="shared" si="26"/>
        <v>1.8</v>
      </c>
      <c r="AA37" s="1505">
        <f t="shared" si="26"/>
        <v>0.4</v>
      </c>
      <c r="AB37" s="1505">
        <f t="shared" si="26"/>
        <v>-3</v>
      </c>
      <c r="AC37" s="1505">
        <f t="shared" si="26"/>
        <v>-3.3</v>
      </c>
      <c r="AD37" s="1505">
        <f t="shared" si="26"/>
        <v>-4.3</v>
      </c>
      <c r="AE37" s="1505">
        <f t="shared" si="26"/>
        <v>0.7</v>
      </c>
      <c r="AF37" s="1505">
        <f t="shared" si="26"/>
        <v>0.7</v>
      </c>
      <c r="AG37" s="1505">
        <f t="shared" si="26"/>
        <v>-7.9</v>
      </c>
      <c r="AH37" s="1505">
        <f t="shared" si="26"/>
        <v>13.8</v>
      </c>
      <c r="AI37" s="1505">
        <f t="shared" si="26"/>
        <v>-3</v>
      </c>
      <c r="AJ37" s="1505">
        <f t="shared" si="26"/>
        <v>-1.1000000000000001</v>
      </c>
      <c r="AK37" s="1221">
        <f t="shared" si="26"/>
        <v>6.8</v>
      </c>
      <c r="AL37" s="1221">
        <f t="shared" si="26"/>
        <v>-0.7</v>
      </c>
      <c r="AM37" s="1221">
        <f t="shared" si="26"/>
        <v>-6</v>
      </c>
      <c r="AN37" s="1221">
        <f t="shared" si="26"/>
        <v>-5.9</v>
      </c>
      <c r="AO37" s="1988" t="s">
        <v>1358</v>
      </c>
      <c r="AP37" s="1339"/>
      <c r="AQ37" s="327"/>
      <c r="AR37" s="327"/>
      <c r="AS37" s="327"/>
      <c r="AT37" s="1347"/>
      <c r="AU37" s="1972"/>
      <c r="AV37" s="1339"/>
      <c r="AW37" s="1339"/>
      <c r="AX37" s="1339"/>
      <c r="AY37" s="1339"/>
      <c r="AZ37" s="1339"/>
      <c r="BA37" s="1339"/>
      <c r="BB37" s="1339"/>
      <c r="BC37" s="1339"/>
      <c r="BD37" s="1339"/>
      <c r="BE37" s="1339"/>
      <c r="BF37" s="1339"/>
      <c r="BG37" s="1339"/>
      <c r="BH37" s="1339"/>
      <c r="BI37" s="1339"/>
      <c r="BJ37" s="1339"/>
      <c r="BK37" s="1339"/>
      <c r="BL37" s="1339"/>
      <c r="BM37" s="1339"/>
      <c r="BN37" s="1339"/>
      <c r="BO37" s="1339"/>
      <c r="BP37" s="1339"/>
      <c r="BQ37" s="1339"/>
      <c r="BR37" s="1339"/>
      <c r="BS37" s="1339"/>
      <c r="BT37" s="1339"/>
      <c r="BU37" s="1339"/>
      <c r="BV37" s="1339"/>
      <c r="BW37" s="1339"/>
      <c r="BX37" s="1339"/>
      <c r="BY37" s="1339"/>
      <c r="BZ37" s="1339"/>
      <c r="CA37" s="1339"/>
      <c r="CB37" s="1339"/>
      <c r="CC37" s="1339"/>
      <c r="CD37" s="1339"/>
      <c r="CE37" s="1339"/>
      <c r="CF37" s="1339"/>
      <c r="CG37" s="1339"/>
      <c r="CH37" s="1339"/>
      <c r="CI37" s="1339"/>
      <c r="CJ37" s="1339"/>
      <c r="CK37" s="1339"/>
      <c r="CL37" s="1339"/>
      <c r="CM37" s="1339"/>
      <c r="CN37" s="1339"/>
      <c r="CO37" s="1339"/>
      <c r="CP37" s="1339"/>
      <c r="CQ37" s="1339"/>
      <c r="CR37" s="1339"/>
      <c r="CS37" s="1339"/>
      <c r="CT37" s="1339"/>
      <c r="CU37" s="1339"/>
      <c r="CV37" s="1339"/>
      <c r="CW37" s="1339"/>
      <c r="CX37" s="1339"/>
      <c r="CY37" s="1339"/>
      <c r="CZ37" s="1339"/>
      <c r="DA37" s="1339"/>
      <c r="DB37" s="1339"/>
      <c r="DC37" s="1339"/>
      <c r="DD37" s="1339"/>
      <c r="DE37" s="1339"/>
      <c r="DF37" s="1339"/>
      <c r="DG37" s="1339"/>
      <c r="DH37" s="1339"/>
      <c r="DI37" s="1339"/>
      <c r="DJ37" s="1339"/>
      <c r="DK37" s="1339"/>
      <c r="DL37" s="1339"/>
      <c r="DM37" s="1339"/>
      <c r="DN37" s="1339"/>
      <c r="DO37" s="1339"/>
      <c r="DP37" s="1339"/>
      <c r="DQ37" s="1339"/>
      <c r="DR37" s="1339"/>
      <c r="DS37" s="1339"/>
      <c r="DT37" s="1339"/>
      <c r="DU37" s="1339"/>
      <c r="DV37" s="1339"/>
      <c r="DW37" s="1339"/>
      <c r="DX37" s="1339"/>
      <c r="DY37" s="1339"/>
      <c r="DZ37" s="1339"/>
      <c r="EA37" s="1339"/>
      <c r="EB37" s="1339"/>
      <c r="EC37" s="1339"/>
      <c r="ED37" s="1339"/>
      <c r="EE37" s="1339"/>
      <c r="EF37" s="1339"/>
      <c r="EG37" s="1339"/>
      <c r="EH37" s="1339"/>
      <c r="EI37" s="1339"/>
      <c r="EJ37" s="1339"/>
      <c r="EK37" s="1339"/>
      <c r="EL37" s="1339"/>
      <c r="EM37" s="1339"/>
      <c r="EN37" s="1339"/>
      <c r="EO37" s="1339"/>
      <c r="EP37" s="1339"/>
      <c r="EQ37" s="1339"/>
      <c r="ER37" s="1339"/>
      <c r="ES37" s="1339"/>
      <c r="ET37" s="1339"/>
      <c r="EU37" s="1339"/>
      <c r="EV37" s="1339"/>
      <c r="EW37" s="1339"/>
      <c r="EX37" s="1339"/>
      <c r="EY37" s="1339"/>
      <c r="EZ37" s="1339"/>
      <c r="FA37" s="1339"/>
      <c r="FB37" s="1339"/>
      <c r="FC37" s="1339"/>
      <c r="FD37" s="1339"/>
      <c r="FE37" s="1339"/>
      <c r="FF37" s="1339"/>
      <c r="FG37" s="1339"/>
      <c r="FH37" s="1339"/>
      <c r="FI37" s="1339"/>
      <c r="FJ37" s="1339"/>
      <c r="FK37" s="1339"/>
      <c r="FL37" s="1339"/>
      <c r="FM37" s="1339"/>
      <c r="FN37" s="1339"/>
      <c r="FO37" s="1339"/>
      <c r="FP37" s="1339"/>
      <c r="FQ37" s="1339"/>
      <c r="FR37" s="1339"/>
      <c r="FS37" s="1339"/>
      <c r="FT37" s="1339"/>
      <c r="FU37" s="1339"/>
      <c r="FV37" s="1339"/>
      <c r="FW37" s="1339"/>
      <c r="FX37" s="1339"/>
      <c r="FY37" s="1339"/>
      <c r="FZ37" s="1339"/>
      <c r="GA37" s="1339"/>
      <c r="GB37" s="1339"/>
      <c r="GC37" s="1339"/>
      <c r="GD37" s="1339"/>
      <c r="GE37" s="1339"/>
      <c r="GF37" s="1339"/>
      <c r="GG37" s="1339"/>
      <c r="GH37" s="1339"/>
      <c r="GI37" s="1339"/>
      <c r="GJ37" s="1339"/>
      <c r="GK37" s="1339"/>
      <c r="GL37" s="1339"/>
      <c r="GM37" s="1339"/>
      <c r="GN37" s="1339"/>
      <c r="GO37" s="1339"/>
      <c r="GP37" s="1339"/>
      <c r="GQ37" s="1339"/>
      <c r="GR37" s="1339"/>
      <c r="GS37" s="1339"/>
      <c r="GT37" s="1339"/>
      <c r="GU37" s="1339"/>
      <c r="GV37" s="1339"/>
      <c r="GW37" s="1339"/>
      <c r="GX37" s="1339"/>
      <c r="GY37" s="1339"/>
      <c r="GZ37" s="1339"/>
      <c r="HA37" s="1339"/>
      <c r="HB37" s="1339"/>
      <c r="HC37" s="1339"/>
      <c r="HD37" s="1339"/>
      <c r="HE37" s="1339"/>
      <c r="HF37" s="1339"/>
      <c r="HG37" s="1339"/>
      <c r="HH37" s="1339"/>
      <c r="HI37" s="1339"/>
      <c r="HJ37" s="1339"/>
      <c r="HK37" s="1339"/>
      <c r="HL37" s="1339"/>
      <c r="HM37" s="1339"/>
      <c r="HN37" s="1339"/>
      <c r="HO37" s="1339"/>
      <c r="HP37" s="1339"/>
      <c r="HQ37" s="1339"/>
      <c r="HR37" s="1339"/>
      <c r="HS37" s="1339"/>
      <c r="HT37" s="1339"/>
      <c r="HU37" s="1339"/>
      <c r="HV37" s="1339"/>
      <c r="HW37" s="1339"/>
      <c r="HX37" s="1339"/>
      <c r="HY37" s="1339"/>
      <c r="HZ37" s="1339"/>
      <c r="IA37" s="1339"/>
      <c r="IB37" s="1339"/>
      <c r="IC37" s="1339"/>
      <c r="ID37" s="1339"/>
      <c r="IE37" s="1339"/>
      <c r="IF37" s="1339"/>
      <c r="IG37" s="1339"/>
      <c r="IH37" s="1339"/>
      <c r="II37" s="1339"/>
      <c r="IJ37" s="1339"/>
      <c r="IK37" s="1339"/>
      <c r="IL37" s="1339"/>
      <c r="IM37" s="1339"/>
      <c r="IN37" s="1339"/>
      <c r="IO37" s="1339"/>
      <c r="IP37" s="1339"/>
    </row>
    <row r="38" spans="1:250">
      <c r="A38" s="1339"/>
      <c r="B38" s="2906"/>
      <c r="C38" s="2674" t="s">
        <v>1050</v>
      </c>
      <c r="D38" s="2311" t="s">
        <v>1051</v>
      </c>
      <c r="E38" s="2473"/>
      <c r="F38" s="1261"/>
      <c r="G38" s="1261"/>
      <c r="H38" s="1261"/>
      <c r="I38" s="1261"/>
      <c r="J38" s="1261"/>
      <c r="K38" s="1261"/>
      <c r="L38" s="1261"/>
      <c r="M38" s="1261"/>
      <c r="N38" s="1261"/>
      <c r="O38" s="1261"/>
      <c r="P38" s="1261"/>
      <c r="Q38" s="1261"/>
      <c r="R38" s="1261"/>
      <c r="S38" s="1261"/>
      <c r="T38" s="1261"/>
      <c r="U38" s="1261"/>
      <c r="V38" s="1261"/>
      <c r="W38" s="1261"/>
      <c r="X38" s="1261"/>
      <c r="Y38" s="1261"/>
      <c r="Z38" s="1261"/>
      <c r="AA38" s="1261"/>
      <c r="AB38" s="1261">
        <v>100.4773225</v>
      </c>
      <c r="AC38" s="1261">
        <v>104.41133833333335</v>
      </c>
      <c r="AD38" s="1261">
        <v>104.01749500000001</v>
      </c>
      <c r="AE38" s="1261">
        <v>105.85909833333331</v>
      </c>
      <c r="AF38" s="1261">
        <v>103.69345166666666</v>
      </c>
      <c r="AG38" s="1261">
        <v>105.61268</v>
      </c>
      <c r="AH38" s="1261">
        <v>105.78615666666666</v>
      </c>
      <c r="AI38" s="1261">
        <v>104.72931583333333</v>
      </c>
      <c r="AJ38" s="1261">
        <v>96.87244833333331</v>
      </c>
      <c r="AK38" s="1505">
        <v>96.89211916666666</v>
      </c>
      <c r="AL38" s="1505">
        <v>99.408969999999997</v>
      </c>
      <c r="AM38" s="1505">
        <v>99.637329999999977</v>
      </c>
      <c r="AN38" s="2735"/>
      <c r="AO38" s="1262" t="s">
        <v>1052</v>
      </c>
      <c r="AP38" s="1339"/>
      <c r="AQ38" s="327" t="s">
        <v>1053</v>
      </c>
      <c r="AR38" s="327"/>
      <c r="AS38" s="327"/>
      <c r="AT38" s="1347"/>
      <c r="AU38" s="1972"/>
      <c r="AV38" s="1339"/>
      <c r="AW38" s="1339"/>
      <c r="AX38" s="1339"/>
      <c r="AY38" s="1339"/>
      <c r="AZ38" s="1339"/>
      <c r="BA38" s="1339"/>
      <c r="BB38" s="1339"/>
      <c r="BC38" s="1339"/>
      <c r="BD38" s="1339"/>
      <c r="BE38" s="1339"/>
      <c r="BF38" s="1339"/>
      <c r="BG38" s="1339"/>
      <c r="BH38" s="1339"/>
      <c r="BI38" s="1339"/>
      <c r="BJ38" s="1339"/>
      <c r="BK38" s="1339"/>
      <c r="BL38" s="1339"/>
      <c r="BM38" s="1339"/>
      <c r="BN38" s="1339"/>
      <c r="BO38" s="1339"/>
      <c r="BP38" s="1339"/>
      <c r="BQ38" s="1339"/>
      <c r="BR38" s="1339"/>
      <c r="BS38" s="1339"/>
      <c r="BT38" s="1339"/>
      <c r="BU38" s="1339"/>
      <c r="BV38" s="1339"/>
      <c r="BW38" s="1339"/>
      <c r="BX38" s="1339"/>
      <c r="BY38" s="1339"/>
      <c r="BZ38" s="1339"/>
      <c r="CA38" s="1339"/>
      <c r="CB38" s="1339"/>
      <c r="CC38" s="1339"/>
      <c r="CD38" s="1339"/>
      <c r="CE38" s="1339"/>
      <c r="CF38" s="1339"/>
      <c r="CG38" s="1339"/>
      <c r="CH38" s="1339"/>
      <c r="CI38" s="1339"/>
      <c r="CJ38" s="1339"/>
      <c r="CK38" s="1339"/>
      <c r="CL38" s="1339"/>
      <c r="CM38" s="1339"/>
      <c r="CN38" s="1339"/>
      <c r="CO38" s="1339"/>
      <c r="CP38" s="1339"/>
      <c r="CQ38" s="1339"/>
      <c r="CR38" s="1339"/>
      <c r="CS38" s="1339"/>
      <c r="CT38" s="1339"/>
      <c r="CU38" s="1339"/>
      <c r="CV38" s="1339"/>
      <c r="CW38" s="1339"/>
      <c r="CX38" s="1339"/>
      <c r="CY38" s="1339"/>
      <c r="CZ38" s="1339"/>
      <c r="DA38" s="1339"/>
      <c r="DB38" s="1339"/>
      <c r="DC38" s="1339"/>
      <c r="DD38" s="1339"/>
      <c r="DE38" s="1339"/>
      <c r="DF38" s="1339"/>
      <c r="DG38" s="1339"/>
      <c r="DH38" s="1339"/>
      <c r="DI38" s="1339"/>
      <c r="DJ38" s="1339"/>
      <c r="DK38" s="1339"/>
      <c r="DL38" s="1339"/>
      <c r="DM38" s="1339"/>
      <c r="DN38" s="1339"/>
      <c r="DO38" s="1339"/>
      <c r="DP38" s="1339"/>
      <c r="DQ38" s="1339"/>
      <c r="DR38" s="1339"/>
      <c r="DS38" s="1339"/>
      <c r="DT38" s="1339"/>
      <c r="DU38" s="1339"/>
      <c r="DV38" s="1339"/>
      <c r="DW38" s="1339"/>
      <c r="DX38" s="1339"/>
      <c r="DY38" s="1339"/>
      <c r="DZ38" s="1339"/>
      <c r="EA38" s="1339"/>
      <c r="EB38" s="1339"/>
      <c r="EC38" s="1339"/>
      <c r="ED38" s="1339"/>
      <c r="EE38" s="1339"/>
      <c r="EF38" s="1339"/>
      <c r="EG38" s="1339"/>
      <c r="EH38" s="1339"/>
      <c r="EI38" s="1339"/>
      <c r="EJ38" s="1339"/>
      <c r="EK38" s="1339"/>
      <c r="EL38" s="1339"/>
      <c r="EM38" s="1339"/>
      <c r="EN38" s="1339"/>
      <c r="EO38" s="1339"/>
      <c r="EP38" s="1339"/>
      <c r="EQ38" s="1339"/>
      <c r="ER38" s="1339"/>
      <c r="ES38" s="1339"/>
      <c r="ET38" s="1339"/>
      <c r="EU38" s="1339"/>
      <c r="EV38" s="1339"/>
      <c r="EW38" s="1339"/>
      <c r="EX38" s="1339"/>
      <c r="EY38" s="1339"/>
      <c r="EZ38" s="1339"/>
      <c r="FA38" s="1339"/>
      <c r="FB38" s="1339"/>
      <c r="FC38" s="1339"/>
      <c r="FD38" s="1339"/>
      <c r="FE38" s="1339"/>
      <c r="FF38" s="1339"/>
      <c r="FG38" s="1339"/>
      <c r="FH38" s="1339"/>
      <c r="FI38" s="1339"/>
      <c r="FJ38" s="1339"/>
      <c r="FK38" s="1339"/>
      <c r="FL38" s="1339"/>
      <c r="FM38" s="1339"/>
      <c r="FN38" s="1339"/>
      <c r="FO38" s="1339"/>
      <c r="FP38" s="1339"/>
      <c r="FQ38" s="1339"/>
      <c r="FR38" s="1339"/>
      <c r="FS38" s="1339"/>
      <c r="FT38" s="1339"/>
      <c r="FU38" s="1339"/>
      <c r="FV38" s="1339"/>
      <c r="FW38" s="1339"/>
      <c r="FX38" s="1339"/>
      <c r="FY38" s="1339"/>
      <c r="FZ38" s="1339"/>
      <c r="GA38" s="1339"/>
      <c r="GB38" s="1339"/>
      <c r="GC38" s="1339"/>
      <c r="GD38" s="1339"/>
      <c r="GE38" s="1339"/>
      <c r="GF38" s="1339"/>
      <c r="GG38" s="1339"/>
      <c r="GH38" s="1339"/>
      <c r="GI38" s="1339"/>
      <c r="GJ38" s="1339"/>
      <c r="GK38" s="1339"/>
      <c r="GL38" s="1339"/>
      <c r="GM38" s="1339"/>
      <c r="GN38" s="1339"/>
      <c r="GO38" s="1339"/>
      <c r="GP38" s="1339"/>
      <c r="GQ38" s="1339"/>
      <c r="GR38" s="1339"/>
      <c r="GS38" s="1339"/>
      <c r="GT38" s="1339"/>
      <c r="GU38" s="1339"/>
      <c r="GV38" s="1339"/>
      <c r="GW38" s="1339"/>
      <c r="GX38" s="1339"/>
      <c r="GY38" s="1339"/>
      <c r="GZ38" s="1339"/>
      <c r="HA38" s="1339"/>
      <c r="HB38" s="1339"/>
      <c r="HC38" s="1339"/>
      <c r="HD38" s="1339"/>
      <c r="HE38" s="1339"/>
      <c r="HF38" s="1339"/>
      <c r="HG38" s="1339"/>
      <c r="HH38" s="1339"/>
      <c r="HI38" s="1339"/>
      <c r="HJ38" s="1339"/>
      <c r="HK38" s="1339"/>
      <c r="HL38" s="1339"/>
      <c r="HM38" s="1339"/>
      <c r="HN38" s="1339"/>
      <c r="HO38" s="1339"/>
      <c r="HP38" s="1339"/>
      <c r="HQ38" s="1339"/>
      <c r="HR38" s="1339"/>
      <c r="HS38" s="1339"/>
      <c r="HT38" s="1339"/>
      <c r="HU38" s="1339"/>
      <c r="HV38" s="1339"/>
      <c r="HW38" s="1339"/>
      <c r="HX38" s="1339"/>
      <c r="HY38" s="1339"/>
      <c r="HZ38" s="1339"/>
      <c r="IA38" s="1339"/>
      <c r="IB38" s="1339"/>
      <c r="IC38" s="1339"/>
      <c r="ID38" s="1339"/>
      <c r="IE38" s="1339"/>
      <c r="IF38" s="1339"/>
      <c r="IG38" s="1339"/>
      <c r="IH38" s="1339"/>
      <c r="II38" s="1339"/>
      <c r="IJ38" s="1339"/>
      <c r="IK38" s="1339"/>
      <c r="IL38" s="1339"/>
      <c r="IM38" s="1339"/>
      <c r="IN38" s="1339"/>
      <c r="IO38" s="1339"/>
      <c r="IP38" s="1339"/>
    </row>
    <row r="39" spans="1:250">
      <c r="A39" s="1339"/>
      <c r="B39" s="2906"/>
      <c r="C39" s="2285"/>
      <c r="D39" s="2289" t="s">
        <v>577</v>
      </c>
      <c r="E39" s="2412"/>
      <c r="F39" s="1221"/>
      <c r="G39" s="1221"/>
      <c r="H39" s="1221"/>
      <c r="I39" s="1221"/>
      <c r="J39" s="1221"/>
      <c r="K39" s="1221"/>
      <c r="L39" s="1221"/>
      <c r="M39" s="1221"/>
      <c r="N39" s="1221"/>
      <c r="O39" s="1221"/>
      <c r="P39" s="1221"/>
      <c r="Q39" s="1221"/>
      <c r="R39" s="1221"/>
      <c r="S39" s="1221"/>
      <c r="T39" s="1221"/>
      <c r="U39" s="1221"/>
      <c r="V39" s="1221"/>
      <c r="W39" s="1221"/>
      <c r="X39" s="1221"/>
      <c r="Y39" s="1221"/>
      <c r="Z39" s="1221"/>
      <c r="AA39" s="1221"/>
      <c r="AB39" s="1221" t="s">
        <v>271</v>
      </c>
      <c r="AC39" s="1221">
        <f t="shared" ref="AC39:AN39" si="27">ROUND((AC38-AB38)/AB38*100,1)</f>
        <v>3.9</v>
      </c>
      <c r="AD39" s="1221">
        <f t="shared" si="27"/>
        <v>-0.4</v>
      </c>
      <c r="AE39" s="1221">
        <f t="shared" si="27"/>
        <v>1.8</v>
      </c>
      <c r="AF39" s="1221">
        <f t="shared" si="27"/>
        <v>-2</v>
      </c>
      <c r="AG39" s="1221">
        <f t="shared" si="27"/>
        <v>1.9</v>
      </c>
      <c r="AH39" s="1221">
        <f t="shared" si="27"/>
        <v>0.2</v>
      </c>
      <c r="AI39" s="1221">
        <f t="shared" si="27"/>
        <v>-1</v>
      </c>
      <c r="AJ39" s="1221">
        <f t="shared" si="27"/>
        <v>-7.5</v>
      </c>
      <c r="AK39" s="1221">
        <f t="shared" si="27"/>
        <v>0</v>
      </c>
      <c r="AL39" s="1221">
        <f t="shared" si="27"/>
        <v>2.6</v>
      </c>
      <c r="AM39" s="1221">
        <f t="shared" si="27"/>
        <v>0.2</v>
      </c>
      <c r="AN39" s="2736">
        <f t="shared" si="27"/>
        <v>-100</v>
      </c>
      <c r="AO39" s="1988"/>
      <c r="AP39" s="1339"/>
      <c r="AQ39" s="327" t="s">
        <v>1055</v>
      </c>
      <c r="AR39" s="327"/>
      <c r="AS39" s="327"/>
      <c r="AT39" s="1347"/>
      <c r="AU39" s="1972"/>
      <c r="AV39" s="1339"/>
      <c r="AW39" s="1339"/>
      <c r="AX39" s="1339"/>
      <c r="AY39" s="1339"/>
      <c r="AZ39" s="1339"/>
      <c r="BA39" s="1339"/>
      <c r="BB39" s="1339"/>
      <c r="BC39" s="1339"/>
      <c r="BD39" s="1339"/>
      <c r="BE39" s="1339"/>
      <c r="BF39" s="1339"/>
      <c r="BG39" s="1339"/>
      <c r="BH39" s="1339"/>
      <c r="BI39" s="1339"/>
      <c r="BJ39" s="1339"/>
      <c r="BK39" s="1339"/>
      <c r="BL39" s="1339"/>
      <c r="BM39" s="1339"/>
      <c r="BN39" s="1339"/>
      <c r="BO39" s="1339"/>
      <c r="BP39" s="1339"/>
      <c r="BQ39" s="1339"/>
      <c r="BR39" s="1339"/>
      <c r="BS39" s="1339"/>
      <c r="BT39" s="1339"/>
      <c r="BU39" s="1339"/>
      <c r="BV39" s="1339"/>
      <c r="BW39" s="1339"/>
      <c r="BX39" s="1339"/>
      <c r="BY39" s="1339"/>
      <c r="BZ39" s="1339"/>
      <c r="CA39" s="1339"/>
      <c r="CB39" s="1339"/>
      <c r="CC39" s="1339"/>
      <c r="CD39" s="1339"/>
      <c r="CE39" s="1339"/>
      <c r="CF39" s="1339"/>
      <c r="CG39" s="1339"/>
      <c r="CH39" s="1339"/>
      <c r="CI39" s="1339"/>
      <c r="CJ39" s="1339"/>
      <c r="CK39" s="1339"/>
      <c r="CL39" s="1339"/>
      <c r="CM39" s="1339"/>
      <c r="CN39" s="1339"/>
      <c r="CO39" s="1339"/>
      <c r="CP39" s="1339"/>
      <c r="CQ39" s="1339"/>
      <c r="CR39" s="1339"/>
      <c r="CS39" s="1339"/>
      <c r="CT39" s="1339"/>
      <c r="CU39" s="1339"/>
      <c r="CV39" s="1339"/>
      <c r="CW39" s="1339"/>
      <c r="CX39" s="1339"/>
      <c r="CY39" s="1339"/>
      <c r="CZ39" s="1339"/>
      <c r="DA39" s="1339"/>
      <c r="DB39" s="1339"/>
      <c r="DC39" s="1339"/>
      <c r="DD39" s="1339"/>
      <c r="DE39" s="1339"/>
      <c r="DF39" s="1339"/>
      <c r="DG39" s="1339"/>
      <c r="DH39" s="1339"/>
      <c r="DI39" s="1339"/>
      <c r="DJ39" s="1339"/>
      <c r="DK39" s="1339"/>
      <c r="DL39" s="1339"/>
      <c r="DM39" s="1339"/>
      <c r="DN39" s="1339"/>
      <c r="DO39" s="1339"/>
      <c r="DP39" s="1339"/>
      <c r="DQ39" s="1339"/>
      <c r="DR39" s="1339"/>
      <c r="DS39" s="1339"/>
      <c r="DT39" s="1339"/>
      <c r="DU39" s="1339"/>
      <c r="DV39" s="1339"/>
      <c r="DW39" s="1339"/>
      <c r="DX39" s="1339"/>
      <c r="DY39" s="1339"/>
      <c r="DZ39" s="1339"/>
      <c r="EA39" s="1339"/>
      <c r="EB39" s="1339"/>
      <c r="EC39" s="1339"/>
      <c r="ED39" s="1339"/>
      <c r="EE39" s="1339"/>
      <c r="EF39" s="1339"/>
      <c r="EG39" s="1339"/>
      <c r="EH39" s="1339"/>
      <c r="EI39" s="1339"/>
      <c r="EJ39" s="1339"/>
      <c r="EK39" s="1339"/>
      <c r="EL39" s="1339"/>
      <c r="EM39" s="1339"/>
      <c r="EN39" s="1339"/>
      <c r="EO39" s="1339"/>
      <c r="EP39" s="1339"/>
      <c r="EQ39" s="1339"/>
      <c r="ER39" s="1339"/>
      <c r="ES39" s="1339"/>
      <c r="ET39" s="1339"/>
      <c r="EU39" s="1339"/>
      <c r="EV39" s="1339"/>
      <c r="EW39" s="1339"/>
      <c r="EX39" s="1339"/>
      <c r="EY39" s="1339"/>
      <c r="EZ39" s="1339"/>
      <c r="FA39" s="1339"/>
      <c r="FB39" s="1339"/>
      <c r="FC39" s="1339"/>
      <c r="FD39" s="1339"/>
      <c r="FE39" s="1339"/>
      <c r="FF39" s="1339"/>
      <c r="FG39" s="1339"/>
      <c r="FH39" s="1339"/>
      <c r="FI39" s="1339"/>
      <c r="FJ39" s="1339"/>
      <c r="FK39" s="1339"/>
      <c r="FL39" s="1339"/>
      <c r="FM39" s="1339"/>
      <c r="FN39" s="1339"/>
      <c r="FO39" s="1339"/>
      <c r="FP39" s="1339"/>
      <c r="FQ39" s="1339"/>
      <c r="FR39" s="1339"/>
      <c r="FS39" s="1339"/>
      <c r="FT39" s="1339"/>
      <c r="FU39" s="1339"/>
      <c r="FV39" s="1339"/>
      <c r="FW39" s="1339"/>
      <c r="FX39" s="1339"/>
      <c r="FY39" s="1339"/>
      <c r="FZ39" s="1339"/>
      <c r="GA39" s="1339"/>
      <c r="GB39" s="1339"/>
      <c r="GC39" s="1339"/>
      <c r="GD39" s="1339"/>
      <c r="GE39" s="1339"/>
      <c r="GF39" s="1339"/>
      <c r="GG39" s="1339"/>
      <c r="GH39" s="1339"/>
      <c r="GI39" s="1339"/>
      <c r="GJ39" s="1339"/>
      <c r="GK39" s="1339"/>
      <c r="GL39" s="1339"/>
      <c r="GM39" s="1339"/>
      <c r="GN39" s="1339"/>
      <c r="GO39" s="1339"/>
      <c r="GP39" s="1339"/>
      <c r="GQ39" s="1339"/>
      <c r="GR39" s="1339"/>
      <c r="GS39" s="1339"/>
      <c r="GT39" s="1339"/>
      <c r="GU39" s="1339"/>
      <c r="GV39" s="1339"/>
      <c r="GW39" s="1339"/>
      <c r="GX39" s="1339"/>
      <c r="GY39" s="1339"/>
      <c r="GZ39" s="1339"/>
      <c r="HA39" s="1339"/>
      <c r="HB39" s="1339"/>
      <c r="HC39" s="1339"/>
      <c r="HD39" s="1339"/>
      <c r="HE39" s="1339"/>
      <c r="HF39" s="1339"/>
      <c r="HG39" s="1339"/>
      <c r="HH39" s="1339"/>
      <c r="HI39" s="1339"/>
      <c r="HJ39" s="1339"/>
      <c r="HK39" s="1339"/>
      <c r="HL39" s="1339"/>
      <c r="HM39" s="1339"/>
      <c r="HN39" s="1339"/>
      <c r="HO39" s="1339"/>
      <c r="HP39" s="1339"/>
      <c r="HQ39" s="1339"/>
      <c r="HR39" s="1339"/>
      <c r="HS39" s="1339"/>
      <c r="HT39" s="1339"/>
      <c r="HU39" s="1339"/>
      <c r="HV39" s="1339"/>
      <c r="HW39" s="1339"/>
      <c r="HX39" s="1339"/>
      <c r="HY39" s="1339"/>
      <c r="HZ39" s="1339"/>
      <c r="IA39" s="1339"/>
      <c r="IB39" s="1339"/>
      <c r="IC39" s="1339"/>
      <c r="ID39" s="1339"/>
      <c r="IE39" s="1339"/>
      <c r="IF39" s="1339"/>
      <c r="IG39" s="1339"/>
      <c r="IH39" s="1339"/>
      <c r="II39" s="1339"/>
      <c r="IJ39" s="1339"/>
      <c r="IK39" s="1339"/>
      <c r="IL39" s="1339"/>
      <c r="IM39" s="1339"/>
      <c r="IN39" s="1339"/>
      <c r="IO39" s="1339"/>
      <c r="IP39" s="1339"/>
    </row>
    <row r="40" spans="1:250">
      <c r="A40" s="1339"/>
      <c r="B40" s="2906"/>
      <c r="C40" s="2437" t="s">
        <v>1359</v>
      </c>
      <c r="D40" s="2472" t="s">
        <v>1360</v>
      </c>
      <c r="E40" s="1303">
        <v>67.867999999999995</v>
      </c>
      <c r="F40" s="1303">
        <v>62.567999999999998</v>
      </c>
      <c r="G40" s="1303">
        <v>49.456000000000003</v>
      </c>
      <c r="H40" s="1303">
        <v>53.863999999999997</v>
      </c>
      <c r="I40" s="1303">
        <v>61.280999999999999</v>
      </c>
      <c r="J40" s="1303">
        <v>68.126000000000005</v>
      </c>
      <c r="K40" s="1303">
        <v>116.227</v>
      </c>
      <c r="L40" s="1303">
        <v>125.623</v>
      </c>
      <c r="M40" s="1303">
        <v>79.923000000000002</v>
      </c>
      <c r="N40" s="1303">
        <v>54.587000000000003</v>
      </c>
      <c r="O40" s="1303">
        <v>53.302999999999997</v>
      </c>
      <c r="P40" s="1303">
        <v>49.570999999999998</v>
      </c>
      <c r="Q40" s="1303">
        <v>48.494</v>
      </c>
      <c r="R40" s="1303">
        <v>42.988</v>
      </c>
      <c r="S40" s="1303">
        <v>41.582999999999998</v>
      </c>
      <c r="T40" s="1303">
        <v>45.64</v>
      </c>
      <c r="U40" s="1303">
        <v>45.927</v>
      </c>
      <c r="V40" s="1303">
        <v>52.152000000000001</v>
      </c>
      <c r="W40" s="1303">
        <v>39.895000000000003</v>
      </c>
      <c r="X40" s="1303">
        <v>38.856000000000002</v>
      </c>
      <c r="Y40" s="1303">
        <v>33.554000000000002</v>
      </c>
      <c r="Z40" s="1303">
        <v>32.49</v>
      </c>
      <c r="AA40" s="1303">
        <v>33.012999999999998</v>
      </c>
      <c r="AB40" s="1303">
        <v>33.128999999999998</v>
      </c>
      <c r="AC40" s="1303">
        <v>36.42</v>
      </c>
      <c r="AD40" s="1303">
        <v>33.520000000000003</v>
      </c>
      <c r="AE40" s="1303">
        <v>33.981000000000002</v>
      </c>
      <c r="AF40" s="1303">
        <v>34.792999999999999</v>
      </c>
      <c r="AG40" s="1303">
        <v>33.444000000000003</v>
      </c>
      <c r="AH40" s="1303">
        <v>31.774000000000001</v>
      </c>
      <c r="AI40" s="1303">
        <v>31.567</v>
      </c>
      <c r="AJ40" s="1303">
        <v>30.550999999999998</v>
      </c>
      <c r="AK40" s="1303">
        <v>29.844000000000001</v>
      </c>
      <c r="AL40" s="1303">
        <v>31.911000000000001</v>
      </c>
      <c r="AM40" s="1303">
        <v>23.36328</v>
      </c>
      <c r="AN40" s="1303">
        <v>28.664000000000001</v>
      </c>
      <c r="AO40" s="1928" t="s">
        <v>1361</v>
      </c>
      <c r="AP40" s="1339"/>
      <c r="AQ40" s="327" t="s">
        <v>1362</v>
      </c>
      <c r="AR40" s="1339"/>
      <c r="AS40" s="1339"/>
      <c r="AT40" s="1972"/>
      <c r="AU40" s="1972"/>
      <c r="AV40" s="1339"/>
      <c r="AW40" s="1339"/>
      <c r="AX40" s="1339"/>
      <c r="AY40" s="1339"/>
      <c r="AZ40" s="1339"/>
      <c r="BA40" s="1339"/>
      <c r="BB40" s="1339"/>
      <c r="BC40" s="1339"/>
      <c r="BD40" s="1339"/>
      <c r="BE40" s="1339"/>
      <c r="BF40" s="1339"/>
      <c r="BG40" s="1339"/>
      <c r="BH40" s="1339"/>
      <c r="BI40" s="1339"/>
      <c r="BJ40" s="1339"/>
      <c r="BK40" s="1339"/>
      <c r="BL40" s="1339"/>
      <c r="BM40" s="1339"/>
      <c r="BN40" s="1339"/>
      <c r="BO40" s="1339"/>
      <c r="BP40" s="1339"/>
      <c r="BQ40" s="1339"/>
      <c r="BR40" s="1339"/>
      <c r="BS40" s="1339"/>
      <c r="BT40" s="1339"/>
      <c r="BU40" s="1339"/>
      <c r="BV40" s="1339"/>
      <c r="BW40" s="1339"/>
      <c r="BX40" s="1339"/>
      <c r="BY40" s="1339"/>
      <c r="BZ40" s="1339"/>
      <c r="CA40" s="1339"/>
      <c r="CB40" s="1339"/>
      <c r="CC40" s="1339"/>
      <c r="CD40" s="1339"/>
      <c r="CE40" s="1339"/>
      <c r="CF40" s="1339"/>
      <c r="CG40" s="1339"/>
      <c r="CH40" s="1339"/>
      <c r="CI40" s="1339"/>
      <c r="CJ40" s="1339"/>
      <c r="CK40" s="1339"/>
      <c r="CL40" s="1339"/>
      <c r="CM40" s="1339"/>
      <c r="CN40" s="1339"/>
      <c r="CO40" s="1339"/>
      <c r="CP40" s="1339"/>
      <c r="CQ40" s="1339"/>
      <c r="CR40" s="1339"/>
      <c r="CS40" s="1339"/>
      <c r="CT40" s="1339"/>
      <c r="CU40" s="1339"/>
      <c r="CV40" s="1339"/>
      <c r="CW40" s="1339"/>
      <c r="CX40" s="1339"/>
      <c r="CY40" s="1339"/>
      <c r="CZ40" s="1339"/>
      <c r="DA40" s="1339"/>
      <c r="DB40" s="1339"/>
      <c r="DC40" s="1339"/>
      <c r="DD40" s="1339"/>
      <c r="DE40" s="1339"/>
      <c r="DF40" s="1339"/>
      <c r="DG40" s="1339"/>
      <c r="DH40" s="1339"/>
      <c r="DI40" s="1339"/>
      <c r="DJ40" s="1339"/>
      <c r="DK40" s="1339"/>
      <c r="DL40" s="1339"/>
      <c r="DM40" s="1339"/>
      <c r="DN40" s="1339"/>
      <c r="DO40" s="1339"/>
      <c r="DP40" s="1339"/>
      <c r="DQ40" s="1339"/>
      <c r="DR40" s="1339"/>
      <c r="DS40" s="1339"/>
      <c r="DT40" s="1339"/>
      <c r="DU40" s="1339"/>
      <c r="DV40" s="1339"/>
      <c r="DW40" s="1339"/>
      <c r="DX40" s="1339"/>
      <c r="DY40" s="1339"/>
      <c r="DZ40" s="1339"/>
      <c r="EA40" s="1339"/>
      <c r="EB40" s="1339"/>
      <c r="EC40" s="1339"/>
      <c r="ED40" s="1339"/>
      <c r="EE40" s="1339"/>
      <c r="EF40" s="1339"/>
      <c r="EG40" s="1339"/>
      <c r="EH40" s="1339"/>
      <c r="EI40" s="1339"/>
      <c r="EJ40" s="1339"/>
      <c r="EK40" s="1339"/>
      <c r="EL40" s="1339"/>
      <c r="EM40" s="1339"/>
      <c r="EN40" s="1339"/>
      <c r="EO40" s="1339"/>
      <c r="EP40" s="1339"/>
      <c r="EQ40" s="1339"/>
      <c r="ER40" s="1339"/>
      <c r="ES40" s="1339"/>
      <c r="ET40" s="1339"/>
      <c r="EU40" s="1339"/>
      <c r="EV40" s="1339"/>
      <c r="EW40" s="1339"/>
      <c r="EX40" s="1339"/>
      <c r="EY40" s="1339"/>
      <c r="EZ40" s="1339"/>
      <c r="FA40" s="1339"/>
      <c r="FB40" s="1339"/>
      <c r="FC40" s="1339"/>
      <c r="FD40" s="1339"/>
      <c r="FE40" s="1339"/>
      <c r="FF40" s="1339"/>
      <c r="FG40" s="1339"/>
      <c r="FH40" s="1339"/>
      <c r="FI40" s="1339"/>
      <c r="FJ40" s="1339"/>
      <c r="FK40" s="1339"/>
      <c r="FL40" s="1339"/>
      <c r="FM40" s="1339"/>
      <c r="FN40" s="1339"/>
      <c r="FO40" s="1339"/>
      <c r="FP40" s="1339"/>
      <c r="FQ40" s="1339"/>
      <c r="FR40" s="1339"/>
      <c r="FS40" s="1339"/>
      <c r="FT40" s="1339"/>
      <c r="FU40" s="1339"/>
      <c r="FV40" s="1339"/>
      <c r="FW40" s="1339"/>
      <c r="FX40" s="1339"/>
      <c r="FY40" s="1339"/>
      <c r="FZ40" s="1339"/>
      <c r="GA40" s="1339"/>
      <c r="GB40" s="1339"/>
      <c r="GC40" s="1339"/>
      <c r="GD40" s="1339"/>
      <c r="GE40" s="1339"/>
      <c r="GF40" s="1339"/>
      <c r="GG40" s="1339"/>
      <c r="GH40" s="1339"/>
      <c r="GI40" s="1339"/>
      <c r="GJ40" s="1339"/>
      <c r="GK40" s="1339"/>
      <c r="GL40" s="1339"/>
      <c r="GM40" s="1339"/>
      <c r="GN40" s="1339"/>
      <c r="GO40" s="1339"/>
      <c r="GP40" s="1339"/>
      <c r="GQ40" s="1339"/>
      <c r="GR40" s="1339"/>
      <c r="GS40" s="1339"/>
      <c r="GT40" s="1339"/>
      <c r="GU40" s="1339"/>
      <c r="GV40" s="1339"/>
      <c r="GW40" s="1339"/>
      <c r="GX40" s="1339"/>
      <c r="GY40" s="1339"/>
      <c r="GZ40" s="1339"/>
      <c r="HA40" s="1339"/>
      <c r="HB40" s="1339"/>
      <c r="HC40" s="1339"/>
      <c r="HD40" s="1339"/>
      <c r="HE40" s="1339"/>
      <c r="HF40" s="1339"/>
      <c r="HG40" s="1339"/>
      <c r="HH40" s="1339"/>
      <c r="HI40" s="1339"/>
      <c r="HJ40" s="1339"/>
      <c r="HK40" s="1339"/>
      <c r="HL40" s="1339"/>
      <c r="HM40" s="1339"/>
      <c r="HN40" s="1339"/>
      <c r="HO40" s="1339"/>
      <c r="HP40" s="1339"/>
      <c r="HQ40" s="1339"/>
      <c r="HR40" s="1339"/>
      <c r="HS40" s="1339"/>
      <c r="HT40" s="1339"/>
      <c r="HU40" s="1339"/>
      <c r="HV40" s="1339"/>
      <c r="HW40" s="1339"/>
      <c r="HX40" s="1339"/>
      <c r="HY40" s="1339"/>
      <c r="HZ40" s="1339"/>
      <c r="IA40" s="1339"/>
      <c r="IB40" s="1339"/>
      <c r="IC40" s="1339"/>
      <c r="ID40" s="1339"/>
      <c r="IE40" s="1339"/>
      <c r="IF40" s="1339"/>
      <c r="IG40" s="1339"/>
      <c r="IH40" s="1339"/>
      <c r="II40" s="1339"/>
      <c r="IJ40" s="1339"/>
      <c r="IK40" s="1339"/>
      <c r="IL40" s="1339"/>
      <c r="IM40" s="1339"/>
      <c r="IN40" s="1339"/>
      <c r="IO40" s="1339"/>
      <c r="IP40" s="1339"/>
    </row>
    <row r="41" spans="1:250">
      <c r="A41" s="1339"/>
      <c r="B41" s="2906"/>
      <c r="C41" s="2444" t="s">
        <v>1363</v>
      </c>
      <c r="D41" s="2430" t="s">
        <v>577</v>
      </c>
      <c r="E41" s="2412" t="s">
        <v>1298</v>
      </c>
      <c r="F41" s="1221">
        <f>ROUND((F40-E40)/E40*100,1)</f>
        <v>-7.8</v>
      </c>
      <c r="G41" s="1221">
        <f>ROUND((G40-F40)/F40*100,1)</f>
        <v>-21</v>
      </c>
      <c r="H41" s="1221">
        <f t="shared" ref="H41:AN41" si="28">ROUND((H40-G40)/G40*100,1)</f>
        <v>8.9</v>
      </c>
      <c r="I41" s="1221">
        <f t="shared" si="28"/>
        <v>13.8</v>
      </c>
      <c r="J41" s="1221">
        <f t="shared" si="28"/>
        <v>11.2</v>
      </c>
      <c r="K41" s="1221">
        <f t="shared" si="28"/>
        <v>70.599999999999994</v>
      </c>
      <c r="L41" s="1221">
        <f t="shared" si="28"/>
        <v>8.1</v>
      </c>
      <c r="M41" s="1221">
        <f t="shared" si="28"/>
        <v>-36.4</v>
      </c>
      <c r="N41" s="1221">
        <f t="shared" si="28"/>
        <v>-31.7</v>
      </c>
      <c r="O41" s="1221">
        <f t="shared" si="28"/>
        <v>-2.4</v>
      </c>
      <c r="P41" s="1221">
        <f t="shared" si="28"/>
        <v>-7</v>
      </c>
      <c r="Q41" s="1221">
        <f t="shared" si="28"/>
        <v>-2.2000000000000002</v>
      </c>
      <c r="R41" s="1221">
        <f t="shared" si="28"/>
        <v>-11.4</v>
      </c>
      <c r="S41" s="1221">
        <f t="shared" si="28"/>
        <v>-3.3</v>
      </c>
      <c r="T41" s="1221">
        <f t="shared" si="28"/>
        <v>9.8000000000000007</v>
      </c>
      <c r="U41" s="1221">
        <f t="shared" si="28"/>
        <v>0.6</v>
      </c>
      <c r="V41" s="1221">
        <f t="shared" si="28"/>
        <v>13.6</v>
      </c>
      <c r="W41" s="1221">
        <f t="shared" si="28"/>
        <v>-23.5</v>
      </c>
      <c r="X41" s="1221">
        <f t="shared" si="28"/>
        <v>-2.6</v>
      </c>
      <c r="Y41" s="1221">
        <f t="shared" si="28"/>
        <v>-13.6</v>
      </c>
      <c r="Z41" s="1221">
        <f t="shared" si="28"/>
        <v>-3.2</v>
      </c>
      <c r="AA41" s="1221">
        <f t="shared" si="28"/>
        <v>1.6</v>
      </c>
      <c r="AB41" s="1221">
        <f t="shared" si="28"/>
        <v>0.4</v>
      </c>
      <c r="AC41" s="1221">
        <f t="shared" si="28"/>
        <v>9.9</v>
      </c>
      <c r="AD41" s="1221">
        <f t="shared" si="28"/>
        <v>-8</v>
      </c>
      <c r="AE41" s="1221">
        <f t="shared" si="28"/>
        <v>1.4</v>
      </c>
      <c r="AF41" s="1221">
        <f t="shared" si="28"/>
        <v>2.4</v>
      </c>
      <c r="AG41" s="1221">
        <f t="shared" si="28"/>
        <v>-3.9</v>
      </c>
      <c r="AH41" s="1221">
        <f t="shared" si="28"/>
        <v>-5</v>
      </c>
      <c r="AI41" s="1221">
        <f t="shared" si="28"/>
        <v>-0.7</v>
      </c>
      <c r="AJ41" s="1221">
        <f t="shared" si="28"/>
        <v>-3.2</v>
      </c>
      <c r="AK41" s="1221">
        <f t="shared" si="28"/>
        <v>-2.2999999999999998</v>
      </c>
      <c r="AL41" s="1221">
        <f t="shared" si="28"/>
        <v>6.9</v>
      </c>
      <c r="AM41" s="1221">
        <f t="shared" si="28"/>
        <v>-26.8</v>
      </c>
      <c r="AN41" s="1221">
        <f t="shared" si="28"/>
        <v>22.7</v>
      </c>
      <c r="AO41" s="1928" t="s">
        <v>97</v>
      </c>
      <c r="AP41" s="1339"/>
      <c r="AQ41" s="327"/>
      <c r="AR41" s="327"/>
      <c r="AS41" s="327"/>
      <c r="AT41" s="1347"/>
      <c r="AU41" s="1972"/>
      <c r="AV41" s="1339"/>
      <c r="AW41" s="1339"/>
      <c r="AX41" s="1339"/>
      <c r="AY41" s="1339"/>
      <c r="AZ41" s="1339"/>
      <c r="BA41" s="1339"/>
      <c r="BB41" s="1339"/>
      <c r="BC41" s="1339"/>
      <c r="BD41" s="1339"/>
      <c r="BE41" s="1339"/>
      <c r="BF41" s="1339"/>
      <c r="BG41" s="1339"/>
      <c r="BH41" s="1339"/>
      <c r="BI41" s="1339"/>
      <c r="BJ41" s="1339"/>
      <c r="BK41" s="1339"/>
      <c r="BL41" s="1339"/>
      <c r="BM41" s="1339"/>
      <c r="BN41" s="1339"/>
      <c r="BO41" s="1339"/>
      <c r="BP41" s="1339"/>
      <c r="BQ41" s="1339"/>
      <c r="BR41" s="1339"/>
      <c r="BS41" s="1339"/>
      <c r="BT41" s="1339"/>
      <c r="BU41" s="1339"/>
      <c r="BV41" s="1339"/>
      <c r="BW41" s="1339"/>
      <c r="BX41" s="1339"/>
      <c r="BY41" s="1339"/>
      <c r="BZ41" s="1339"/>
      <c r="CA41" s="1339"/>
      <c r="CB41" s="1339"/>
      <c r="CC41" s="1339"/>
      <c r="CD41" s="1339"/>
      <c r="CE41" s="1339"/>
      <c r="CF41" s="1339"/>
      <c r="CG41" s="1339"/>
      <c r="CH41" s="1339"/>
      <c r="CI41" s="1339"/>
      <c r="CJ41" s="1339"/>
      <c r="CK41" s="1339"/>
      <c r="CL41" s="1339"/>
      <c r="CM41" s="1339"/>
      <c r="CN41" s="1339"/>
      <c r="CO41" s="1339"/>
      <c r="CP41" s="1339"/>
      <c r="CQ41" s="1339"/>
      <c r="CR41" s="1339"/>
      <c r="CS41" s="1339"/>
      <c r="CT41" s="1339"/>
      <c r="CU41" s="1339"/>
      <c r="CV41" s="1339"/>
      <c r="CW41" s="1339"/>
      <c r="CX41" s="1339"/>
      <c r="CY41" s="1339"/>
      <c r="CZ41" s="1339"/>
      <c r="DA41" s="1339"/>
      <c r="DB41" s="1339"/>
      <c r="DC41" s="1339"/>
      <c r="DD41" s="1339"/>
      <c r="DE41" s="1339"/>
      <c r="DF41" s="1339"/>
      <c r="DG41" s="1339"/>
      <c r="DH41" s="1339"/>
      <c r="DI41" s="1339"/>
      <c r="DJ41" s="1339"/>
      <c r="DK41" s="1339"/>
      <c r="DL41" s="1339"/>
      <c r="DM41" s="1339"/>
      <c r="DN41" s="1339"/>
      <c r="DO41" s="1339"/>
      <c r="DP41" s="1339"/>
      <c r="DQ41" s="1339"/>
      <c r="DR41" s="1339"/>
      <c r="DS41" s="1339"/>
      <c r="DT41" s="1339"/>
      <c r="DU41" s="1339"/>
      <c r="DV41" s="1339"/>
      <c r="DW41" s="1339"/>
      <c r="DX41" s="1339"/>
      <c r="DY41" s="1339"/>
      <c r="DZ41" s="1339"/>
      <c r="EA41" s="1339"/>
      <c r="EB41" s="1339"/>
      <c r="EC41" s="1339"/>
      <c r="ED41" s="1339"/>
      <c r="EE41" s="1339"/>
      <c r="EF41" s="1339"/>
      <c r="EG41" s="1339"/>
      <c r="EH41" s="1339"/>
      <c r="EI41" s="1339"/>
      <c r="EJ41" s="1339"/>
      <c r="EK41" s="1339"/>
      <c r="EL41" s="1339"/>
      <c r="EM41" s="1339"/>
      <c r="EN41" s="1339"/>
      <c r="EO41" s="1339"/>
      <c r="EP41" s="1339"/>
      <c r="EQ41" s="1339"/>
      <c r="ER41" s="1339"/>
      <c r="ES41" s="1339"/>
      <c r="ET41" s="1339"/>
      <c r="EU41" s="1339"/>
      <c r="EV41" s="1339"/>
      <c r="EW41" s="1339"/>
      <c r="EX41" s="1339"/>
      <c r="EY41" s="1339"/>
      <c r="EZ41" s="1339"/>
      <c r="FA41" s="1339"/>
      <c r="FB41" s="1339"/>
      <c r="FC41" s="1339"/>
      <c r="FD41" s="1339"/>
      <c r="FE41" s="1339"/>
      <c r="FF41" s="1339"/>
      <c r="FG41" s="1339"/>
      <c r="FH41" s="1339"/>
      <c r="FI41" s="1339"/>
      <c r="FJ41" s="1339"/>
      <c r="FK41" s="1339"/>
      <c r="FL41" s="1339"/>
      <c r="FM41" s="1339"/>
      <c r="FN41" s="1339"/>
      <c r="FO41" s="1339"/>
      <c r="FP41" s="1339"/>
      <c r="FQ41" s="1339"/>
      <c r="FR41" s="1339"/>
      <c r="FS41" s="1339"/>
      <c r="FT41" s="1339"/>
      <c r="FU41" s="1339"/>
      <c r="FV41" s="1339"/>
      <c r="FW41" s="1339"/>
      <c r="FX41" s="1339"/>
      <c r="FY41" s="1339"/>
      <c r="FZ41" s="1339"/>
      <c r="GA41" s="1339"/>
      <c r="GB41" s="1339"/>
      <c r="GC41" s="1339"/>
      <c r="GD41" s="1339"/>
      <c r="GE41" s="1339"/>
      <c r="GF41" s="1339"/>
      <c r="GG41" s="1339"/>
      <c r="GH41" s="1339"/>
      <c r="GI41" s="1339"/>
      <c r="GJ41" s="1339"/>
      <c r="GK41" s="1339"/>
      <c r="GL41" s="1339"/>
      <c r="GM41" s="1339"/>
      <c r="GN41" s="1339"/>
      <c r="GO41" s="1339"/>
      <c r="GP41" s="1339"/>
      <c r="GQ41" s="1339"/>
      <c r="GR41" s="1339"/>
      <c r="GS41" s="1339"/>
      <c r="GT41" s="1339"/>
      <c r="GU41" s="1339"/>
      <c r="GV41" s="1339"/>
      <c r="GW41" s="1339"/>
      <c r="GX41" s="1339"/>
      <c r="GY41" s="1339"/>
      <c r="GZ41" s="1339"/>
      <c r="HA41" s="1339"/>
      <c r="HB41" s="1339"/>
      <c r="HC41" s="1339"/>
      <c r="HD41" s="1339"/>
      <c r="HE41" s="1339"/>
      <c r="HF41" s="1339"/>
      <c r="HG41" s="1339"/>
      <c r="HH41" s="1339"/>
      <c r="HI41" s="1339"/>
      <c r="HJ41" s="1339"/>
      <c r="HK41" s="1339"/>
      <c r="HL41" s="1339"/>
      <c r="HM41" s="1339"/>
      <c r="HN41" s="1339"/>
      <c r="HO41" s="1339"/>
      <c r="HP41" s="1339"/>
      <c r="HQ41" s="1339"/>
      <c r="HR41" s="1339"/>
      <c r="HS41" s="1339"/>
      <c r="HT41" s="1339"/>
      <c r="HU41" s="1339"/>
      <c r="HV41" s="1339"/>
      <c r="HW41" s="1339"/>
      <c r="HX41" s="1339"/>
      <c r="HY41" s="1339"/>
      <c r="HZ41" s="1339"/>
      <c r="IA41" s="1339"/>
      <c r="IB41" s="1339"/>
      <c r="IC41" s="1339"/>
      <c r="ID41" s="1339"/>
      <c r="IE41" s="1339"/>
      <c r="IF41" s="1339"/>
      <c r="IG41" s="1339"/>
      <c r="IH41" s="1339"/>
      <c r="II41" s="1339"/>
      <c r="IJ41" s="1339"/>
      <c r="IK41" s="1339"/>
      <c r="IL41" s="1339"/>
      <c r="IM41" s="1339"/>
      <c r="IN41" s="1339"/>
      <c r="IO41" s="1339"/>
      <c r="IP41" s="1339"/>
    </row>
    <row r="42" spans="1:250">
      <c r="A42" s="1339"/>
      <c r="B42" s="2906"/>
      <c r="C42" s="2474" t="s">
        <v>1364</v>
      </c>
      <c r="D42" s="2445" t="s">
        <v>1059</v>
      </c>
      <c r="E42" s="2475">
        <v>11.650373999999999</v>
      </c>
      <c r="F42" s="2475">
        <v>11.388766</v>
      </c>
      <c r="G42" s="2475">
        <v>10.668094999999999</v>
      </c>
      <c r="H42" s="2475">
        <v>9.9123920000000005</v>
      </c>
      <c r="I42" s="2475">
        <v>9.4323549999999994</v>
      </c>
      <c r="J42" s="2475">
        <v>9.7252840000000003</v>
      </c>
      <c r="K42" s="2475">
        <v>14.603593</v>
      </c>
      <c r="L42" s="2475">
        <v>15.998427</v>
      </c>
      <c r="M42" s="2475">
        <v>12.058685000000001</v>
      </c>
      <c r="N42" s="2475">
        <v>8.5181389999999997</v>
      </c>
      <c r="O42" s="2476">
        <v>8.3432119999999994</v>
      </c>
      <c r="P42" s="2477">
        <v>8.0287389999999998</v>
      </c>
      <c r="Q42" s="2477">
        <v>7.5240159999999996</v>
      </c>
      <c r="R42" s="2477">
        <v>6.915699</v>
      </c>
      <c r="S42" s="2477">
        <v>7.0691090000000001</v>
      </c>
      <c r="T42" s="2477">
        <v>7.9630739999999998</v>
      </c>
      <c r="U42" s="2477">
        <v>7.7887279999999999</v>
      </c>
      <c r="V42" s="2477">
        <v>7.9700839999999999</v>
      </c>
      <c r="W42" s="2477">
        <v>7.3284419999999999</v>
      </c>
      <c r="X42" s="2477">
        <v>6.1474739999999999</v>
      </c>
      <c r="Y42" s="2477">
        <v>4.6069789999999999</v>
      </c>
      <c r="Z42" s="2477">
        <v>4.8220070000000002</v>
      </c>
      <c r="AA42" s="2477">
        <v>4.986313</v>
      </c>
      <c r="AB42" s="2477">
        <v>5.1886010000000002</v>
      </c>
      <c r="AC42" s="2477">
        <v>5.3262669999999996</v>
      </c>
      <c r="AD42" s="2478">
        <v>5.2052379999999996</v>
      </c>
      <c r="AE42" s="2478">
        <v>5.0775880000000004</v>
      </c>
      <c r="AF42" s="2478">
        <v>5.3832009999999997</v>
      </c>
      <c r="AG42" s="2478">
        <v>5.0714920000000001</v>
      </c>
      <c r="AH42" s="2478">
        <v>4.660018</v>
      </c>
      <c r="AI42" s="2478">
        <v>4.6073849999999998</v>
      </c>
      <c r="AJ42" s="2478">
        <v>4.6758230000000003</v>
      </c>
      <c r="AK42" s="2224">
        <v>4.6008889999999996</v>
      </c>
      <c r="AL42" s="2224">
        <v>4.3054779999999999</v>
      </c>
      <c r="AM42" s="2224">
        <v>4.8613220000000004</v>
      </c>
      <c r="AN42" s="2224">
        <v>3.9422410000000001</v>
      </c>
      <c r="AO42" s="1962" t="s">
        <v>97</v>
      </c>
      <c r="AP42" s="1339"/>
      <c r="AQ42" s="327" t="s">
        <v>1365</v>
      </c>
      <c r="AR42" s="1339"/>
      <c r="AS42" s="1339"/>
      <c r="AT42" s="1972"/>
      <c r="AU42" s="1972"/>
      <c r="AV42" s="1339"/>
      <c r="AW42" s="1339"/>
      <c r="AX42" s="1339"/>
      <c r="AY42" s="1339"/>
      <c r="AZ42" s="1339"/>
      <c r="BA42" s="1339"/>
      <c r="BB42" s="1339"/>
      <c r="BC42" s="1339"/>
      <c r="BD42" s="1339"/>
      <c r="BE42" s="1339"/>
      <c r="BF42" s="1339"/>
      <c r="BG42" s="1339"/>
      <c r="BH42" s="1339"/>
      <c r="BI42" s="1339"/>
      <c r="BJ42" s="1339"/>
      <c r="BK42" s="1339"/>
      <c r="BL42" s="1339"/>
      <c r="BM42" s="1339"/>
      <c r="BN42" s="1339"/>
      <c r="BO42" s="1339"/>
      <c r="BP42" s="1339"/>
      <c r="BQ42" s="1339"/>
      <c r="BR42" s="1339"/>
      <c r="BS42" s="1339"/>
      <c r="BT42" s="1339"/>
      <c r="BU42" s="1339"/>
      <c r="BV42" s="1339"/>
      <c r="BW42" s="1339"/>
      <c r="BX42" s="1339"/>
      <c r="BY42" s="1339"/>
      <c r="BZ42" s="1339"/>
      <c r="CA42" s="1339"/>
      <c r="CB42" s="1339"/>
      <c r="CC42" s="1339"/>
      <c r="CD42" s="1339"/>
      <c r="CE42" s="1339"/>
      <c r="CF42" s="1339"/>
      <c r="CG42" s="1339"/>
      <c r="CH42" s="1339"/>
      <c r="CI42" s="1339"/>
      <c r="CJ42" s="1339"/>
      <c r="CK42" s="1339"/>
      <c r="CL42" s="1339"/>
      <c r="CM42" s="1339"/>
      <c r="CN42" s="1339"/>
      <c r="CO42" s="1339"/>
      <c r="CP42" s="1339"/>
      <c r="CQ42" s="1339"/>
      <c r="CR42" s="1339"/>
      <c r="CS42" s="1339"/>
      <c r="CT42" s="1339"/>
      <c r="CU42" s="1339"/>
      <c r="CV42" s="1339"/>
      <c r="CW42" s="1339"/>
      <c r="CX42" s="1339"/>
      <c r="CY42" s="1339"/>
      <c r="CZ42" s="1339"/>
      <c r="DA42" s="1339"/>
      <c r="DB42" s="1339"/>
      <c r="DC42" s="1339"/>
      <c r="DD42" s="1339"/>
      <c r="DE42" s="1339"/>
      <c r="DF42" s="1339"/>
      <c r="DG42" s="1339"/>
      <c r="DH42" s="1339"/>
      <c r="DI42" s="1339"/>
      <c r="DJ42" s="1339"/>
      <c r="DK42" s="1339"/>
      <c r="DL42" s="1339"/>
      <c r="DM42" s="1339"/>
      <c r="DN42" s="1339"/>
      <c r="DO42" s="1339"/>
      <c r="DP42" s="1339"/>
      <c r="DQ42" s="1339"/>
      <c r="DR42" s="1339"/>
      <c r="DS42" s="1339"/>
      <c r="DT42" s="1339"/>
      <c r="DU42" s="1339"/>
      <c r="DV42" s="1339"/>
      <c r="DW42" s="1339"/>
      <c r="DX42" s="1339"/>
      <c r="DY42" s="1339"/>
      <c r="DZ42" s="1339"/>
      <c r="EA42" s="1339"/>
      <c r="EB42" s="1339"/>
      <c r="EC42" s="1339"/>
      <c r="ED42" s="1339"/>
      <c r="EE42" s="1339"/>
      <c r="EF42" s="1339"/>
      <c r="EG42" s="1339"/>
      <c r="EH42" s="1339"/>
      <c r="EI42" s="1339"/>
      <c r="EJ42" s="1339"/>
      <c r="EK42" s="1339"/>
      <c r="EL42" s="1339"/>
      <c r="EM42" s="1339"/>
      <c r="EN42" s="1339"/>
      <c r="EO42" s="1339"/>
      <c r="EP42" s="1339"/>
      <c r="EQ42" s="1339"/>
      <c r="ER42" s="1339"/>
      <c r="ES42" s="1339"/>
      <c r="ET42" s="1339"/>
      <c r="EU42" s="1339"/>
      <c r="EV42" s="1339"/>
      <c r="EW42" s="1339"/>
      <c r="EX42" s="1339"/>
      <c r="EY42" s="1339"/>
      <c r="EZ42" s="1339"/>
      <c r="FA42" s="1339"/>
      <c r="FB42" s="1339"/>
      <c r="FC42" s="1339"/>
      <c r="FD42" s="1339"/>
      <c r="FE42" s="1339"/>
      <c r="FF42" s="1339"/>
      <c r="FG42" s="1339"/>
      <c r="FH42" s="1339"/>
      <c r="FI42" s="1339"/>
      <c r="FJ42" s="1339"/>
      <c r="FK42" s="1339"/>
      <c r="FL42" s="1339"/>
      <c r="FM42" s="1339"/>
      <c r="FN42" s="1339"/>
      <c r="FO42" s="1339"/>
      <c r="FP42" s="1339"/>
      <c r="FQ42" s="1339"/>
      <c r="FR42" s="1339"/>
      <c r="FS42" s="1339"/>
      <c r="FT42" s="1339"/>
      <c r="FU42" s="1339"/>
      <c r="FV42" s="1339"/>
      <c r="FW42" s="1339"/>
      <c r="FX42" s="1339"/>
      <c r="FY42" s="1339"/>
      <c r="FZ42" s="1339"/>
      <c r="GA42" s="1339"/>
      <c r="GB42" s="1339"/>
      <c r="GC42" s="1339"/>
      <c r="GD42" s="1339"/>
      <c r="GE42" s="1339"/>
      <c r="GF42" s="1339"/>
      <c r="GG42" s="1339"/>
      <c r="GH42" s="1339"/>
      <c r="GI42" s="1339"/>
      <c r="GJ42" s="1339"/>
      <c r="GK42" s="1339"/>
      <c r="GL42" s="1339"/>
      <c r="GM42" s="1339"/>
      <c r="GN42" s="1339"/>
      <c r="GO42" s="1339"/>
      <c r="GP42" s="1339"/>
      <c r="GQ42" s="1339"/>
      <c r="GR42" s="1339"/>
      <c r="GS42" s="1339"/>
      <c r="GT42" s="1339"/>
      <c r="GU42" s="1339"/>
      <c r="GV42" s="1339"/>
      <c r="GW42" s="1339"/>
      <c r="GX42" s="1339"/>
      <c r="GY42" s="1339"/>
      <c r="GZ42" s="1339"/>
      <c r="HA42" s="1339"/>
      <c r="HB42" s="1339"/>
      <c r="HC42" s="1339"/>
      <c r="HD42" s="1339"/>
      <c r="HE42" s="1339"/>
      <c r="HF42" s="1339"/>
      <c r="HG42" s="1339"/>
      <c r="HH42" s="1339"/>
      <c r="HI42" s="1339"/>
      <c r="HJ42" s="1339"/>
      <c r="HK42" s="1339"/>
      <c r="HL42" s="1339"/>
      <c r="HM42" s="1339"/>
      <c r="HN42" s="1339"/>
      <c r="HO42" s="1339"/>
      <c r="HP42" s="1339"/>
      <c r="HQ42" s="1339"/>
      <c r="HR42" s="1339"/>
      <c r="HS42" s="1339"/>
      <c r="HT42" s="1339"/>
      <c r="HU42" s="1339"/>
      <c r="HV42" s="1339"/>
      <c r="HW42" s="1339"/>
      <c r="HX42" s="1339"/>
      <c r="HY42" s="1339"/>
      <c r="HZ42" s="1339"/>
      <c r="IA42" s="1339"/>
      <c r="IB42" s="1339"/>
      <c r="IC42" s="1339"/>
      <c r="ID42" s="1339"/>
      <c r="IE42" s="1339"/>
      <c r="IF42" s="1339"/>
      <c r="IG42" s="1339"/>
      <c r="IH42" s="1339"/>
      <c r="II42" s="1339"/>
      <c r="IJ42" s="1339"/>
      <c r="IK42" s="1339"/>
      <c r="IL42" s="1339"/>
      <c r="IM42" s="1339"/>
      <c r="IN42" s="1339"/>
      <c r="IO42" s="1339"/>
      <c r="IP42" s="1339"/>
    </row>
    <row r="43" spans="1:250">
      <c r="A43" s="1339"/>
      <c r="B43" s="2906"/>
      <c r="C43" s="2444" t="s">
        <v>1366</v>
      </c>
      <c r="D43" s="2430" t="s">
        <v>577</v>
      </c>
      <c r="E43" s="2412" t="s">
        <v>1298</v>
      </c>
      <c r="F43" s="1221">
        <f>ROUND((F42-E42)/E42*100,1)</f>
        <v>-2.2000000000000002</v>
      </c>
      <c r="G43" s="1221">
        <f>ROUND((G42-F42)/F42*100,1)</f>
        <v>-6.3</v>
      </c>
      <c r="H43" s="1221">
        <f t="shared" ref="H43:AN43" si="29">ROUND((H42-G42)/G42*100,1)</f>
        <v>-7.1</v>
      </c>
      <c r="I43" s="1221">
        <f t="shared" si="29"/>
        <v>-4.8</v>
      </c>
      <c r="J43" s="1221">
        <f t="shared" si="29"/>
        <v>3.1</v>
      </c>
      <c r="K43" s="1221">
        <f t="shared" si="29"/>
        <v>50.2</v>
      </c>
      <c r="L43" s="1221">
        <f t="shared" si="29"/>
        <v>9.6</v>
      </c>
      <c r="M43" s="1221">
        <f t="shared" si="29"/>
        <v>-24.6</v>
      </c>
      <c r="N43" s="1221">
        <f t="shared" si="29"/>
        <v>-29.4</v>
      </c>
      <c r="O43" s="1221">
        <f t="shared" si="29"/>
        <v>-2.1</v>
      </c>
      <c r="P43" s="1221">
        <f t="shared" si="29"/>
        <v>-3.8</v>
      </c>
      <c r="Q43" s="1221">
        <f t="shared" si="29"/>
        <v>-6.3</v>
      </c>
      <c r="R43" s="1221">
        <f t="shared" si="29"/>
        <v>-8.1</v>
      </c>
      <c r="S43" s="1221">
        <f t="shared" si="29"/>
        <v>2.2000000000000002</v>
      </c>
      <c r="T43" s="1221">
        <f t="shared" si="29"/>
        <v>12.6</v>
      </c>
      <c r="U43" s="1221">
        <f t="shared" si="29"/>
        <v>-2.2000000000000002</v>
      </c>
      <c r="V43" s="1221">
        <f t="shared" si="29"/>
        <v>2.2999999999999998</v>
      </c>
      <c r="W43" s="1221">
        <f t="shared" si="29"/>
        <v>-8.1</v>
      </c>
      <c r="X43" s="1221">
        <f t="shared" si="29"/>
        <v>-16.100000000000001</v>
      </c>
      <c r="Y43" s="1221">
        <f t="shared" si="29"/>
        <v>-25.1</v>
      </c>
      <c r="Z43" s="1221">
        <f t="shared" si="29"/>
        <v>4.7</v>
      </c>
      <c r="AA43" s="1221">
        <f t="shared" si="29"/>
        <v>3.4</v>
      </c>
      <c r="AB43" s="1221">
        <f t="shared" si="29"/>
        <v>4.0999999999999996</v>
      </c>
      <c r="AC43" s="1221">
        <f t="shared" si="29"/>
        <v>2.7</v>
      </c>
      <c r="AD43" s="1221">
        <f t="shared" si="29"/>
        <v>-2.2999999999999998</v>
      </c>
      <c r="AE43" s="1221">
        <f t="shared" si="29"/>
        <v>-2.5</v>
      </c>
      <c r="AF43" s="1221">
        <f t="shared" si="29"/>
        <v>6</v>
      </c>
      <c r="AG43" s="1221">
        <f t="shared" si="29"/>
        <v>-5.8</v>
      </c>
      <c r="AH43" s="1221">
        <f t="shared" si="29"/>
        <v>-8.1</v>
      </c>
      <c r="AI43" s="1221">
        <f t="shared" si="29"/>
        <v>-1.1000000000000001</v>
      </c>
      <c r="AJ43" s="1221">
        <f t="shared" si="29"/>
        <v>1.5</v>
      </c>
      <c r="AK43" s="1221">
        <f t="shared" si="29"/>
        <v>-1.6</v>
      </c>
      <c r="AL43" s="1221">
        <f t="shared" si="29"/>
        <v>-6.4</v>
      </c>
      <c r="AM43" s="1505">
        <f t="shared" si="29"/>
        <v>12.9</v>
      </c>
      <c r="AN43" s="1505">
        <f t="shared" si="29"/>
        <v>-18.899999999999999</v>
      </c>
      <c r="AO43" s="1969"/>
      <c r="AP43" s="1339"/>
      <c r="AQ43" s="327" t="s">
        <v>1367</v>
      </c>
      <c r="AR43" s="1339"/>
      <c r="AS43" s="1339"/>
      <c r="AT43" s="1972"/>
      <c r="AU43" s="1972"/>
      <c r="AV43" s="1339"/>
      <c r="AW43" s="1339"/>
      <c r="AX43" s="1339"/>
      <c r="AY43" s="1339"/>
      <c r="AZ43" s="1339"/>
      <c r="BA43" s="1339"/>
      <c r="BB43" s="1339"/>
      <c r="BC43" s="1339"/>
      <c r="BD43" s="1339"/>
      <c r="BE43" s="1339"/>
      <c r="BF43" s="1339"/>
      <c r="BG43" s="1339"/>
      <c r="BH43" s="1339"/>
      <c r="BI43" s="1339"/>
      <c r="BJ43" s="1339"/>
      <c r="BK43" s="1339"/>
      <c r="BL43" s="1339"/>
      <c r="BM43" s="1339"/>
      <c r="BN43" s="1339"/>
      <c r="BO43" s="1339"/>
      <c r="BP43" s="1339"/>
      <c r="BQ43" s="1339"/>
      <c r="BR43" s="1339"/>
      <c r="BS43" s="1339"/>
      <c r="BT43" s="1339"/>
      <c r="BU43" s="1339"/>
      <c r="BV43" s="1339"/>
      <c r="BW43" s="1339"/>
      <c r="BX43" s="1339"/>
      <c r="BY43" s="1339"/>
      <c r="BZ43" s="1339"/>
      <c r="CA43" s="1339"/>
      <c r="CB43" s="1339"/>
      <c r="CC43" s="1339"/>
      <c r="CD43" s="1339"/>
      <c r="CE43" s="1339"/>
      <c r="CF43" s="1339"/>
      <c r="CG43" s="1339"/>
      <c r="CH43" s="1339"/>
      <c r="CI43" s="1339"/>
      <c r="CJ43" s="1339"/>
      <c r="CK43" s="1339"/>
      <c r="CL43" s="1339"/>
      <c r="CM43" s="1339"/>
      <c r="CN43" s="1339"/>
      <c r="CO43" s="1339"/>
      <c r="CP43" s="1339"/>
      <c r="CQ43" s="1339"/>
      <c r="CR43" s="1339"/>
      <c r="CS43" s="1339"/>
      <c r="CT43" s="1339"/>
      <c r="CU43" s="1339"/>
      <c r="CV43" s="1339"/>
      <c r="CW43" s="1339"/>
      <c r="CX43" s="1339"/>
      <c r="CY43" s="1339"/>
      <c r="CZ43" s="1339"/>
      <c r="DA43" s="1339"/>
      <c r="DB43" s="1339"/>
      <c r="DC43" s="1339"/>
      <c r="DD43" s="1339"/>
      <c r="DE43" s="1339"/>
      <c r="DF43" s="1339"/>
      <c r="DG43" s="1339"/>
      <c r="DH43" s="1339"/>
      <c r="DI43" s="1339"/>
      <c r="DJ43" s="1339"/>
      <c r="DK43" s="1339"/>
      <c r="DL43" s="1339"/>
      <c r="DM43" s="1339"/>
      <c r="DN43" s="1339"/>
      <c r="DO43" s="1339"/>
      <c r="DP43" s="1339"/>
      <c r="DQ43" s="1339"/>
      <c r="DR43" s="1339"/>
      <c r="DS43" s="1339"/>
      <c r="DT43" s="1339"/>
      <c r="DU43" s="1339"/>
      <c r="DV43" s="1339"/>
      <c r="DW43" s="1339"/>
      <c r="DX43" s="1339"/>
      <c r="DY43" s="1339"/>
      <c r="DZ43" s="1339"/>
      <c r="EA43" s="1339"/>
      <c r="EB43" s="1339"/>
      <c r="EC43" s="1339"/>
      <c r="ED43" s="1339"/>
      <c r="EE43" s="1339"/>
      <c r="EF43" s="1339"/>
      <c r="EG43" s="1339"/>
      <c r="EH43" s="1339"/>
      <c r="EI43" s="1339"/>
      <c r="EJ43" s="1339"/>
      <c r="EK43" s="1339"/>
      <c r="EL43" s="1339"/>
      <c r="EM43" s="1339"/>
      <c r="EN43" s="1339"/>
      <c r="EO43" s="1339"/>
      <c r="EP43" s="1339"/>
      <c r="EQ43" s="1339"/>
      <c r="ER43" s="1339"/>
      <c r="ES43" s="1339"/>
      <c r="ET43" s="1339"/>
      <c r="EU43" s="1339"/>
      <c r="EV43" s="1339"/>
      <c r="EW43" s="1339"/>
      <c r="EX43" s="1339"/>
      <c r="EY43" s="1339"/>
      <c r="EZ43" s="1339"/>
      <c r="FA43" s="1339"/>
      <c r="FB43" s="1339"/>
      <c r="FC43" s="1339"/>
      <c r="FD43" s="1339"/>
      <c r="FE43" s="1339"/>
      <c r="FF43" s="1339"/>
      <c r="FG43" s="1339"/>
      <c r="FH43" s="1339"/>
      <c r="FI43" s="1339"/>
      <c r="FJ43" s="1339"/>
      <c r="FK43" s="1339"/>
      <c r="FL43" s="1339"/>
      <c r="FM43" s="1339"/>
      <c r="FN43" s="1339"/>
      <c r="FO43" s="1339"/>
      <c r="FP43" s="1339"/>
      <c r="FQ43" s="1339"/>
      <c r="FR43" s="1339"/>
      <c r="FS43" s="1339"/>
      <c r="FT43" s="1339"/>
      <c r="FU43" s="1339"/>
      <c r="FV43" s="1339"/>
      <c r="FW43" s="1339"/>
      <c r="FX43" s="1339"/>
      <c r="FY43" s="1339"/>
      <c r="FZ43" s="1339"/>
      <c r="GA43" s="1339"/>
      <c r="GB43" s="1339"/>
      <c r="GC43" s="1339"/>
      <c r="GD43" s="1339"/>
      <c r="GE43" s="1339"/>
      <c r="GF43" s="1339"/>
      <c r="GG43" s="1339"/>
      <c r="GH43" s="1339"/>
      <c r="GI43" s="1339"/>
      <c r="GJ43" s="1339"/>
      <c r="GK43" s="1339"/>
      <c r="GL43" s="1339"/>
      <c r="GM43" s="1339"/>
      <c r="GN43" s="1339"/>
      <c r="GO43" s="1339"/>
      <c r="GP43" s="1339"/>
      <c r="GQ43" s="1339"/>
      <c r="GR43" s="1339"/>
      <c r="GS43" s="1339"/>
      <c r="GT43" s="1339"/>
      <c r="GU43" s="1339"/>
      <c r="GV43" s="1339"/>
      <c r="GW43" s="1339"/>
      <c r="GX43" s="1339"/>
      <c r="GY43" s="1339"/>
      <c r="GZ43" s="1339"/>
      <c r="HA43" s="1339"/>
      <c r="HB43" s="1339"/>
      <c r="HC43" s="1339"/>
      <c r="HD43" s="1339"/>
      <c r="HE43" s="1339"/>
      <c r="HF43" s="1339"/>
      <c r="HG43" s="1339"/>
      <c r="HH43" s="1339"/>
      <c r="HI43" s="1339"/>
      <c r="HJ43" s="1339"/>
      <c r="HK43" s="1339"/>
      <c r="HL43" s="1339"/>
      <c r="HM43" s="1339"/>
      <c r="HN43" s="1339"/>
      <c r="HO43" s="1339"/>
      <c r="HP43" s="1339"/>
      <c r="HQ43" s="1339"/>
      <c r="HR43" s="1339"/>
      <c r="HS43" s="1339"/>
      <c r="HT43" s="1339"/>
      <c r="HU43" s="1339"/>
      <c r="HV43" s="1339"/>
      <c r="HW43" s="1339"/>
      <c r="HX43" s="1339"/>
      <c r="HY43" s="1339"/>
      <c r="HZ43" s="1339"/>
      <c r="IA43" s="1339"/>
      <c r="IB43" s="1339"/>
      <c r="IC43" s="1339"/>
      <c r="ID43" s="1339"/>
      <c r="IE43" s="1339"/>
      <c r="IF43" s="1339"/>
      <c r="IG43" s="1339"/>
      <c r="IH43" s="1339"/>
      <c r="II43" s="1339"/>
      <c r="IJ43" s="1339"/>
      <c r="IK43" s="1339"/>
      <c r="IL43" s="1339"/>
      <c r="IM43" s="1339"/>
      <c r="IN43" s="1339"/>
      <c r="IO43" s="1339"/>
      <c r="IP43" s="1339"/>
    </row>
    <row r="44" spans="1:250">
      <c r="A44" s="1339"/>
      <c r="B44" s="2906"/>
      <c r="C44" s="2437" t="s">
        <v>1061</v>
      </c>
      <c r="D44" s="2445" t="s">
        <v>1129</v>
      </c>
      <c r="E44" s="2479">
        <v>220.19499999999999</v>
      </c>
      <c r="F44" s="2480">
        <v>225.49700000000001</v>
      </c>
      <c r="G44" s="2480">
        <v>215.08199999999999</v>
      </c>
      <c r="H44" s="2480">
        <v>200.02600000000001</v>
      </c>
      <c r="I44" s="2480">
        <v>185.00200000000001</v>
      </c>
      <c r="J44" s="2480">
        <v>185.642</v>
      </c>
      <c r="K44" s="2480">
        <v>211.92500000000001</v>
      </c>
      <c r="L44" s="2480">
        <v>222.20699999999999</v>
      </c>
      <c r="M44" s="2480">
        <v>185.31299999999999</v>
      </c>
      <c r="N44" s="2480">
        <v>164.28</v>
      </c>
      <c r="O44" s="2481">
        <v>154.821</v>
      </c>
      <c r="P44" s="2482">
        <v>159.47499999999999</v>
      </c>
      <c r="Q44" s="2483">
        <v>154.72200000000001</v>
      </c>
      <c r="R44" s="2483">
        <v>156.32</v>
      </c>
      <c r="S44" s="2483">
        <v>155.18299999999999</v>
      </c>
      <c r="T44" s="2483">
        <v>162.43199999999999</v>
      </c>
      <c r="U44" s="2483">
        <v>161.63800000000001</v>
      </c>
      <c r="V44" s="2483">
        <v>148.03399999999999</v>
      </c>
      <c r="W44" s="2483">
        <v>136.18199999999999</v>
      </c>
      <c r="X44" s="2483">
        <v>115.887</v>
      </c>
      <c r="Y44" s="2483">
        <v>132.38800000000001</v>
      </c>
      <c r="Z44" s="2483">
        <v>120.53</v>
      </c>
      <c r="AA44" s="2483">
        <v>122.149</v>
      </c>
      <c r="AB44" s="2483">
        <v>126.738</v>
      </c>
      <c r="AC44" s="2483">
        <v>137.559</v>
      </c>
      <c r="AD44" s="1995">
        <v>123.614</v>
      </c>
      <c r="AE44" s="1994">
        <v>124.446</v>
      </c>
      <c r="AF44" s="1994">
        <v>134.61099999999999</v>
      </c>
      <c r="AG44" s="1994">
        <v>133.815</v>
      </c>
      <c r="AH44" s="1994">
        <v>133.36699999999999</v>
      </c>
      <c r="AI44" s="1994">
        <v>127.825</v>
      </c>
      <c r="AJ44" s="1996">
        <v>117.43600000000001</v>
      </c>
      <c r="AK44" s="1996">
        <v>109.913</v>
      </c>
      <c r="AL44" s="1996">
        <v>111.596</v>
      </c>
      <c r="AM44" s="1996">
        <v>123.09</v>
      </c>
      <c r="AN44" s="2484">
        <v>125.33499999999999</v>
      </c>
      <c r="AO44" s="1271" t="s">
        <v>1063</v>
      </c>
      <c r="AP44" s="1339"/>
      <c r="AQ44" s="327" t="s">
        <v>1368</v>
      </c>
      <c r="AR44" s="1339"/>
      <c r="AS44" s="1339"/>
      <c r="AT44" s="1972"/>
      <c r="AU44" s="1972"/>
      <c r="AV44" s="1339"/>
      <c r="AW44" s="1339"/>
      <c r="AX44" s="1339"/>
      <c r="AY44" s="1339"/>
      <c r="AZ44" s="1339"/>
      <c r="BA44" s="1339"/>
      <c r="BB44" s="1339"/>
      <c r="BC44" s="1339"/>
      <c r="BD44" s="1339"/>
      <c r="BE44" s="1339"/>
      <c r="BF44" s="1339"/>
      <c r="BG44" s="1339"/>
      <c r="BH44" s="1339"/>
      <c r="BI44" s="1339"/>
      <c r="BJ44" s="1339"/>
      <c r="BK44" s="1339"/>
      <c r="BL44" s="1339"/>
      <c r="BM44" s="1339"/>
      <c r="BN44" s="1339"/>
      <c r="BO44" s="1339"/>
      <c r="BP44" s="1339"/>
      <c r="BQ44" s="1339"/>
      <c r="BR44" s="1339"/>
      <c r="BS44" s="1339"/>
      <c r="BT44" s="1339"/>
      <c r="BU44" s="1339"/>
      <c r="BV44" s="1339"/>
      <c r="BW44" s="1339"/>
      <c r="BX44" s="1339"/>
      <c r="BY44" s="1339"/>
      <c r="BZ44" s="1339"/>
      <c r="CA44" s="1339"/>
      <c r="CB44" s="1339"/>
      <c r="CC44" s="1339"/>
      <c r="CD44" s="1339"/>
      <c r="CE44" s="1339"/>
      <c r="CF44" s="1339"/>
      <c r="CG44" s="1339"/>
      <c r="CH44" s="1339"/>
      <c r="CI44" s="1339"/>
      <c r="CJ44" s="1339"/>
      <c r="CK44" s="1339"/>
      <c r="CL44" s="1339"/>
      <c r="CM44" s="1339"/>
      <c r="CN44" s="1339"/>
      <c r="CO44" s="1339"/>
      <c r="CP44" s="1339"/>
      <c r="CQ44" s="1339"/>
      <c r="CR44" s="1339"/>
      <c r="CS44" s="1339"/>
      <c r="CT44" s="1339"/>
      <c r="CU44" s="1339"/>
      <c r="CV44" s="1339"/>
      <c r="CW44" s="1339"/>
      <c r="CX44" s="1339"/>
      <c r="CY44" s="1339"/>
      <c r="CZ44" s="1339"/>
      <c r="DA44" s="1339"/>
      <c r="DB44" s="1339"/>
      <c r="DC44" s="1339"/>
      <c r="DD44" s="1339"/>
      <c r="DE44" s="1339"/>
      <c r="DF44" s="1339"/>
      <c r="DG44" s="1339"/>
      <c r="DH44" s="1339"/>
      <c r="DI44" s="1339"/>
      <c r="DJ44" s="1339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39"/>
      <c r="DY44" s="1339"/>
      <c r="DZ44" s="1339"/>
      <c r="EA44" s="1339"/>
      <c r="EB44" s="1339"/>
      <c r="EC44" s="1339"/>
      <c r="ED44" s="1339"/>
      <c r="EE44" s="1339"/>
      <c r="EF44" s="1339"/>
      <c r="EG44" s="1339"/>
      <c r="EH44" s="1339"/>
      <c r="EI44" s="1339"/>
      <c r="EJ44" s="1339"/>
      <c r="EK44" s="1339"/>
      <c r="EL44" s="1339"/>
      <c r="EM44" s="1339"/>
      <c r="EN44" s="1339"/>
      <c r="EO44" s="1339"/>
      <c r="EP44" s="1339"/>
      <c r="EQ44" s="1339"/>
      <c r="ER44" s="1339"/>
      <c r="ES44" s="1339"/>
      <c r="ET44" s="1339"/>
      <c r="EU44" s="1339"/>
      <c r="EV44" s="1339"/>
      <c r="EW44" s="1339"/>
      <c r="EX44" s="1339"/>
      <c r="EY44" s="1339"/>
      <c r="EZ44" s="1339"/>
      <c r="FA44" s="1339"/>
      <c r="FB44" s="1339"/>
      <c r="FC44" s="1339"/>
      <c r="FD44" s="1339"/>
      <c r="FE44" s="1339"/>
      <c r="FF44" s="1339"/>
      <c r="FG44" s="1339"/>
      <c r="FH44" s="1339"/>
      <c r="FI44" s="1339"/>
      <c r="FJ44" s="1339"/>
      <c r="FK44" s="1339"/>
      <c r="FL44" s="1339"/>
      <c r="FM44" s="1339"/>
      <c r="FN44" s="1339"/>
      <c r="FO44" s="1339"/>
      <c r="FP44" s="1339"/>
      <c r="FQ44" s="1339"/>
      <c r="FR44" s="1339"/>
      <c r="FS44" s="1339"/>
      <c r="FT44" s="1339"/>
      <c r="FU44" s="1339"/>
      <c r="FV44" s="1339"/>
      <c r="FW44" s="1339"/>
      <c r="FX44" s="1339"/>
      <c r="FY44" s="1339"/>
      <c r="FZ44" s="1339"/>
      <c r="GA44" s="1339"/>
      <c r="GB44" s="1339"/>
      <c r="GC44" s="1339"/>
      <c r="GD44" s="1339"/>
      <c r="GE44" s="1339"/>
      <c r="GF44" s="1339"/>
      <c r="GG44" s="1339"/>
      <c r="GH44" s="1339"/>
      <c r="GI44" s="1339"/>
      <c r="GJ44" s="1339"/>
      <c r="GK44" s="1339"/>
      <c r="GL44" s="1339"/>
      <c r="GM44" s="1339"/>
      <c r="GN44" s="1339"/>
      <c r="GO44" s="1339"/>
      <c r="GP44" s="1339"/>
      <c r="GQ44" s="1339"/>
      <c r="GR44" s="1339"/>
      <c r="GS44" s="1339"/>
      <c r="GT44" s="1339"/>
      <c r="GU44" s="1339"/>
      <c r="GV44" s="1339"/>
      <c r="GW44" s="1339"/>
      <c r="GX44" s="1339"/>
      <c r="GY44" s="1339"/>
      <c r="GZ44" s="1339"/>
      <c r="HA44" s="1339"/>
      <c r="HB44" s="1339"/>
      <c r="HC44" s="1339"/>
      <c r="HD44" s="1339"/>
      <c r="HE44" s="1339"/>
      <c r="HF44" s="1339"/>
      <c r="HG44" s="1339"/>
      <c r="HH44" s="1339"/>
      <c r="HI44" s="1339"/>
      <c r="HJ44" s="1339"/>
      <c r="HK44" s="1339"/>
      <c r="HL44" s="1339"/>
      <c r="HM44" s="1339"/>
      <c r="HN44" s="1339"/>
      <c r="HO44" s="1339"/>
      <c r="HP44" s="1339"/>
      <c r="HQ44" s="1339"/>
      <c r="HR44" s="1339"/>
      <c r="HS44" s="1339"/>
      <c r="HT44" s="1339"/>
      <c r="HU44" s="1339"/>
      <c r="HV44" s="1339"/>
      <c r="HW44" s="1339"/>
      <c r="HX44" s="1339"/>
      <c r="HY44" s="1339"/>
      <c r="HZ44" s="1339"/>
      <c r="IA44" s="1339"/>
      <c r="IB44" s="1339"/>
      <c r="IC44" s="1339"/>
      <c r="ID44" s="1339"/>
      <c r="IE44" s="1339"/>
      <c r="IF44" s="1339"/>
      <c r="IG44" s="1339"/>
      <c r="IH44" s="1339"/>
      <c r="II44" s="1339"/>
      <c r="IJ44" s="1339"/>
      <c r="IK44" s="1339"/>
      <c r="IL44" s="1339"/>
      <c r="IM44" s="1339"/>
      <c r="IN44" s="1339"/>
      <c r="IO44" s="1339"/>
      <c r="IP44" s="1339"/>
    </row>
    <row r="45" spans="1:250">
      <c r="A45" s="1339"/>
      <c r="B45" s="2906"/>
      <c r="C45" s="2436" t="s">
        <v>38</v>
      </c>
      <c r="D45" s="2430" t="s">
        <v>577</v>
      </c>
      <c r="E45" s="2412" t="s">
        <v>1298</v>
      </c>
      <c r="F45" s="1221">
        <f>ROUND((F44-E44)/E44*100,1)</f>
        <v>2.4</v>
      </c>
      <c r="G45" s="1221">
        <f>ROUND((G44-F44)/F44*100,1)</f>
        <v>-4.5999999999999996</v>
      </c>
      <c r="H45" s="1221">
        <f t="shared" ref="H45:AN45" si="30">ROUND((H44-G44)/G44*100,1)</f>
        <v>-7</v>
      </c>
      <c r="I45" s="1221">
        <f t="shared" si="30"/>
        <v>-7.5</v>
      </c>
      <c r="J45" s="1221">
        <f t="shared" si="30"/>
        <v>0.3</v>
      </c>
      <c r="K45" s="1221">
        <f t="shared" si="30"/>
        <v>14.2</v>
      </c>
      <c r="L45" s="1221">
        <f t="shared" si="30"/>
        <v>4.9000000000000004</v>
      </c>
      <c r="M45" s="1221">
        <f t="shared" si="30"/>
        <v>-16.600000000000001</v>
      </c>
      <c r="N45" s="1221">
        <f t="shared" si="30"/>
        <v>-11.3</v>
      </c>
      <c r="O45" s="1221">
        <f t="shared" si="30"/>
        <v>-5.8</v>
      </c>
      <c r="P45" s="1221">
        <f t="shared" si="30"/>
        <v>3</v>
      </c>
      <c r="Q45" s="1221">
        <f t="shared" si="30"/>
        <v>-3</v>
      </c>
      <c r="R45" s="1221">
        <f t="shared" si="30"/>
        <v>1</v>
      </c>
      <c r="S45" s="1221">
        <f t="shared" si="30"/>
        <v>-0.7</v>
      </c>
      <c r="T45" s="1221">
        <f t="shared" si="30"/>
        <v>4.7</v>
      </c>
      <c r="U45" s="1221">
        <f t="shared" si="30"/>
        <v>-0.5</v>
      </c>
      <c r="V45" s="1221">
        <f t="shared" si="30"/>
        <v>-8.4</v>
      </c>
      <c r="W45" s="1221">
        <f t="shared" si="30"/>
        <v>-8</v>
      </c>
      <c r="X45" s="1221">
        <f t="shared" si="30"/>
        <v>-14.9</v>
      </c>
      <c r="Y45" s="1221">
        <f t="shared" si="30"/>
        <v>14.2</v>
      </c>
      <c r="Z45" s="1221">
        <f t="shared" si="30"/>
        <v>-9</v>
      </c>
      <c r="AA45" s="1221">
        <f t="shared" si="30"/>
        <v>1.3</v>
      </c>
      <c r="AB45" s="1221">
        <f t="shared" si="30"/>
        <v>3.8</v>
      </c>
      <c r="AC45" s="1221">
        <f t="shared" si="30"/>
        <v>8.5</v>
      </c>
      <c r="AD45" s="1221">
        <f t="shared" si="30"/>
        <v>-10.1</v>
      </c>
      <c r="AE45" s="1221">
        <f t="shared" si="30"/>
        <v>0.7</v>
      </c>
      <c r="AF45" s="1221">
        <f t="shared" si="30"/>
        <v>8.1999999999999993</v>
      </c>
      <c r="AG45" s="1221">
        <f t="shared" si="30"/>
        <v>-0.6</v>
      </c>
      <c r="AH45" s="1221">
        <f t="shared" si="30"/>
        <v>-0.3</v>
      </c>
      <c r="AI45" s="1221">
        <f t="shared" si="30"/>
        <v>-4.2</v>
      </c>
      <c r="AJ45" s="1221">
        <f t="shared" si="30"/>
        <v>-8.1</v>
      </c>
      <c r="AK45" s="1221">
        <f t="shared" si="30"/>
        <v>-6.4</v>
      </c>
      <c r="AL45" s="1221">
        <f t="shared" si="30"/>
        <v>1.5</v>
      </c>
      <c r="AM45" s="1221">
        <f t="shared" si="30"/>
        <v>10.3</v>
      </c>
      <c r="AN45" s="1221">
        <f t="shared" si="30"/>
        <v>1.8</v>
      </c>
      <c r="AO45" s="1538" t="s">
        <v>1065</v>
      </c>
      <c r="AP45" s="1339"/>
      <c r="AQ45" s="327"/>
      <c r="AR45" s="1339"/>
      <c r="AS45" s="1339"/>
      <c r="AT45" s="1972"/>
      <c r="AU45" s="1972"/>
      <c r="AV45" s="1339"/>
      <c r="AW45" s="1339"/>
      <c r="AX45" s="1339"/>
      <c r="AY45" s="1339"/>
      <c r="AZ45" s="1339"/>
      <c r="BA45" s="1339"/>
      <c r="BB45" s="1339"/>
      <c r="BC45" s="1339"/>
      <c r="BD45" s="1339"/>
      <c r="BE45" s="1339"/>
      <c r="BF45" s="1339"/>
      <c r="BG45" s="1339"/>
      <c r="BH45" s="1339"/>
      <c r="BI45" s="1339"/>
      <c r="BJ45" s="1339"/>
      <c r="BK45" s="1339"/>
      <c r="BL45" s="1339"/>
      <c r="BM45" s="1339"/>
      <c r="BN45" s="1339"/>
      <c r="BO45" s="1339"/>
      <c r="BP45" s="1339"/>
      <c r="BQ45" s="1339"/>
      <c r="BR45" s="1339"/>
      <c r="BS45" s="1339"/>
      <c r="BT45" s="1339"/>
      <c r="BU45" s="1339"/>
      <c r="BV45" s="1339"/>
      <c r="BW45" s="1339"/>
      <c r="BX45" s="1339"/>
      <c r="BY45" s="1339"/>
      <c r="BZ45" s="1339"/>
      <c r="CA45" s="1339"/>
      <c r="CB45" s="1339"/>
      <c r="CC45" s="1339"/>
      <c r="CD45" s="1339"/>
      <c r="CE45" s="1339"/>
      <c r="CF45" s="1339"/>
      <c r="CG45" s="1339"/>
      <c r="CH45" s="1339"/>
      <c r="CI45" s="1339"/>
      <c r="CJ45" s="1339"/>
      <c r="CK45" s="1339"/>
      <c r="CL45" s="1339"/>
      <c r="CM45" s="1339"/>
      <c r="CN45" s="1339"/>
      <c r="CO45" s="1339"/>
      <c r="CP45" s="1339"/>
      <c r="CQ45" s="1339"/>
      <c r="CR45" s="1339"/>
      <c r="CS45" s="1339"/>
      <c r="CT45" s="1339"/>
      <c r="CU45" s="1339"/>
      <c r="CV45" s="1339"/>
      <c r="CW45" s="1339"/>
      <c r="CX45" s="1339"/>
      <c r="CY45" s="1339"/>
      <c r="CZ45" s="1339"/>
      <c r="DA45" s="1339"/>
      <c r="DB45" s="1339"/>
      <c r="DC45" s="1339"/>
      <c r="DD45" s="1339"/>
      <c r="DE45" s="1339"/>
      <c r="DF45" s="1339"/>
      <c r="DG45" s="1339"/>
      <c r="DH45" s="1339"/>
      <c r="DI45" s="1339"/>
      <c r="DJ45" s="1339"/>
      <c r="DK45" s="1339"/>
      <c r="DL45" s="1339"/>
      <c r="DM45" s="1339"/>
      <c r="DN45" s="1339"/>
      <c r="DO45" s="1339"/>
      <c r="DP45" s="1339"/>
      <c r="DQ45" s="1339"/>
      <c r="DR45" s="1339"/>
      <c r="DS45" s="1339"/>
      <c r="DT45" s="1339"/>
      <c r="DU45" s="1339"/>
      <c r="DV45" s="1339"/>
      <c r="DW45" s="1339"/>
      <c r="DX45" s="1339"/>
      <c r="DY45" s="1339"/>
      <c r="DZ45" s="1339"/>
      <c r="EA45" s="1339"/>
      <c r="EB45" s="1339"/>
      <c r="EC45" s="1339"/>
      <c r="ED45" s="1339"/>
      <c r="EE45" s="1339"/>
      <c r="EF45" s="1339"/>
      <c r="EG45" s="1339"/>
      <c r="EH45" s="1339"/>
      <c r="EI45" s="1339"/>
      <c r="EJ45" s="1339"/>
      <c r="EK45" s="1339"/>
      <c r="EL45" s="1339"/>
      <c r="EM45" s="1339"/>
      <c r="EN45" s="1339"/>
      <c r="EO45" s="1339"/>
      <c r="EP45" s="1339"/>
      <c r="EQ45" s="1339"/>
      <c r="ER45" s="1339"/>
      <c r="ES45" s="1339"/>
      <c r="ET45" s="1339"/>
      <c r="EU45" s="1339"/>
      <c r="EV45" s="1339"/>
      <c r="EW45" s="1339"/>
      <c r="EX45" s="1339"/>
      <c r="EY45" s="1339"/>
      <c r="EZ45" s="1339"/>
      <c r="FA45" s="1339"/>
      <c r="FB45" s="1339"/>
      <c r="FC45" s="1339"/>
      <c r="FD45" s="1339"/>
      <c r="FE45" s="1339"/>
      <c r="FF45" s="1339"/>
      <c r="FG45" s="1339"/>
      <c r="FH45" s="1339"/>
      <c r="FI45" s="1339"/>
      <c r="FJ45" s="1339"/>
      <c r="FK45" s="1339"/>
      <c r="FL45" s="1339"/>
      <c r="FM45" s="1339"/>
      <c r="FN45" s="1339"/>
      <c r="FO45" s="1339"/>
      <c r="FP45" s="1339"/>
      <c r="FQ45" s="1339"/>
      <c r="FR45" s="1339"/>
      <c r="FS45" s="1339"/>
      <c r="FT45" s="1339"/>
      <c r="FU45" s="1339"/>
      <c r="FV45" s="1339"/>
      <c r="FW45" s="1339"/>
      <c r="FX45" s="1339"/>
      <c r="FY45" s="1339"/>
      <c r="FZ45" s="1339"/>
      <c r="GA45" s="1339"/>
      <c r="GB45" s="1339"/>
      <c r="GC45" s="1339"/>
      <c r="GD45" s="1339"/>
      <c r="GE45" s="1339"/>
      <c r="GF45" s="1339"/>
      <c r="GG45" s="1339"/>
      <c r="GH45" s="1339"/>
      <c r="GI45" s="1339"/>
      <c r="GJ45" s="1339"/>
      <c r="GK45" s="1339"/>
      <c r="GL45" s="1339"/>
      <c r="GM45" s="1339"/>
      <c r="GN45" s="1339"/>
      <c r="GO45" s="1339"/>
      <c r="GP45" s="1339"/>
      <c r="GQ45" s="1339"/>
      <c r="GR45" s="1339"/>
      <c r="GS45" s="1339"/>
      <c r="GT45" s="1339"/>
      <c r="GU45" s="1339"/>
      <c r="GV45" s="1339"/>
      <c r="GW45" s="1339"/>
      <c r="GX45" s="1339"/>
      <c r="GY45" s="1339"/>
      <c r="GZ45" s="1339"/>
      <c r="HA45" s="1339"/>
      <c r="HB45" s="1339"/>
      <c r="HC45" s="1339"/>
      <c r="HD45" s="1339"/>
      <c r="HE45" s="1339"/>
      <c r="HF45" s="1339"/>
      <c r="HG45" s="1339"/>
      <c r="HH45" s="1339"/>
      <c r="HI45" s="1339"/>
      <c r="HJ45" s="1339"/>
      <c r="HK45" s="1339"/>
      <c r="HL45" s="1339"/>
      <c r="HM45" s="1339"/>
      <c r="HN45" s="1339"/>
      <c r="HO45" s="1339"/>
      <c r="HP45" s="1339"/>
      <c r="HQ45" s="1339"/>
      <c r="HR45" s="1339"/>
      <c r="HS45" s="1339"/>
      <c r="HT45" s="1339"/>
      <c r="HU45" s="1339"/>
      <c r="HV45" s="1339"/>
      <c r="HW45" s="1339"/>
      <c r="HX45" s="1339"/>
      <c r="HY45" s="1339"/>
      <c r="HZ45" s="1339"/>
      <c r="IA45" s="1339"/>
      <c r="IB45" s="1339"/>
      <c r="IC45" s="1339"/>
      <c r="ID45" s="1339"/>
      <c r="IE45" s="1339"/>
      <c r="IF45" s="1339"/>
      <c r="IG45" s="1339"/>
      <c r="IH45" s="1339"/>
      <c r="II45" s="1339"/>
      <c r="IJ45" s="1339"/>
      <c r="IK45" s="1339"/>
      <c r="IL45" s="1339"/>
      <c r="IM45" s="1339"/>
      <c r="IN45" s="1339"/>
      <c r="IO45" s="1339"/>
      <c r="IP45" s="1339"/>
    </row>
    <row r="46" spans="1:250">
      <c r="A46" s="1339"/>
      <c r="B46" s="2906"/>
      <c r="C46" s="2267" t="s">
        <v>1369</v>
      </c>
      <c r="D46" s="2445" t="s">
        <v>1130</v>
      </c>
      <c r="E46" s="2480">
        <v>395.87400000000002</v>
      </c>
      <c r="F46" s="2479">
        <v>455.41399999999999</v>
      </c>
      <c r="G46" s="2479">
        <v>475.346</v>
      </c>
      <c r="H46" s="2479">
        <v>470.31900000000002</v>
      </c>
      <c r="I46" s="2479">
        <v>468.72899999999998</v>
      </c>
      <c r="J46" s="2479">
        <v>435.20400000000001</v>
      </c>
      <c r="K46" s="2479">
        <v>396.601</v>
      </c>
      <c r="L46" s="2479">
        <v>442.04500000000002</v>
      </c>
      <c r="M46" s="2479">
        <v>433.64699999999999</v>
      </c>
      <c r="N46" s="2479">
        <v>421.24</v>
      </c>
      <c r="O46" s="2485">
        <v>412.17099999999999</v>
      </c>
      <c r="P46" s="1995">
        <v>393.79</v>
      </c>
      <c r="Q46" s="1995">
        <v>381.31400000000002</v>
      </c>
      <c r="R46" s="1995">
        <v>370.43900000000002</v>
      </c>
      <c r="S46" s="1995">
        <v>359.67599999999999</v>
      </c>
      <c r="T46" s="1995">
        <v>345.25900000000001</v>
      </c>
      <c r="U46" s="1995">
        <v>342.32</v>
      </c>
      <c r="V46" s="1995">
        <v>334.988</v>
      </c>
      <c r="W46" s="1995">
        <v>318.255</v>
      </c>
      <c r="X46" s="1995">
        <v>303.42200000000003</v>
      </c>
      <c r="Y46" s="1995">
        <v>289.03699999999998</v>
      </c>
      <c r="Z46" s="1995">
        <v>285.91399999999999</v>
      </c>
      <c r="AA46" s="1995">
        <v>282.64600000000002</v>
      </c>
      <c r="AB46" s="1995">
        <v>275.15084000000002</v>
      </c>
      <c r="AC46" s="2486">
        <v>280.69689</v>
      </c>
      <c r="AD46" s="1995">
        <v>274.06170999999995</v>
      </c>
      <c r="AE46" s="1995">
        <v>275.58100000000002</v>
      </c>
      <c r="AF46" s="1995">
        <v>266.84899999999999</v>
      </c>
      <c r="AG46" s="1995">
        <v>260.08699999999999</v>
      </c>
      <c r="AH46" s="1995">
        <v>237.72800000000001</v>
      </c>
      <c r="AI46" s="1995">
        <v>227.321</v>
      </c>
      <c r="AJ46" s="1995">
        <v>182.78200000000001</v>
      </c>
      <c r="AK46" s="1995">
        <v>189.483</v>
      </c>
      <c r="AL46" s="1995">
        <v>213.12700000000001</v>
      </c>
      <c r="AM46" s="1995">
        <v>230.803</v>
      </c>
      <c r="AN46" s="1995">
        <v>237.09899999999999</v>
      </c>
      <c r="AO46" s="1962" t="s">
        <v>1370</v>
      </c>
      <c r="AP46" s="1339"/>
      <c r="AQ46" s="327" t="s">
        <v>1371</v>
      </c>
      <c r="AR46" s="1339"/>
      <c r="AS46" s="1339"/>
      <c r="AT46" s="1972"/>
      <c r="AU46" s="1972"/>
      <c r="AV46" s="1339"/>
      <c r="AW46" s="1339"/>
      <c r="AX46" s="1339"/>
      <c r="AY46" s="1339"/>
      <c r="AZ46" s="1339"/>
      <c r="BA46" s="1339"/>
      <c r="BB46" s="1339"/>
      <c r="BC46" s="1339"/>
      <c r="BD46" s="1339"/>
      <c r="BE46" s="1339"/>
      <c r="BF46" s="1339"/>
      <c r="BG46" s="1339"/>
      <c r="BH46" s="1339"/>
      <c r="BI46" s="1339"/>
      <c r="BJ46" s="1339"/>
      <c r="BK46" s="1339"/>
      <c r="BL46" s="1339"/>
      <c r="BM46" s="1339"/>
      <c r="BN46" s="1339"/>
      <c r="BO46" s="1339"/>
      <c r="BP46" s="1339"/>
      <c r="BQ46" s="1339"/>
      <c r="BR46" s="1339"/>
      <c r="BS46" s="1339"/>
      <c r="BT46" s="1339"/>
      <c r="BU46" s="1339"/>
      <c r="BV46" s="1339"/>
      <c r="BW46" s="1339"/>
      <c r="BX46" s="1339"/>
      <c r="BY46" s="1339"/>
      <c r="BZ46" s="1339"/>
      <c r="CA46" s="1339"/>
      <c r="CB46" s="1339"/>
      <c r="CC46" s="1339"/>
      <c r="CD46" s="1339"/>
      <c r="CE46" s="1339"/>
      <c r="CF46" s="1339"/>
      <c r="CG46" s="1339"/>
      <c r="CH46" s="1339"/>
      <c r="CI46" s="1339"/>
      <c r="CJ46" s="1339"/>
      <c r="CK46" s="1339"/>
      <c r="CL46" s="1339"/>
      <c r="CM46" s="1339"/>
      <c r="CN46" s="1339"/>
      <c r="CO46" s="1339"/>
      <c r="CP46" s="1339"/>
      <c r="CQ46" s="1339"/>
      <c r="CR46" s="1339"/>
      <c r="CS46" s="1339"/>
      <c r="CT46" s="1339"/>
      <c r="CU46" s="1339"/>
      <c r="CV46" s="1339"/>
      <c r="CW46" s="1339"/>
      <c r="CX46" s="1339"/>
      <c r="CY46" s="1339"/>
      <c r="CZ46" s="1339"/>
      <c r="DA46" s="1339"/>
      <c r="DB46" s="1339"/>
      <c r="DC46" s="1339"/>
      <c r="DD46" s="1339"/>
      <c r="DE46" s="1339"/>
      <c r="DF46" s="1339"/>
      <c r="DG46" s="1339"/>
      <c r="DH46" s="1339"/>
      <c r="DI46" s="1339"/>
      <c r="DJ46" s="1339"/>
      <c r="DK46" s="1339"/>
      <c r="DL46" s="1339"/>
      <c r="DM46" s="1339"/>
      <c r="DN46" s="1339"/>
      <c r="DO46" s="1339"/>
      <c r="DP46" s="1339"/>
      <c r="DQ46" s="1339"/>
      <c r="DR46" s="1339"/>
      <c r="DS46" s="1339"/>
      <c r="DT46" s="1339"/>
      <c r="DU46" s="1339"/>
      <c r="DV46" s="1339"/>
      <c r="DW46" s="1339"/>
      <c r="DX46" s="1339"/>
      <c r="DY46" s="1339"/>
      <c r="DZ46" s="1339"/>
      <c r="EA46" s="1339"/>
      <c r="EB46" s="1339"/>
      <c r="EC46" s="1339"/>
      <c r="ED46" s="1339"/>
      <c r="EE46" s="1339"/>
      <c r="EF46" s="1339"/>
      <c r="EG46" s="1339"/>
      <c r="EH46" s="1339"/>
      <c r="EI46" s="1339"/>
      <c r="EJ46" s="1339"/>
      <c r="EK46" s="1339"/>
      <c r="EL46" s="1339"/>
      <c r="EM46" s="1339"/>
      <c r="EN46" s="1339"/>
      <c r="EO46" s="1339"/>
      <c r="EP46" s="1339"/>
      <c r="EQ46" s="1339"/>
      <c r="ER46" s="1339"/>
      <c r="ES46" s="1339"/>
      <c r="ET46" s="1339"/>
      <c r="EU46" s="1339"/>
      <c r="EV46" s="1339"/>
      <c r="EW46" s="1339"/>
      <c r="EX46" s="1339"/>
      <c r="EY46" s="1339"/>
      <c r="EZ46" s="1339"/>
      <c r="FA46" s="1339"/>
      <c r="FB46" s="1339"/>
      <c r="FC46" s="1339"/>
      <c r="FD46" s="1339"/>
      <c r="FE46" s="1339"/>
      <c r="FF46" s="1339"/>
      <c r="FG46" s="1339"/>
      <c r="FH46" s="1339"/>
      <c r="FI46" s="1339"/>
      <c r="FJ46" s="1339"/>
      <c r="FK46" s="1339"/>
      <c r="FL46" s="1339"/>
      <c r="FM46" s="1339"/>
      <c r="FN46" s="1339"/>
      <c r="FO46" s="1339"/>
      <c r="FP46" s="1339"/>
      <c r="FQ46" s="1339"/>
      <c r="FR46" s="1339"/>
      <c r="FS46" s="1339"/>
      <c r="FT46" s="1339"/>
      <c r="FU46" s="1339"/>
      <c r="FV46" s="1339"/>
      <c r="FW46" s="1339"/>
      <c r="FX46" s="1339"/>
      <c r="FY46" s="1339"/>
      <c r="FZ46" s="1339"/>
      <c r="GA46" s="1339"/>
      <c r="GB46" s="1339"/>
      <c r="GC46" s="1339"/>
      <c r="GD46" s="1339"/>
      <c r="GE46" s="1339"/>
      <c r="GF46" s="1339"/>
      <c r="GG46" s="1339"/>
      <c r="GH46" s="1339"/>
      <c r="GI46" s="1339"/>
      <c r="GJ46" s="1339"/>
      <c r="GK46" s="1339"/>
      <c r="GL46" s="1339"/>
      <c r="GM46" s="1339"/>
      <c r="GN46" s="1339"/>
      <c r="GO46" s="1339"/>
      <c r="GP46" s="1339"/>
      <c r="GQ46" s="1339"/>
      <c r="GR46" s="1339"/>
      <c r="GS46" s="1339"/>
      <c r="GT46" s="1339"/>
      <c r="GU46" s="1339"/>
      <c r="GV46" s="1339"/>
      <c r="GW46" s="1339"/>
      <c r="GX46" s="1339"/>
      <c r="GY46" s="1339"/>
      <c r="GZ46" s="1339"/>
      <c r="HA46" s="1339"/>
      <c r="HB46" s="1339"/>
      <c r="HC46" s="1339"/>
      <c r="HD46" s="1339"/>
      <c r="HE46" s="1339"/>
      <c r="HF46" s="1339"/>
      <c r="HG46" s="1339"/>
      <c r="HH46" s="1339"/>
      <c r="HI46" s="1339"/>
      <c r="HJ46" s="1339"/>
      <c r="HK46" s="1339"/>
      <c r="HL46" s="1339"/>
      <c r="HM46" s="1339"/>
      <c r="HN46" s="1339"/>
      <c r="HO46" s="1339"/>
      <c r="HP46" s="1339"/>
      <c r="HQ46" s="1339"/>
      <c r="HR46" s="1339"/>
      <c r="HS46" s="1339"/>
      <c r="HT46" s="1339"/>
      <c r="HU46" s="1339"/>
      <c r="HV46" s="1339"/>
      <c r="HW46" s="1339"/>
      <c r="HX46" s="1339"/>
      <c r="HY46" s="1339"/>
      <c r="HZ46" s="1339"/>
      <c r="IA46" s="1339"/>
      <c r="IB46" s="1339"/>
      <c r="IC46" s="1339"/>
      <c r="ID46" s="1339"/>
      <c r="IE46" s="1339"/>
      <c r="IF46" s="1339"/>
      <c r="IG46" s="1339"/>
      <c r="IH46" s="1339"/>
      <c r="II46" s="1339"/>
      <c r="IJ46" s="1339"/>
      <c r="IK46" s="1339"/>
      <c r="IL46" s="1339"/>
      <c r="IM46" s="1339"/>
      <c r="IN46" s="1339"/>
      <c r="IO46" s="1339"/>
      <c r="IP46" s="1339"/>
    </row>
    <row r="47" spans="1:250">
      <c r="A47" s="1339"/>
      <c r="B47" s="2907"/>
      <c r="C47" s="2429"/>
      <c r="D47" s="2430" t="s">
        <v>577</v>
      </c>
      <c r="E47" s="2412" t="s">
        <v>1298</v>
      </c>
      <c r="F47" s="1221">
        <f>ROUND((F46-E46)/E46*100,1)</f>
        <v>15</v>
      </c>
      <c r="G47" s="1221">
        <f>ROUND((G46-F46)/F46*100,1)</f>
        <v>4.4000000000000004</v>
      </c>
      <c r="H47" s="1221">
        <f t="shared" ref="H47:AN47" si="31">ROUND((H46-G46)/G46*100,1)</f>
        <v>-1.1000000000000001</v>
      </c>
      <c r="I47" s="1221">
        <f t="shared" si="31"/>
        <v>-0.3</v>
      </c>
      <c r="J47" s="1221">
        <f t="shared" si="31"/>
        <v>-7.2</v>
      </c>
      <c r="K47" s="1221">
        <f t="shared" si="31"/>
        <v>-8.9</v>
      </c>
      <c r="L47" s="1221">
        <f t="shared" si="31"/>
        <v>11.5</v>
      </c>
      <c r="M47" s="1221">
        <f t="shared" si="31"/>
        <v>-1.9</v>
      </c>
      <c r="N47" s="1221">
        <f t="shared" si="31"/>
        <v>-2.9</v>
      </c>
      <c r="O47" s="1221">
        <f t="shared" si="31"/>
        <v>-2.2000000000000002</v>
      </c>
      <c r="P47" s="1221">
        <f t="shared" si="31"/>
        <v>-4.5</v>
      </c>
      <c r="Q47" s="1221">
        <f t="shared" si="31"/>
        <v>-3.2</v>
      </c>
      <c r="R47" s="1221">
        <f t="shared" si="31"/>
        <v>-2.9</v>
      </c>
      <c r="S47" s="1221">
        <f t="shared" si="31"/>
        <v>-2.9</v>
      </c>
      <c r="T47" s="1221">
        <f t="shared" si="31"/>
        <v>-4</v>
      </c>
      <c r="U47" s="1221">
        <f t="shared" si="31"/>
        <v>-0.9</v>
      </c>
      <c r="V47" s="1221">
        <f t="shared" si="31"/>
        <v>-2.1</v>
      </c>
      <c r="W47" s="1221">
        <f t="shared" si="31"/>
        <v>-5</v>
      </c>
      <c r="X47" s="1221">
        <f t="shared" si="31"/>
        <v>-4.7</v>
      </c>
      <c r="Y47" s="1221">
        <f t="shared" si="31"/>
        <v>-4.7</v>
      </c>
      <c r="Z47" s="1221">
        <f t="shared" si="31"/>
        <v>-1.1000000000000001</v>
      </c>
      <c r="AA47" s="1221">
        <f t="shared" si="31"/>
        <v>-1.1000000000000001</v>
      </c>
      <c r="AB47" s="1221">
        <f t="shared" si="31"/>
        <v>-2.7</v>
      </c>
      <c r="AC47" s="1221">
        <f t="shared" si="31"/>
        <v>2</v>
      </c>
      <c r="AD47" s="1221">
        <f t="shared" si="31"/>
        <v>-2.4</v>
      </c>
      <c r="AE47" s="1221">
        <f t="shared" si="31"/>
        <v>0.6</v>
      </c>
      <c r="AF47" s="1221">
        <f t="shared" si="31"/>
        <v>-3.2</v>
      </c>
      <c r="AG47" s="1221">
        <f t="shared" si="31"/>
        <v>-2.5</v>
      </c>
      <c r="AH47" s="1221">
        <f t="shared" si="31"/>
        <v>-8.6</v>
      </c>
      <c r="AI47" s="1221">
        <f t="shared" si="31"/>
        <v>-4.4000000000000004</v>
      </c>
      <c r="AJ47" s="1221">
        <f t="shared" si="31"/>
        <v>-19.600000000000001</v>
      </c>
      <c r="AK47" s="1221">
        <f t="shared" si="31"/>
        <v>3.7</v>
      </c>
      <c r="AL47" s="1221">
        <f t="shared" si="31"/>
        <v>12.5</v>
      </c>
      <c r="AM47" s="1221">
        <f t="shared" si="31"/>
        <v>8.3000000000000007</v>
      </c>
      <c r="AN47" s="1221">
        <f t="shared" si="31"/>
        <v>2.7</v>
      </c>
      <c r="AO47" s="1969" t="s">
        <v>97</v>
      </c>
      <c r="AP47" s="1339"/>
      <c r="AQ47" s="327"/>
      <c r="AR47" s="1339"/>
      <c r="AS47" s="327"/>
      <c r="AT47" s="1347"/>
      <c r="AU47" s="1347"/>
      <c r="AV47" s="1339"/>
      <c r="AW47" s="1339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1339"/>
      <c r="BI47" s="1339"/>
      <c r="BJ47" s="1339"/>
      <c r="BK47" s="1339"/>
      <c r="BL47" s="1339"/>
      <c r="BM47" s="1339"/>
      <c r="BN47" s="1339"/>
      <c r="BO47" s="1339"/>
      <c r="BP47" s="1339"/>
      <c r="BQ47" s="1339"/>
      <c r="BR47" s="1339"/>
      <c r="BS47" s="1339"/>
      <c r="BT47" s="1339"/>
      <c r="BU47" s="1339"/>
      <c r="BV47" s="1339"/>
      <c r="BW47" s="1339"/>
      <c r="BX47" s="1339"/>
      <c r="BY47" s="1339"/>
      <c r="BZ47" s="1339"/>
      <c r="CA47" s="1339"/>
      <c r="CB47" s="1339"/>
      <c r="CC47" s="1339"/>
      <c r="CD47" s="1339"/>
      <c r="CE47" s="1339"/>
      <c r="CF47" s="1339"/>
      <c r="CG47" s="1339"/>
      <c r="CH47" s="1339"/>
      <c r="CI47" s="1339"/>
      <c r="CJ47" s="1339"/>
      <c r="CK47" s="1339"/>
      <c r="CL47" s="1339"/>
      <c r="CM47" s="1339"/>
      <c r="CN47" s="1339"/>
      <c r="CO47" s="1339"/>
      <c r="CP47" s="1339"/>
      <c r="CQ47" s="1339"/>
      <c r="CR47" s="1339"/>
      <c r="CS47" s="1339"/>
      <c r="CT47" s="1339"/>
      <c r="CU47" s="1339"/>
      <c r="CV47" s="1339"/>
      <c r="CW47" s="1339"/>
      <c r="CX47" s="1339"/>
      <c r="CY47" s="1339"/>
      <c r="CZ47" s="1339"/>
      <c r="DA47" s="1339"/>
      <c r="DB47" s="1339"/>
      <c r="DC47" s="1339"/>
      <c r="DD47" s="1339"/>
      <c r="DE47" s="1339"/>
      <c r="DF47" s="1339"/>
      <c r="DG47" s="1339"/>
      <c r="DH47" s="1339"/>
      <c r="DI47" s="1339"/>
      <c r="DJ47" s="1339"/>
      <c r="DK47" s="1339"/>
      <c r="DL47" s="1339"/>
      <c r="DM47" s="1339"/>
      <c r="DN47" s="1339"/>
      <c r="DO47" s="1339"/>
      <c r="DP47" s="1339"/>
      <c r="DQ47" s="1339"/>
      <c r="DR47" s="1339"/>
      <c r="DS47" s="1339"/>
      <c r="DT47" s="1339"/>
      <c r="DU47" s="1339"/>
      <c r="DV47" s="1339"/>
      <c r="DW47" s="1339"/>
      <c r="DX47" s="1339"/>
      <c r="DY47" s="1339"/>
      <c r="DZ47" s="1339"/>
      <c r="EA47" s="1339"/>
      <c r="EB47" s="1339"/>
      <c r="EC47" s="1339"/>
      <c r="ED47" s="1339"/>
      <c r="EE47" s="1339"/>
      <c r="EF47" s="1339"/>
      <c r="EG47" s="1339"/>
      <c r="EH47" s="1339"/>
      <c r="EI47" s="1339"/>
      <c r="EJ47" s="1339"/>
      <c r="EK47" s="1339"/>
      <c r="EL47" s="1339"/>
      <c r="EM47" s="1339"/>
      <c r="EN47" s="1339"/>
      <c r="EO47" s="1339"/>
      <c r="EP47" s="1339"/>
      <c r="EQ47" s="1339"/>
      <c r="ER47" s="1339"/>
      <c r="ES47" s="1339"/>
      <c r="ET47" s="1339"/>
      <c r="EU47" s="1339"/>
      <c r="EV47" s="1339"/>
      <c r="EW47" s="1339"/>
      <c r="EX47" s="1339"/>
      <c r="EY47" s="1339"/>
      <c r="EZ47" s="1339"/>
      <c r="FA47" s="1339"/>
      <c r="FB47" s="1339"/>
      <c r="FC47" s="1339"/>
      <c r="FD47" s="1339"/>
      <c r="FE47" s="1339"/>
      <c r="FF47" s="1339"/>
      <c r="FG47" s="1339"/>
      <c r="FH47" s="1339"/>
      <c r="FI47" s="1339"/>
      <c r="FJ47" s="1339"/>
      <c r="FK47" s="1339"/>
      <c r="FL47" s="1339"/>
      <c r="FM47" s="1339"/>
      <c r="FN47" s="1339"/>
      <c r="FO47" s="1339"/>
      <c r="FP47" s="1339"/>
      <c r="FQ47" s="1339"/>
      <c r="FR47" s="1339"/>
      <c r="FS47" s="1339"/>
      <c r="FT47" s="1339"/>
      <c r="FU47" s="1339"/>
      <c r="FV47" s="1339"/>
      <c r="FW47" s="1339"/>
      <c r="FX47" s="1339"/>
      <c r="FY47" s="1339"/>
      <c r="FZ47" s="1339"/>
      <c r="GA47" s="1339"/>
      <c r="GB47" s="1339"/>
      <c r="GC47" s="1339"/>
      <c r="GD47" s="1339"/>
      <c r="GE47" s="1339"/>
      <c r="GF47" s="1339"/>
      <c r="GG47" s="1339"/>
      <c r="GH47" s="1339"/>
      <c r="GI47" s="1339"/>
      <c r="GJ47" s="1339"/>
      <c r="GK47" s="1339"/>
      <c r="GL47" s="1339"/>
      <c r="GM47" s="1339"/>
      <c r="GN47" s="1339"/>
      <c r="GO47" s="1339"/>
      <c r="GP47" s="1339"/>
      <c r="GQ47" s="1339"/>
      <c r="GR47" s="1339"/>
      <c r="GS47" s="1339"/>
      <c r="GT47" s="1339"/>
      <c r="GU47" s="1339"/>
      <c r="GV47" s="1339"/>
      <c r="GW47" s="1339"/>
      <c r="GX47" s="1339"/>
      <c r="GY47" s="1339"/>
      <c r="GZ47" s="1339"/>
      <c r="HA47" s="1339"/>
      <c r="HB47" s="1339"/>
      <c r="HC47" s="1339"/>
      <c r="HD47" s="1339"/>
      <c r="HE47" s="1339"/>
      <c r="HF47" s="1339"/>
      <c r="HG47" s="1339"/>
      <c r="HH47" s="1339"/>
      <c r="HI47" s="1339"/>
      <c r="HJ47" s="1339"/>
      <c r="HK47" s="1339"/>
      <c r="HL47" s="1339"/>
      <c r="HM47" s="1339"/>
      <c r="HN47" s="1339"/>
      <c r="HO47" s="1339"/>
      <c r="HP47" s="1339"/>
      <c r="HQ47" s="1339"/>
      <c r="HR47" s="1339"/>
      <c r="HS47" s="1339"/>
      <c r="HT47" s="1339"/>
      <c r="HU47" s="1339"/>
      <c r="HV47" s="1339"/>
      <c r="HW47" s="1339"/>
      <c r="HX47" s="1339"/>
      <c r="HY47" s="1339"/>
      <c r="HZ47" s="1339"/>
      <c r="IA47" s="1339"/>
      <c r="IB47" s="1339"/>
      <c r="IC47" s="1339"/>
      <c r="ID47" s="1339"/>
      <c r="IE47" s="1339"/>
      <c r="IF47" s="1339"/>
      <c r="IG47" s="1339"/>
      <c r="IH47" s="1339"/>
      <c r="II47" s="1339"/>
      <c r="IJ47" s="1339"/>
      <c r="IK47" s="1339"/>
      <c r="IL47" s="1339"/>
      <c r="IM47" s="1339"/>
      <c r="IN47" s="1339"/>
      <c r="IO47" s="1339"/>
      <c r="IP47" s="1339"/>
    </row>
    <row r="48" spans="1:250">
      <c r="A48" s="1339"/>
      <c r="B48" s="2920" t="s">
        <v>1372</v>
      </c>
      <c r="C48" s="2474" t="s">
        <v>1373</v>
      </c>
      <c r="D48" s="2411" t="s">
        <v>576</v>
      </c>
      <c r="E48" s="2487">
        <f>F48/1.076</f>
        <v>13.847583643122675</v>
      </c>
      <c r="F48" s="2488">
        <v>14.9</v>
      </c>
      <c r="G48" s="2488">
        <v>14.1</v>
      </c>
      <c r="H48" s="2488">
        <v>13.8</v>
      </c>
      <c r="I48" s="2488">
        <v>14</v>
      </c>
      <c r="J48" s="2488">
        <v>15</v>
      </c>
      <c r="K48" s="2488">
        <v>15.6</v>
      </c>
      <c r="L48" s="2488">
        <v>15.9</v>
      </c>
      <c r="M48" s="1995">
        <v>16</v>
      </c>
      <c r="N48" s="1994">
        <v>16.021999999999998</v>
      </c>
      <c r="O48" s="1994">
        <v>15.9483</v>
      </c>
      <c r="P48" s="1994">
        <v>15.816599999999999</v>
      </c>
      <c r="Q48" s="1994">
        <v>16.8642</v>
      </c>
      <c r="R48" s="1994">
        <v>17.055900000000001</v>
      </c>
      <c r="S48" s="1994">
        <v>17.3521</v>
      </c>
      <c r="T48" s="1994">
        <v>17.359500000000001</v>
      </c>
      <c r="U48" s="1994">
        <v>17.533799999999999</v>
      </c>
      <c r="V48" s="1994">
        <v>17.684000000000001</v>
      </c>
      <c r="W48" s="1994">
        <v>18.138300000000001</v>
      </c>
      <c r="X48" s="1994">
        <v>18.573499999999999</v>
      </c>
      <c r="Y48" s="1994">
        <v>19.035</v>
      </c>
      <c r="Z48" s="1994">
        <v>19.333100000000002</v>
      </c>
      <c r="AA48" s="1994">
        <v>19.726199999999999</v>
      </c>
      <c r="AB48" s="1994">
        <v>20.239999999999998</v>
      </c>
      <c r="AC48" s="1994">
        <v>20.697299999999998</v>
      </c>
      <c r="AD48" s="1994">
        <v>21.4359</v>
      </c>
      <c r="AE48" s="1994">
        <v>21.977</v>
      </c>
      <c r="AF48" s="1994">
        <v>22.608000000000001</v>
      </c>
      <c r="AG48" s="1994">
        <v>23.213200000000001</v>
      </c>
      <c r="AH48" s="1994">
        <v>23.698499999999999</v>
      </c>
      <c r="AI48" s="1994">
        <v>24.256499999999999</v>
      </c>
      <c r="AJ48" s="1994">
        <v>26.042400000000001</v>
      </c>
      <c r="AK48" s="1994">
        <v>26.808499999999999</v>
      </c>
      <c r="AL48" s="1994">
        <v>27.1586</v>
      </c>
      <c r="AM48" s="1994">
        <v>27.728300000000001</v>
      </c>
      <c r="AN48" s="1994">
        <v>28.064399999999999</v>
      </c>
      <c r="AO48" s="1928" t="s">
        <v>1374</v>
      </c>
      <c r="AP48" s="1339"/>
      <c r="AQ48" s="327" t="s">
        <v>1375</v>
      </c>
      <c r="AR48" s="1339"/>
      <c r="AS48" s="1339"/>
      <c r="AT48" s="1972"/>
      <c r="AU48" s="1972"/>
      <c r="AV48" s="1339"/>
      <c r="AW48" s="1339"/>
      <c r="AX48" s="1339"/>
      <c r="AY48" s="1339"/>
      <c r="AZ48" s="1339"/>
      <c r="BA48" s="1339"/>
      <c r="BB48" s="1339"/>
      <c r="BC48" s="1339"/>
      <c r="BD48" s="1339"/>
      <c r="BE48" s="1339"/>
      <c r="BF48" s="1339"/>
      <c r="BG48" s="1339"/>
      <c r="BH48" s="1339"/>
      <c r="BI48" s="1339"/>
      <c r="BJ48" s="1339"/>
      <c r="BK48" s="1339"/>
      <c r="BL48" s="1339"/>
      <c r="BM48" s="1339"/>
      <c r="BN48" s="1339"/>
      <c r="BO48" s="1339"/>
      <c r="BP48" s="1339"/>
      <c r="BQ48" s="1339"/>
      <c r="BR48" s="1339"/>
      <c r="BS48" s="1339"/>
      <c r="BT48" s="1339"/>
      <c r="BU48" s="1339"/>
      <c r="BV48" s="1339"/>
      <c r="BW48" s="1339"/>
      <c r="BX48" s="1339"/>
      <c r="BY48" s="1339"/>
      <c r="BZ48" s="1339"/>
      <c r="CA48" s="1339"/>
      <c r="CB48" s="1339"/>
      <c r="CC48" s="1339"/>
      <c r="CD48" s="1339"/>
      <c r="CE48" s="1339"/>
      <c r="CF48" s="1339"/>
      <c r="CG48" s="1339"/>
      <c r="CH48" s="1339"/>
      <c r="CI48" s="1339"/>
      <c r="CJ48" s="1339"/>
      <c r="CK48" s="1339"/>
      <c r="CL48" s="1339"/>
      <c r="CM48" s="1339"/>
      <c r="CN48" s="1339"/>
      <c r="CO48" s="1339"/>
      <c r="CP48" s="1339"/>
      <c r="CQ48" s="1339"/>
      <c r="CR48" s="1339"/>
      <c r="CS48" s="1339"/>
      <c r="CT48" s="1339"/>
      <c r="CU48" s="1339"/>
      <c r="CV48" s="1339"/>
      <c r="CW48" s="1339"/>
      <c r="CX48" s="1339"/>
      <c r="CY48" s="1339"/>
      <c r="CZ48" s="1339"/>
      <c r="DA48" s="1339"/>
      <c r="DB48" s="1339"/>
      <c r="DC48" s="1339"/>
      <c r="DD48" s="1339"/>
      <c r="DE48" s="1339"/>
      <c r="DF48" s="1339"/>
      <c r="DG48" s="1339"/>
      <c r="DH48" s="1339"/>
      <c r="DI48" s="1339"/>
      <c r="DJ48" s="1339"/>
      <c r="DK48" s="1339"/>
      <c r="DL48" s="1339"/>
      <c r="DM48" s="1339"/>
      <c r="DN48" s="1339"/>
      <c r="DO48" s="1339"/>
      <c r="DP48" s="1339"/>
      <c r="DQ48" s="1339"/>
      <c r="DR48" s="1339"/>
      <c r="DS48" s="1339"/>
      <c r="DT48" s="1339"/>
      <c r="DU48" s="1339"/>
      <c r="DV48" s="1339"/>
      <c r="DW48" s="1339"/>
      <c r="DX48" s="1339"/>
      <c r="DY48" s="1339"/>
      <c r="DZ48" s="1339"/>
      <c r="EA48" s="1339"/>
      <c r="EB48" s="1339"/>
      <c r="EC48" s="1339"/>
      <c r="ED48" s="1339"/>
      <c r="EE48" s="1339"/>
      <c r="EF48" s="1339"/>
      <c r="EG48" s="1339"/>
      <c r="EH48" s="1339"/>
      <c r="EI48" s="1339"/>
      <c r="EJ48" s="1339"/>
      <c r="EK48" s="1339"/>
      <c r="EL48" s="1339"/>
      <c r="EM48" s="1339"/>
      <c r="EN48" s="1339"/>
      <c r="EO48" s="1339"/>
      <c r="EP48" s="1339"/>
      <c r="EQ48" s="1339"/>
      <c r="ER48" s="1339"/>
      <c r="ES48" s="1339"/>
      <c r="ET48" s="1339"/>
      <c r="EU48" s="1339"/>
      <c r="EV48" s="1339"/>
      <c r="EW48" s="1339"/>
      <c r="EX48" s="1339"/>
      <c r="EY48" s="1339"/>
      <c r="EZ48" s="1339"/>
      <c r="FA48" s="1339"/>
      <c r="FB48" s="1339"/>
      <c r="FC48" s="1339"/>
      <c r="FD48" s="1339"/>
      <c r="FE48" s="1339"/>
      <c r="FF48" s="1339"/>
      <c r="FG48" s="1339"/>
      <c r="FH48" s="1339"/>
      <c r="FI48" s="1339"/>
      <c r="FJ48" s="1339"/>
      <c r="FK48" s="1339"/>
      <c r="FL48" s="1339"/>
      <c r="FM48" s="1339"/>
      <c r="FN48" s="1339"/>
      <c r="FO48" s="1339"/>
      <c r="FP48" s="1339"/>
      <c r="FQ48" s="1339"/>
      <c r="FR48" s="1339"/>
      <c r="FS48" s="1339"/>
      <c r="FT48" s="1339"/>
      <c r="FU48" s="1339"/>
      <c r="FV48" s="1339"/>
      <c r="FW48" s="1339"/>
      <c r="FX48" s="1339"/>
      <c r="FY48" s="1339"/>
      <c r="FZ48" s="1339"/>
      <c r="GA48" s="1339"/>
      <c r="GB48" s="1339"/>
      <c r="GC48" s="1339"/>
      <c r="GD48" s="1339"/>
      <c r="GE48" s="1339"/>
      <c r="GF48" s="1339"/>
      <c r="GG48" s="1339"/>
      <c r="GH48" s="1339"/>
      <c r="GI48" s="1339"/>
      <c r="GJ48" s="1339"/>
      <c r="GK48" s="1339"/>
      <c r="GL48" s="1339"/>
      <c r="GM48" s="1339"/>
      <c r="GN48" s="1339"/>
      <c r="GO48" s="1339"/>
      <c r="GP48" s="1339"/>
      <c r="GQ48" s="1339"/>
      <c r="GR48" s="1339"/>
      <c r="GS48" s="1339"/>
      <c r="GT48" s="1339"/>
      <c r="GU48" s="1339"/>
      <c r="GV48" s="1339"/>
      <c r="GW48" s="1339"/>
      <c r="GX48" s="1339"/>
      <c r="GY48" s="1339"/>
      <c r="GZ48" s="1339"/>
      <c r="HA48" s="1339"/>
      <c r="HB48" s="1339"/>
      <c r="HC48" s="1339"/>
      <c r="HD48" s="1339"/>
      <c r="HE48" s="1339"/>
      <c r="HF48" s="1339"/>
      <c r="HG48" s="1339"/>
      <c r="HH48" s="1339"/>
      <c r="HI48" s="1339"/>
      <c r="HJ48" s="1339"/>
      <c r="HK48" s="1339"/>
      <c r="HL48" s="1339"/>
      <c r="HM48" s="1339"/>
      <c r="HN48" s="1339"/>
      <c r="HO48" s="1339"/>
      <c r="HP48" s="1339"/>
      <c r="HQ48" s="1339"/>
      <c r="HR48" s="1339"/>
      <c r="HS48" s="1339"/>
      <c r="HT48" s="1339"/>
      <c r="HU48" s="1339"/>
      <c r="HV48" s="1339"/>
      <c r="HW48" s="1339"/>
      <c r="HX48" s="1339"/>
      <c r="HY48" s="1339"/>
      <c r="HZ48" s="1339"/>
      <c r="IA48" s="1339"/>
      <c r="IB48" s="1339"/>
      <c r="IC48" s="1339"/>
      <c r="ID48" s="1339"/>
      <c r="IE48" s="1339"/>
      <c r="IF48" s="1339"/>
      <c r="IG48" s="1339"/>
      <c r="IH48" s="1339"/>
      <c r="II48" s="1339"/>
      <c r="IJ48" s="1339"/>
      <c r="IK48" s="1339"/>
      <c r="IL48" s="1339"/>
      <c r="IM48" s="1339"/>
      <c r="IN48" s="1339"/>
      <c r="IO48" s="1339"/>
      <c r="IP48" s="1339"/>
    </row>
    <row r="49" spans="1:250">
      <c r="A49" s="1339"/>
      <c r="B49" s="2906"/>
      <c r="C49" s="2444" t="s">
        <v>1376</v>
      </c>
      <c r="D49" s="2417" t="s">
        <v>577</v>
      </c>
      <c r="E49" s="2489" t="s">
        <v>579</v>
      </c>
      <c r="F49" s="1221">
        <f t="shared" ref="F49:AN49" si="32">ROUND((F48-E48)/E48*100,1)</f>
        <v>7.6</v>
      </c>
      <c r="G49" s="1221">
        <f t="shared" si="32"/>
        <v>-5.4</v>
      </c>
      <c r="H49" s="1221">
        <f t="shared" si="32"/>
        <v>-2.1</v>
      </c>
      <c r="I49" s="1221">
        <f t="shared" si="32"/>
        <v>1.4</v>
      </c>
      <c r="J49" s="1221">
        <f t="shared" si="32"/>
        <v>7.1</v>
      </c>
      <c r="K49" s="1221">
        <f t="shared" si="32"/>
        <v>4</v>
      </c>
      <c r="L49" s="1221">
        <f t="shared" si="32"/>
        <v>1.9</v>
      </c>
      <c r="M49" s="1221">
        <f t="shared" si="32"/>
        <v>0.6</v>
      </c>
      <c r="N49" s="1221">
        <f t="shared" si="32"/>
        <v>0.1</v>
      </c>
      <c r="O49" s="1221">
        <f t="shared" si="32"/>
        <v>-0.5</v>
      </c>
      <c r="P49" s="1221">
        <f t="shared" si="32"/>
        <v>-0.8</v>
      </c>
      <c r="Q49" s="1221">
        <f t="shared" si="32"/>
        <v>6.6</v>
      </c>
      <c r="R49" s="1221">
        <f t="shared" si="32"/>
        <v>1.1000000000000001</v>
      </c>
      <c r="S49" s="1221">
        <f t="shared" si="32"/>
        <v>1.7</v>
      </c>
      <c r="T49" s="1221">
        <f t="shared" si="32"/>
        <v>0</v>
      </c>
      <c r="U49" s="1221">
        <f t="shared" si="32"/>
        <v>1</v>
      </c>
      <c r="V49" s="1221">
        <f t="shared" si="32"/>
        <v>0.9</v>
      </c>
      <c r="W49" s="1221">
        <f t="shared" si="32"/>
        <v>2.6</v>
      </c>
      <c r="X49" s="1221">
        <f t="shared" si="32"/>
        <v>2.4</v>
      </c>
      <c r="Y49" s="1221">
        <f t="shared" si="32"/>
        <v>2.5</v>
      </c>
      <c r="Z49" s="1221">
        <f t="shared" si="32"/>
        <v>1.6</v>
      </c>
      <c r="AA49" s="1221">
        <f t="shared" si="32"/>
        <v>2</v>
      </c>
      <c r="AB49" s="1221">
        <f t="shared" si="32"/>
        <v>2.6</v>
      </c>
      <c r="AC49" s="1221">
        <f t="shared" si="32"/>
        <v>2.2999999999999998</v>
      </c>
      <c r="AD49" s="1221">
        <f t="shared" si="32"/>
        <v>3.6</v>
      </c>
      <c r="AE49" s="1221">
        <f t="shared" si="32"/>
        <v>2.5</v>
      </c>
      <c r="AF49" s="1221">
        <f t="shared" si="32"/>
        <v>2.9</v>
      </c>
      <c r="AG49" s="1221">
        <f t="shared" si="32"/>
        <v>2.7</v>
      </c>
      <c r="AH49" s="1221">
        <f t="shared" si="32"/>
        <v>2.1</v>
      </c>
      <c r="AI49" s="1221">
        <f t="shared" si="32"/>
        <v>2.4</v>
      </c>
      <c r="AJ49" s="1221">
        <f t="shared" si="32"/>
        <v>7.4</v>
      </c>
      <c r="AK49" s="1505">
        <f t="shared" si="32"/>
        <v>2.9</v>
      </c>
      <c r="AL49" s="1221">
        <f t="shared" si="32"/>
        <v>1.3</v>
      </c>
      <c r="AM49" s="1221">
        <f t="shared" si="32"/>
        <v>2.1</v>
      </c>
      <c r="AN49" s="1221">
        <f t="shared" si="32"/>
        <v>1.2</v>
      </c>
      <c r="AO49" s="1962" t="s">
        <v>1377</v>
      </c>
      <c r="AP49" s="1339"/>
      <c r="AQ49" s="327" t="s">
        <v>1439</v>
      </c>
      <c r="AR49" s="1339"/>
      <c r="AS49" s="327"/>
      <c r="AT49" s="1972"/>
      <c r="AU49" s="1972"/>
      <c r="AV49" s="1339"/>
      <c r="AW49" s="1339"/>
      <c r="AX49" s="1339"/>
      <c r="AY49" s="1339"/>
      <c r="AZ49" s="1339"/>
      <c r="BA49" s="1339"/>
      <c r="BB49" s="1339"/>
      <c r="BC49" s="1339"/>
      <c r="BD49" s="1339"/>
      <c r="BE49" s="1339"/>
      <c r="BF49" s="1339"/>
      <c r="BG49" s="1339"/>
      <c r="BH49" s="1339"/>
      <c r="BI49" s="1339"/>
      <c r="BJ49" s="1339"/>
      <c r="BK49" s="1339"/>
      <c r="BL49" s="1339"/>
      <c r="BM49" s="1339"/>
      <c r="BN49" s="1339"/>
      <c r="BO49" s="1339"/>
      <c r="BP49" s="1339"/>
      <c r="BQ49" s="1339"/>
      <c r="BR49" s="1339"/>
      <c r="BS49" s="1339"/>
      <c r="BT49" s="1339"/>
      <c r="BU49" s="1339"/>
      <c r="BV49" s="1339"/>
      <c r="BW49" s="1339"/>
      <c r="BX49" s="1339"/>
      <c r="BY49" s="1339"/>
      <c r="BZ49" s="1339"/>
      <c r="CA49" s="1339"/>
      <c r="CB49" s="1339"/>
      <c r="CC49" s="1339"/>
      <c r="CD49" s="1339"/>
      <c r="CE49" s="1339"/>
      <c r="CF49" s="1339"/>
      <c r="CG49" s="1339"/>
      <c r="CH49" s="1339"/>
      <c r="CI49" s="1339"/>
      <c r="CJ49" s="1339"/>
      <c r="CK49" s="1339"/>
      <c r="CL49" s="1339"/>
      <c r="CM49" s="1339"/>
      <c r="CN49" s="1339"/>
      <c r="CO49" s="1339"/>
      <c r="CP49" s="1339"/>
      <c r="CQ49" s="1339"/>
      <c r="CR49" s="1339"/>
      <c r="CS49" s="1339"/>
      <c r="CT49" s="1339"/>
      <c r="CU49" s="1339"/>
      <c r="CV49" s="1339"/>
      <c r="CW49" s="1339"/>
      <c r="CX49" s="1339"/>
      <c r="CY49" s="1339"/>
      <c r="CZ49" s="1339"/>
      <c r="DA49" s="1339"/>
      <c r="DB49" s="1339"/>
      <c r="DC49" s="1339"/>
      <c r="DD49" s="1339"/>
      <c r="DE49" s="1339"/>
      <c r="DF49" s="1339"/>
      <c r="DG49" s="1339"/>
      <c r="DH49" s="1339"/>
      <c r="DI49" s="1339"/>
      <c r="DJ49" s="1339"/>
      <c r="DK49" s="1339"/>
      <c r="DL49" s="1339"/>
      <c r="DM49" s="1339"/>
      <c r="DN49" s="1339"/>
      <c r="DO49" s="1339"/>
      <c r="DP49" s="1339"/>
      <c r="DQ49" s="1339"/>
      <c r="DR49" s="1339"/>
      <c r="DS49" s="1339"/>
      <c r="DT49" s="1339"/>
      <c r="DU49" s="1339"/>
      <c r="DV49" s="1339"/>
      <c r="DW49" s="1339"/>
      <c r="DX49" s="1339"/>
      <c r="DY49" s="1339"/>
      <c r="DZ49" s="1339"/>
      <c r="EA49" s="1339"/>
      <c r="EB49" s="1339"/>
      <c r="EC49" s="1339"/>
      <c r="ED49" s="1339"/>
      <c r="EE49" s="1339"/>
      <c r="EF49" s="1339"/>
      <c r="EG49" s="1339"/>
      <c r="EH49" s="1339"/>
      <c r="EI49" s="1339"/>
      <c r="EJ49" s="1339"/>
      <c r="EK49" s="1339"/>
      <c r="EL49" s="1339"/>
      <c r="EM49" s="1339"/>
      <c r="EN49" s="1339"/>
      <c r="EO49" s="1339"/>
      <c r="EP49" s="1339"/>
      <c r="EQ49" s="1339"/>
      <c r="ER49" s="1339"/>
      <c r="ES49" s="1339"/>
      <c r="ET49" s="1339"/>
      <c r="EU49" s="1339"/>
      <c r="EV49" s="1339"/>
      <c r="EW49" s="1339"/>
      <c r="EX49" s="1339"/>
      <c r="EY49" s="1339"/>
      <c r="EZ49" s="1339"/>
      <c r="FA49" s="1339"/>
      <c r="FB49" s="1339"/>
      <c r="FC49" s="1339"/>
      <c r="FD49" s="1339"/>
      <c r="FE49" s="1339"/>
      <c r="FF49" s="1339"/>
      <c r="FG49" s="1339"/>
      <c r="FH49" s="1339"/>
      <c r="FI49" s="1339"/>
      <c r="FJ49" s="1339"/>
      <c r="FK49" s="1339"/>
      <c r="FL49" s="1339"/>
      <c r="FM49" s="1339"/>
      <c r="FN49" s="1339"/>
      <c r="FO49" s="1339"/>
      <c r="FP49" s="1339"/>
      <c r="FQ49" s="1339"/>
      <c r="FR49" s="1339"/>
      <c r="FS49" s="1339"/>
      <c r="FT49" s="1339"/>
      <c r="FU49" s="1339"/>
      <c r="FV49" s="1339"/>
      <c r="FW49" s="1339"/>
      <c r="FX49" s="1339"/>
      <c r="FY49" s="1339"/>
      <c r="FZ49" s="1339"/>
      <c r="GA49" s="1339"/>
      <c r="GB49" s="1339"/>
      <c r="GC49" s="1339"/>
      <c r="GD49" s="1339"/>
      <c r="GE49" s="1339"/>
      <c r="GF49" s="1339"/>
      <c r="GG49" s="1339"/>
      <c r="GH49" s="1339"/>
      <c r="GI49" s="1339"/>
      <c r="GJ49" s="1339"/>
      <c r="GK49" s="1339"/>
      <c r="GL49" s="1339"/>
      <c r="GM49" s="1339"/>
      <c r="GN49" s="1339"/>
      <c r="GO49" s="1339"/>
      <c r="GP49" s="1339"/>
      <c r="GQ49" s="1339"/>
      <c r="GR49" s="1339"/>
      <c r="GS49" s="1339"/>
      <c r="GT49" s="1339"/>
      <c r="GU49" s="1339"/>
      <c r="GV49" s="1339"/>
      <c r="GW49" s="1339"/>
      <c r="GX49" s="1339"/>
      <c r="GY49" s="1339"/>
      <c r="GZ49" s="1339"/>
      <c r="HA49" s="1339"/>
      <c r="HB49" s="1339"/>
      <c r="HC49" s="1339"/>
      <c r="HD49" s="1339"/>
      <c r="HE49" s="1339"/>
      <c r="HF49" s="1339"/>
      <c r="HG49" s="1339"/>
      <c r="HH49" s="1339"/>
      <c r="HI49" s="1339"/>
      <c r="HJ49" s="1339"/>
      <c r="HK49" s="1339"/>
      <c r="HL49" s="1339"/>
      <c r="HM49" s="1339"/>
      <c r="HN49" s="1339"/>
      <c r="HO49" s="1339"/>
      <c r="HP49" s="1339"/>
      <c r="HQ49" s="1339"/>
      <c r="HR49" s="1339"/>
      <c r="HS49" s="1339"/>
      <c r="HT49" s="1339"/>
      <c r="HU49" s="1339"/>
      <c r="HV49" s="1339"/>
      <c r="HW49" s="1339"/>
      <c r="HX49" s="1339"/>
      <c r="HY49" s="1339"/>
      <c r="HZ49" s="1339"/>
      <c r="IA49" s="1339"/>
      <c r="IB49" s="1339"/>
      <c r="IC49" s="1339"/>
      <c r="ID49" s="1339"/>
      <c r="IE49" s="1339"/>
      <c r="IF49" s="1339"/>
      <c r="IG49" s="1339"/>
      <c r="IH49" s="1339"/>
      <c r="II49" s="1339"/>
      <c r="IJ49" s="1339"/>
      <c r="IK49" s="1339"/>
      <c r="IL49" s="1339"/>
      <c r="IM49" s="1339"/>
      <c r="IN49" s="1339"/>
      <c r="IO49" s="1339"/>
      <c r="IP49" s="1339"/>
    </row>
    <row r="50" spans="1:250">
      <c r="A50" s="1339"/>
      <c r="B50" s="2906"/>
      <c r="C50" s="2474" t="s">
        <v>1373</v>
      </c>
      <c r="D50" s="2411" t="s">
        <v>576</v>
      </c>
      <c r="E50" s="2490">
        <f>F50/1.046</f>
        <v>11.089866156787762</v>
      </c>
      <c r="F50" s="2488">
        <v>11.6</v>
      </c>
      <c r="G50" s="2488">
        <v>11.7</v>
      </c>
      <c r="H50" s="2488">
        <v>11.9</v>
      </c>
      <c r="I50" s="2488">
        <v>11.9</v>
      </c>
      <c r="J50" s="2488">
        <v>11.8</v>
      </c>
      <c r="K50" s="2488">
        <v>12.3</v>
      </c>
      <c r="L50" s="2488">
        <v>12.4</v>
      </c>
      <c r="M50" s="1995">
        <v>12.5</v>
      </c>
      <c r="N50" s="1994">
        <v>12.1225</v>
      </c>
      <c r="O50" s="1994">
        <v>12.022</v>
      </c>
      <c r="P50" s="1994">
        <v>11.614800000000001</v>
      </c>
      <c r="Q50" s="1994">
        <v>11.168200000000001</v>
      </c>
      <c r="R50" s="1994">
        <v>10.7697</v>
      </c>
      <c r="S50" s="1994">
        <v>10.670299999999999</v>
      </c>
      <c r="T50" s="1994">
        <v>10.407500000000001</v>
      </c>
      <c r="U50" s="1994">
        <v>10.449400000000001</v>
      </c>
      <c r="V50" s="1994">
        <v>10.174899999999999</v>
      </c>
      <c r="W50" s="1994">
        <v>10.3597</v>
      </c>
      <c r="X50" s="1994">
        <v>9.9625000000000004</v>
      </c>
      <c r="Y50" s="1994">
        <v>9.8208000000000002</v>
      </c>
      <c r="Z50" s="1994">
        <v>9.8508999999999993</v>
      </c>
      <c r="AA50" s="1994">
        <v>9.6452000000000009</v>
      </c>
      <c r="AB50" s="1994">
        <v>9.7761999999999993</v>
      </c>
      <c r="AC50" s="1994">
        <v>10.0068</v>
      </c>
      <c r="AD50" s="1994">
        <v>10.2723</v>
      </c>
      <c r="AE50" s="1994">
        <v>10.4895</v>
      </c>
      <c r="AF50" s="1994">
        <v>10.574199999999999</v>
      </c>
      <c r="AG50" s="1994">
        <v>10.7271</v>
      </c>
      <c r="AH50" s="1994">
        <v>10.853999999999999</v>
      </c>
      <c r="AI50" s="1994">
        <v>11.031700000000001</v>
      </c>
      <c r="AJ50" s="1996">
        <v>11.038</v>
      </c>
      <c r="AK50" s="1996">
        <v>11.0901</v>
      </c>
      <c r="AL50" s="1994">
        <v>11.856</v>
      </c>
      <c r="AM50" s="1994">
        <v>12.1112</v>
      </c>
      <c r="AN50" s="1994">
        <v>12.4656</v>
      </c>
      <c r="AO50" s="1928" t="s">
        <v>1378</v>
      </c>
      <c r="AP50" s="1339"/>
      <c r="AQ50" s="327" t="s">
        <v>1375</v>
      </c>
      <c r="AR50" s="1339"/>
      <c r="AS50" s="327"/>
      <c r="AT50" s="1972"/>
      <c r="AU50" s="1972"/>
      <c r="AV50" s="1339"/>
      <c r="AW50" s="1339"/>
      <c r="AX50" s="1339"/>
      <c r="AY50" s="1339"/>
      <c r="AZ50" s="1339"/>
      <c r="BA50" s="1339"/>
      <c r="BB50" s="1339"/>
      <c r="BC50" s="1339"/>
      <c r="BD50" s="1339"/>
      <c r="BE50" s="1339"/>
      <c r="BF50" s="1339"/>
      <c r="BG50" s="1339"/>
      <c r="BH50" s="1339"/>
      <c r="BI50" s="1339"/>
      <c r="BJ50" s="1339"/>
      <c r="BK50" s="1339"/>
      <c r="BL50" s="1339"/>
      <c r="BM50" s="1339"/>
      <c r="BN50" s="1339"/>
      <c r="BO50" s="1339"/>
      <c r="BP50" s="1339"/>
      <c r="BQ50" s="1339"/>
      <c r="BR50" s="1339"/>
      <c r="BS50" s="1339"/>
      <c r="BT50" s="1339"/>
      <c r="BU50" s="1339"/>
      <c r="BV50" s="1339"/>
      <c r="BW50" s="1339"/>
      <c r="BX50" s="1339"/>
      <c r="BY50" s="1339"/>
      <c r="BZ50" s="1339"/>
      <c r="CA50" s="1339"/>
      <c r="CB50" s="1339"/>
      <c r="CC50" s="1339"/>
      <c r="CD50" s="1339"/>
      <c r="CE50" s="1339"/>
      <c r="CF50" s="1339"/>
      <c r="CG50" s="1339"/>
      <c r="CH50" s="1339"/>
      <c r="CI50" s="1339"/>
      <c r="CJ50" s="1339"/>
      <c r="CK50" s="1339"/>
      <c r="CL50" s="1339"/>
      <c r="CM50" s="1339"/>
      <c r="CN50" s="1339"/>
      <c r="CO50" s="1339"/>
      <c r="CP50" s="1339"/>
      <c r="CQ50" s="1339"/>
      <c r="CR50" s="1339"/>
      <c r="CS50" s="1339"/>
      <c r="CT50" s="1339"/>
      <c r="CU50" s="1339"/>
      <c r="CV50" s="1339"/>
      <c r="CW50" s="1339"/>
      <c r="CX50" s="1339"/>
      <c r="CY50" s="1339"/>
      <c r="CZ50" s="1339"/>
      <c r="DA50" s="1339"/>
      <c r="DB50" s="1339"/>
      <c r="DC50" s="1339"/>
      <c r="DD50" s="1339"/>
      <c r="DE50" s="1339"/>
      <c r="DF50" s="1339"/>
      <c r="DG50" s="1339"/>
      <c r="DH50" s="1339"/>
      <c r="DI50" s="1339"/>
      <c r="DJ50" s="1339"/>
      <c r="DK50" s="1339"/>
      <c r="DL50" s="1339"/>
      <c r="DM50" s="1339"/>
      <c r="DN50" s="1339"/>
      <c r="DO50" s="1339"/>
      <c r="DP50" s="1339"/>
      <c r="DQ50" s="1339"/>
      <c r="DR50" s="1339"/>
      <c r="DS50" s="1339"/>
      <c r="DT50" s="1339"/>
      <c r="DU50" s="1339"/>
      <c r="DV50" s="1339"/>
      <c r="DW50" s="1339"/>
      <c r="DX50" s="1339"/>
      <c r="DY50" s="1339"/>
      <c r="DZ50" s="1339"/>
      <c r="EA50" s="1339"/>
      <c r="EB50" s="1339"/>
      <c r="EC50" s="1339"/>
      <c r="ED50" s="1339"/>
      <c r="EE50" s="1339"/>
      <c r="EF50" s="1339"/>
      <c r="EG50" s="1339"/>
      <c r="EH50" s="1339"/>
      <c r="EI50" s="1339"/>
      <c r="EJ50" s="1339"/>
      <c r="EK50" s="1339"/>
      <c r="EL50" s="1339"/>
      <c r="EM50" s="1339"/>
      <c r="EN50" s="1339"/>
      <c r="EO50" s="1339"/>
      <c r="EP50" s="1339"/>
      <c r="EQ50" s="1339"/>
      <c r="ER50" s="1339"/>
      <c r="ES50" s="1339"/>
      <c r="ET50" s="1339"/>
      <c r="EU50" s="1339"/>
      <c r="EV50" s="1339"/>
      <c r="EW50" s="1339"/>
      <c r="EX50" s="1339"/>
      <c r="EY50" s="1339"/>
      <c r="EZ50" s="1339"/>
      <c r="FA50" s="1339"/>
      <c r="FB50" s="1339"/>
      <c r="FC50" s="1339"/>
      <c r="FD50" s="1339"/>
      <c r="FE50" s="1339"/>
      <c r="FF50" s="1339"/>
      <c r="FG50" s="1339"/>
      <c r="FH50" s="1339"/>
      <c r="FI50" s="1339"/>
      <c r="FJ50" s="1339"/>
      <c r="FK50" s="1339"/>
      <c r="FL50" s="1339"/>
      <c r="FM50" s="1339"/>
      <c r="FN50" s="1339"/>
      <c r="FO50" s="1339"/>
      <c r="FP50" s="1339"/>
      <c r="FQ50" s="1339"/>
      <c r="FR50" s="1339"/>
      <c r="FS50" s="1339"/>
      <c r="FT50" s="1339"/>
      <c r="FU50" s="1339"/>
      <c r="FV50" s="1339"/>
      <c r="FW50" s="1339"/>
      <c r="FX50" s="1339"/>
      <c r="FY50" s="1339"/>
      <c r="FZ50" s="1339"/>
      <c r="GA50" s="1339"/>
      <c r="GB50" s="1339"/>
      <c r="GC50" s="1339"/>
      <c r="GD50" s="1339"/>
      <c r="GE50" s="1339"/>
      <c r="GF50" s="1339"/>
      <c r="GG50" s="1339"/>
      <c r="GH50" s="1339"/>
      <c r="GI50" s="1339"/>
      <c r="GJ50" s="1339"/>
      <c r="GK50" s="1339"/>
      <c r="GL50" s="1339"/>
      <c r="GM50" s="1339"/>
      <c r="GN50" s="1339"/>
      <c r="GO50" s="1339"/>
      <c r="GP50" s="1339"/>
      <c r="GQ50" s="1339"/>
      <c r="GR50" s="1339"/>
      <c r="GS50" s="1339"/>
      <c r="GT50" s="1339"/>
      <c r="GU50" s="1339"/>
      <c r="GV50" s="1339"/>
      <c r="GW50" s="1339"/>
      <c r="GX50" s="1339"/>
      <c r="GY50" s="1339"/>
      <c r="GZ50" s="1339"/>
      <c r="HA50" s="1339"/>
      <c r="HB50" s="1339"/>
      <c r="HC50" s="1339"/>
      <c r="HD50" s="1339"/>
      <c r="HE50" s="1339"/>
      <c r="HF50" s="1339"/>
      <c r="HG50" s="1339"/>
      <c r="HH50" s="1339"/>
      <c r="HI50" s="1339"/>
      <c r="HJ50" s="1339"/>
      <c r="HK50" s="1339"/>
      <c r="HL50" s="1339"/>
      <c r="HM50" s="1339"/>
      <c r="HN50" s="1339"/>
      <c r="HO50" s="1339"/>
      <c r="HP50" s="1339"/>
      <c r="HQ50" s="1339"/>
      <c r="HR50" s="1339"/>
      <c r="HS50" s="1339"/>
      <c r="HT50" s="1339"/>
      <c r="HU50" s="1339"/>
      <c r="HV50" s="1339"/>
      <c r="HW50" s="1339"/>
      <c r="HX50" s="1339"/>
      <c r="HY50" s="1339"/>
      <c r="HZ50" s="1339"/>
      <c r="IA50" s="1339"/>
      <c r="IB50" s="1339"/>
      <c r="IC50" s="1339"/>
      <c r="ID50" s="1339"/>
      <c r="IE50" s="1339"/>
      <c r="IF50" s="1339"/>
      <c r="IG50" s="1339"/>
      <c r="IH50" s="1339"/>
      <c r="II50" s="1339"/>
      <c r="IJ50" s="1339"/>
      <c r="IK50" s="1339"/>
      <c r="IL50" s="1339"/>
      <c r="IM50" s="1339"/>
      <c r="IN50" s="1339"/>
      <c r="IO50" s="1339"/>
      <c r="IP50" s="1339"/>
    </row>
    <row r="51" spans="1:250">
      <c r="A51" s="1339"/>
      <c r="B51" s="2907"/>
      <c r="C51" s="2491" t="s">
        <v>1379</v>
      </c>
      <c r="D51" s="2417" t="s">
        <v>577</v>
      </c>
      <c r="E51" s="2489" t="s">
        <v>579</v>
      </c>
      <c r="F51" s="1221">
        <f t="shared" ref="F51:AJ51" si="33">ROUND((F50-E50)/E50*100,1)</f>
        <v>4.5999999999999996</v>
      </c>
      <c r="G51" s="1221">
        <f t="shared" si="33"/>
        <v>0.9</v>
      </c>
      <c r="H51" s="1221">
        <f t="shared" si="33"/>
        <v>1.7</v>
      </c>
      <c r="I51" s="1221">
        <f t="shared" si="33"/>
        <v>0</v>
      </c>
      <c r="J51" s="1221">
        <f t="shared" si="33"/>
        <v>-0.8</v>
      </c>
      <c r="K51" s="1221">
        <f t="shared" si="33"/>
        <v>4.2</v>
      </c>
      <c r="L51" s="1221">
        <f t="shared" si="33"/>
        <v>0.8</v>
      </c>
      <c r="M51" s="1221">
        <f t="shared" si="33"/>
        <v>0.8</v>
      </c>
      <c r="N51" s="1221">
        <f t="shared" si="33"/>
        <v>-3</v>
      </c>
      <c r="O51" s="1221">
        <f t="shared" si="33"/>
        <v>-0.8</v>
      </c>
      <c r="P51" s="1221">
        <f t="shared" si="33"/>
        <v>-3.4</v>
      </c>
      <c r="Q51" s="1221">
        <f t="shared" si="33"/>
        <v>-3.8</v>
      </c>
      <c r="R51" s="1221">
        <f t="shared" si="33"/>
        <v>-3.6</v>
      </c>
      <c r="S51" s="1221">
        <f t="shared" si="33"/>
        <v>-0.9</v>
      </c>
      <c r="T51" s="1221">
        <f t="shared" si="33"/>
        <v>-2.5</v>
      </c>
      <c r="U51" s="1221">
        <f t="shared" si="33"/>
        <v>0.4</v>
      </c>
      <c r="V51" s="1221">
        <f t="shared" si="33"/>
        <v>-2.6</v>
      </c>
      <c r="W51" s="1221">
        <f t="shared" si="33"/>
        <v>1.8</v>
      </c>
      <c r="X51" s="1221">
        <f t="shared" si="33"/>
        <v>-3.8</v>
      </c>
      <c r="Y51" s="1221">
        <f t="shared" si="33"/>
        <v>-1.4</v>
      </c>
      <c r="Z51" s="1221">
        <f t="shared" si="33"/>
        <v>0.3</v>
      </c>
      <c r="AA51" s="1221">
        <f t="shared" si="33"/>
        <v>-2.1</v>
      </c>
      <c r="AB51" s="1221">
        <f t="shared" si="33"/>
        <v>1.4</v>
      </c>
      <c r="AC51" s="1221">
        <f t="shared" si="33"/>
        <v>2.4</v>
      </c>
      <c r="AD51" s="1221">
        <f t="shared" si="33"/>
        <v>2.7</v>
      </c>
      <c r="AE51" s="1221">
        <f t="shared" si="33"/>
        <v>2.1</v>
      </c>
      <c r="AF51" s="1221">
        <f t="shared" si="33"/>
        <v>0.8</v>
      </c>
      <c r="AG51" s="1221">
        <f t="shared" si="33"/>
        <v>1.4</v>
      </c>
      <c r="AH51" s="1221">
        <f t="shared" si="33"/>
        <v>1.2</v>
      </c>
      <c r="AI51" s="1221">
        <f t="shared" si="33"/>
        <v>1.6</v>
      </c>
      <c r="AJ51" s="1221">
        <f t="shared" si="33"/>
        <v>0.1</v>
      </c>
      <c r="AK51" s="1221">
        <f>ROUND((AK50-AJ50)/AJ50*100,1)</f>
        <v>0.5</v>
      </c>
      <c r="AL51" s="1221">
        <f>ROUND((AL50-AK50)/AK50*100,1)</f>
        <v>6.9</v>
      </c>
      <c r="AM51" s="1505">
        <f>ROUND((AM50-AL50)/AL50*100,1)</f>
        <v>2.2000000000000002</v>
      </c>
      <c r="AN51" s="2244">
        <f>ROUND((AN50-AM50)/AM50*100,1)</f>
        <v>2.9</v>
      </c>
      <c r="AO51" s="1969"/>
      <c r="AP51" s="1339"/>
      <c r="AQ51" s="327" t="s">
        <v>1439</v>
      </c>
      <c r="AR51" s="1339"/>
      <c r="AS51" s="1290"/>
      <c r="AT51" s="1972"/>
      <c r="AU51" s="1972"/>
      <c r="AV51" s="1339"/>
      <c r="AW51" s="1339"/>
      <c r="AX51" s="1339"/>
      <c r="AY51" s="1339"/>
      <c r="AZ51" s="1339"/>
      <c r="BA51" s="1339"/>
      <c r="BB51" s="1339"/>
      <c r="BC51" s="1339"/>
      <c r="BD51" s="1339"/>
      <c r="BE51" s="1339"/>
      <c r="BF51" s="1339"/>
      <c r="BG51" s="1339"/>
      <c r="BH51" s="1339"/>
      <c r="BI51" s="1339"/>
      <c r="BJ51" s="1339"/>
      <c r="BK51" s="1339"/>
      <c r="BL51" s="1339"/>
      <c r="BM51" s="1339"/>
      <c r="BN51" s="1339"/>
      <c r="BO51" s="1339"/>
      <c r="BP51" s="1339"/>
      <c r="BQ51" s="1339"/>
      <c r="BR51" s="1339"/>
      <c r="BS51" s="1339"/>
      <c r="BT51" s="1339"/>
      <c r="BU51" s="1339"/>
      <c r="BV51" s="1339"/>
      <c r="BW51" s="1339"/>
      <c r="BX51" s="1339"/>
      <c r="BY51" s="1339"/>
      <c r="BZ51" s="1339"/>
      <c r="CA51" s="1339"/>
      <c r="CB51" s="1339"/>
      <c r="CC51" s="1339"/>
      <c r="CD51" s="1339"/>
      <c r="CE51" s="1339"/>
      <c r="CF51" s="1339"/>
      <c r="CG51" s="1339"/>
      <c r="CH51" s="1339"/>
      <c r="CI51" s="1339"/>
      <c r="CJ51" s="1339"/>
      <c r="CK51" s="1339"/>
      <c r="CL51" s="1339"/>
      <c r="CM51" s="1339"/>
      <c r="CN51" s="1339"/>
      <c r="CO51" s="1339"/>
      <c r="CP51" s="1339"/>
      <c r="CQ51" s="1339"/>
      <c r="CR51" s="1339"/>
      <c r="CS51" s="1339"/>
      <c r="CT51" s="1339"/>
      <c r="CU51" s="1339"/>
      <c r="CV51" s="1339"/>
      <c r="CW51" s="1339"/>
      <c r="CX51" s="1339"/>
      <c r="CY51" s="1339"/>
      <c r="CZ51" s="1339"/>
      <c r="DA51" s="1339"/>
      <c r="DB51" s="1339"/>
      <c r="DC51" s="1339"/>
      <c r="DD51" s="1339"/>
      <c r="DE51" s="1339"/>
      <c r="DF51" s="1339"/>
      <c r="DG51" s="1339"/>
      <c r="DH51" s="1339"/>
      <c r="DI51" s="1339"/>
      <c r="DJ51" s="1339"/>
      <c r="DK51" s="1339"/>
      <c r="DL51" s="1339"/>
      <c r="DM51" s="1339"/>
      <c r="DN51" s="1339"/>
      <c r="DO51" s="1339"/>
      <c r="DP51" s="1339"/>
      <c r="DQ51" s="1339"/>
      <c r="DR51" s="1339"/>
      <c r="DS51" s="1339"/>
      <c r="DT51" s="1339"/>
      <c r="DU51" s="1339"/>
      <c r="DV51" s="1339"/>
      <c r="DW51" s="1339"/>
      <c r="DX51" s="1339"/>
      <c r="DY51" s="1339"/>
      <c r="DZ51" s="1339"/>
      <c r="EA51" s="1339"/>
      <c r="EB51" s="1339"/>
      <c r="EC51" s="1339"/>
      <c r="ED51" s="1339"/>
      <c r="EE51" s="1339"/>
      <c r="EF51" s="1339"/>
      <c r="EG51" s="1339"/>
      <c r="EH51" s="1339"/>
      <c r="EI51" s="1339"/>
      <c r="EJ51" s="1339"/>
      <c r="EK51" s="1339"/>
      <c r="EL51" s="1339"/>
      <c r="EM51" s="1339"/>
      <c r="EN51" s="1339"/>
      <c r="EO51" s="1339"/>
      <c r="EP51" s="1339"/>
      <c r="EQ51" s="1339"/>
      <c r="ER51" s="1339"/>
      <c r="ES51" s="1339"/>
      <c r="ET51" s="1339"/>
      <c r="EU51" s="1339"/>
      <c r="EV51" s="1339"/>
      <c r="EW51" s="1339"/>
      <c r="EX51" s="1339"/>
      <c r="EY51" s="1339"/>
      <c r="EZ51" s="1339"/>
      <c r="FA51" s="1339"/>
      <c r="FB51" s="1339"/>
      <c r="FC51" s="1339"/>
      <c r="FD51" s="1339"/>
      <c r="FE51" s="1339"/>
      <c r="FF51" s="1339"/>
      <c r="FG51" s="1339"/>
      <c r="FH51" s="1339"/>
      <c r="FI51" s="1339"/>
      <c r="FJ51" s="1339"/>
      <c r="FK51" s="1339"/>
      <c r="FL51" s="1339"/>
      <c r="FM51" s="1339"/>
      <c r="FN51" s="1339"/>
      <c r="FO51" s="1339"/>
      <c r="FP51" s="1339"/>
      <c r="FQ51" s="1339"/>
      <c r="FR51" s="1339"/>
      <c r="FS51" s="1339"/>
      <c r="FT51" s="1339"/>
      <c r="FU51" s="1339"/>
      <c r="FV51" s="1339"/>
      <c r="FW51" s="1339"/>
      <c r="FX51" s="1339"/>
      <c r="FY51" s="1339"/>
      <c r="FZ51" s="1339"/>
      <c r="GA51" s="1339"/>
      <c r="GB51" s="1339"/>
      <c r="GC51" s="1339"/>
      <c r="GD51" s="1339"/>
      <c r="GE51" s="1339"/>
      <c r="GF51" s="1339"/>
      <c r="GG51" s="1339"/>
      <c r="GH51" s="1339"/>
      <c r="GI51" s="1339"/>
      <c r="GJ51" s="1339"/>
      <c r="GK51" s="1339"/>
      <c r="GL51" s="1339"/>
      <c r="GM51" s="1339"/>
      <c r="GN51" s="1339"/>
      <c r="GO51" s="1339"/>
      <c r="GP51" s="1339"/>
      <c r="GQ51" s="1339"/>
      <c r="GR51" s="1339"/>
      <c r="GS51" s="1339"/>
      <c r="GT51" s="1339"/>
      <c r="GU51" s="1339"/>
      <c r="GV51" s="1339"/>
      <c r="GW51" s="1339"/>
      <c r="GX51" s="1339"/>
      <c r="GY51" s="1339"/>
      <c r="GZ51" s="1339"/>
      <c r="HA51" s="1339"/>
      <c r="HB51" s="1339"/>
      <c r="HC51" s="1339"/>
      <c r="HD51" s="1339"/>
      <c r="HE51" s="1339"/>
      <c r="HF51" s="1339"/>
      <c r="HG51" s="1339"/>
      <c r="HH51" s="1339"/>
      <c r="HI51" s="1339"/>
      <c r="HJ51" s="1339"/>
      <c r="HK51" s="1339"/>
      <c r="HL51" s="1339"/>
      <c r="HM51" s="1339"/>
      <c r="HN51" s="1339"/>
      <c r="HO51" s="1339"/>
      <c r="HP51" s="1339"/>
      <c r="HQ51" s="1339"/>
      <c r="HR51" s="1339"/>
      <c r="HS51" s="1339"/>
      <c r="HT51" s="1339"/>
      <c r="HU51" s="1339"/>
      <c r="HV51" s="1339"/>
      <c r="HW51" s="1339"/>
      <c r="HX51" s="1339"/>
      <c r="HY51" s="1339"/>
      <c r="HZ51" s="1339"/>
      <c r="IA51" s="1339"/>
      <c r="IB51" s="1339"/>
      <c r="IC51" s="1339"/>
      <c r="ID51" s="1339"/>
      <c r="IE51" s="1339"/>
      <c r="IF51" s="1339"/>
      <c r="IG51" s="1339"/>
      <c r="IH51" s="1339"/>
      <c r="II51" s="1339"/>
      <c r="IJ51" s="1339"/>
      <c r="IK51" s="1339"/>
      <c r="IL51" s="1339"/>
      <c r="IM51" s="1339"/>
      <c r="IN51" s="1339"/>
      <c r="IO51" s="1339"/>
      <c r="IP51" s="1339"/>
    </row>
    <row r="52" spans="1:250">
      <c r="A52" s="1339"/>
      <c r="B52" s="2920" t="s">
        <v>1380</v>
      </c>
      <c r="C52" s="2492" t="s">
        <v>1381</v>
      </c>
      <c r="D52" s="2425" t="s">
        <v>1382</v>
      </c>
      <c r="E52" s="2493">
        <v>52669.180350000002</v>
      </c>
      <c r="F52" s="2493">
        <v>57143.682910000003</v>
      </c>
      <c r="G52" s="2493">
        <v>59009.379330000003</v>
      </c>
      <c r="H52" s="2493">
        <v>58438.118849999999</v>
      </c>
      <c r="I52" s="2493">
        <v>50780.063399999999</v>
      </c>
      <c r="J52" s="2493">
        <v>42999.775309999997</v>
      </c>
      <c r="K52" s="2493">
        <v>38862.63564</v>
      </c>
      <c r="L52" s="2493">
        <v>46680.677519999997</v>
      </c>
      <c r="M52" s="2493">
        <v>51790.042829999999</v>
      </c>
      <c r="N52" s="2493">
        <v>48652.587169999999</v>
      </c>
      <c r="O52" s="2469">
        <v>44119.16145</v>
      </c>
      <c r="P52" s="2469">
        <v>44959.171540000003</v>
      </c>
      <c r="Q52" s="2469">
        <v>43659.213880000003</v>
      </c>
      <c r="R52" s="2469">
        <v>47034.107830000001</v>
      </c>
      <c r="S52" s="2469">
        <v>48224.113720000001</v>
      </c>
      <c r="T52" s="2469">
        <v>55379.258889999997</v>
      </c>
      <c r="U52" s="2469">
        <v>59101.819739999999</v>
      </c>
      <c r="V52" s="2469">
        <v>65510.390809999997</v>
      </c>
      <c r="W52" s="2469">
        <v>70624.614530000006</v>
      </c>
      <c r="X52" s="2469">
        <v>63286.692669999997</v>
      </c>
      <c r="Y52" s="2465">
        <v>50410.591970000001</v>
      </c>
      <c r="Z52" s="2469">
        <v>60328.92353</v>
      </c>
      <c r="AA52" s="2465">
        <v>60505.996659999997</v>
      </c>
      <c r="AB52" s="2471">
        <v>56980.340470000003</v>
      </c>
      <c r="AC52" s="2471">
        <v>59665.229200000002</v>
      </c>
      <c r="AD52" s="2470">
        <v>62699.178919999998</v>
      </c>
      <c r="AE52" s="1552">
        <v>60963.560870000001</v>
      </c>
      <c r="AF52" s="1552">
        <v>57304.581319999998</v>
      </c>
      <c r="AG52" s="1283">
        <v>63211.371370000001</v>
      </c>
      <c r="AH52" s="1283">
        <v>65079.190119999999</v>
      </c>
      <c r="AI52" s="1283">
        <v>59386.584000000003</v>
      </c>
      <c r="AJ52" s="1530">
        <v>54962.400000000001</v>
      </c>
      <c r="AK52" s="1531">
        <v>68509.960000000006</v>
      </c>
      <c r="AL52" s="1531">
        <v>81814.3</v>
      </c>
      <c r="AM52" s="1530">
        <v>82576.45</v>
      </c>
      <c r="AN52" s="1531">
        <v>82101.052330000006</v>
      </c>
      <c r="AO52" s="1928" t="s">
        <v>1069</v>
      </c>
      <c r="AP52" s="1339"/>
      <c r="AQ52" s="327" t="s">
        <v>1383</v>
      </c>
      <c r="AR52" s="1339"/>
      <c r="AS52" s="1290"/>
      <c r="AT52" s="1972"/>
      <c r="AU52" s="1972"/>
      <c r="AV52" s="1339"/>
      <c r="AW52" s="1339"/>
      <c r="AX52" s="1339"/>
      <c r="AY52" s="1339"/>
      <c r="AZ52" s="1339"/>
      <c r="BA52" s="1339"/>
      <c r="BB52" s="1339"/>
      <c r="BC52" s="1339"/>
      <c r="BD52" s="1339"/>
      <c r="BE52" s="1339"/>
      <c r="BF52" s="1339"/>
      <c r="BG52" s="1339"/>
      <c r="BH52" s="1339"/>
      <c r="BI52" s="1339"/>
      <c r="BJ52" s="1339"/>
      <c r="BK52" s="1339"/>
      <c r="BL52" s="1339"/>
      <c r="BM52" s="1339"/>
      <c r="BN52" s="1339"/>
      <c r="BO52" s="1339"/>
      <c r="BP52" s="1339"/>
      <c r="BQ52" s="1339"/>
      <c r="BR52" s="1339"/>
      <c r="BS52" s="1339"/>
      <c r="BT52" s="1339"/>
      <c r="BU52" s="1339"/>
      <c r="BV52" s="1339"/>
      <c r="BW52" s="1339"/>
      <c r="BX52" s="1339"/>
      <c r="BY52" s="1339"/>
      <c r="BZ52" s="1339"/>
      <c r="CA52" s="1339"/>
      <c r="CB52" s="1339"/>
      <c r="CC52" s="1339"/>
      <c r="CD52" s="1339"/>
      <c r="CE52" s="1339"/>
      <c r="CF52" s="1339"/>
      <c r="CG52" s="1339"/>
      <c r="CH52" s="1339"/>
      <c r="CI52" s="1339"/>
      <c r="CJ52" s="1339"/>
      <c r="CK52" s="1339"/>
      <c r="CL52" s="1339"/>
      <c r="CM52" s="1339"/>
      <c r="CN52" s="1339"/>
      <c r="CO52" s="1339"/>
      <c r="CP52" s="1339"/>
      <c r="CQ52" s="1339"/>
      <c r="CR52" s="1339"/>
      <c r="CS52" s="1339"/>
      <c r="CT52" s="1339"/>
      <c r="CU52" s="1339"/>
      <c r="CV52" s="1339"/>
      <c r="CW52" s="1339"/>
      <c r="CX52" s="1339"/>
      <c r="CY52" s="1339"/>
      <c r="CZ52" s="1339"/>
      <c r="DA52" s="1339"/>
      <c r="DB52" s="1339"/>
      <c r="DC52" s="1339"/>
      <c r="DD52" s="1339"/>
      <c r="DE52" s="1339"/>
      <c r="DF52" s="1339"/>
      <c r="DG52" s="1339"/>
      <c r="DH52" s="1339"/>
      <c r="DI52" s="1339"/>
      <c r="DJ52" s="1339"/>
      <c r="DK52" s="1339"/>
      <c r="DL52" s="1339"/>
      <c r="DM52" s="1339"/>
      <c r="DN52" s="1339"/>
      <c r="DO52" s="1339"/>
      <c r="DP52" s="1339"/>
      <c r="DQ52" s="1339"/>
      <c r="DR52" s="1339"/>
      <c r="DS52" s="1339"/>
      <c r="DT52" s="1339"/>
      <c r="DU52" s="1339"/>
      <c r="DV52" s="1339"/>
      <c r="DW52" s="1339"/>
      <c r="DX52" s="1339"/>
      <c r="DY52" s="1339"/>
      <c r="DZ52" s="1339"/>
      <c r="EA52" s="1339"/>
      <c r="EB52" s="1339"/>
      <c r="EC52" s="1339"/>
      <c r="ED52" s="1339"/>
      <c r="EE52" s="1339"/>
      <c r="EF52" s="1339"/>
      <c r="EG52" s="1339"/>
      <c r="EH52" s="1339"/>
      <c r="EI52" s="1339"/>
      <c r="EJ52" s="1339"/>
      <c r="EK52" s="1339"/>
      <c r="EL52" s="1339"/>
      <c r="EM52" s="1339"/>
      <c r="EN52" s="1339"/>
      <c r="EO52" s="1339"/>
      <c r="EP52" s="1339"/>
      <c r="EQ52" s="1339"/>
      <c r="ER52" s="1339"/>
      <c r="ES52" s="1339"/>
      <c r="ET52" s="1339"/>
      <c r="EU52" s="1339"/>
      <c r="EV52" s="1339"/>
      <c r="EW52" s="1339"/>
      <c r="EX52" s="1339"/>
      <c r="EY52" s="1339"/>
      <c r="EZ52" s="1339"/>
      <c r="FA52" s="1339"/>
      <c r="FB52" s="1339"/>
      <c r="FC52" s="1339"/>
      <c r="FD52" s="1339"/>
      <c r="FE52" s="1339"/>
      <c r="FF52" s="1339"/>
      <c r="FG52" s="1339"/>
      <c r="FH52" s="1339"/>
      <c r="FI52" s="1339"/>
      <c r="FJ52" s="1339"/>
      <c r="FK52" s="1339"/>
      <c r="FL52" s="1339"/>
      <c r="FM52" s="1339"/>
      <c r="FN52" s="1339"/>
      <c r="FO52" s="1339"/>
      <c r="FP52" s="1339"/>
      <c r="FQ52" s="1339"/>
      <c r="FR52" s="1339"/>
      <c r="FS52" s="1339"/>
      <c r="FT52" s="1339"/>
      <c r="FU52" s="1339"/>
      <c r="FV52" s="1339"/>
      <c r="FW52" s="1339"/>
      <c r="FX52" s="1339"/>
      <c r="FY52" s="1339"/>
      <c r="FZ52" s="1339"/>
      <c r="GA52" s="1339"/>
      <c r="GB52" s="1339"/>
      <c r="GC52" s="1339"/>
      <c r="GD52" s="1339"/>
      <c r="GE52" s="1339"/>
      <c r="GF52" s="1339"/>
      <c r="GG52" s="1339"/>
      <c r="GH52" s="1339"/>
      <c r="GI52" s="1339"/>
      <c r="GJ52" s="1339"/>
      <c r="GK52" s="1339"/>
      <c r="GL52" s="1339"/>
      <c r="GM52" s="1339"/>
      <c r="GN52" s="1339"/>
      <c r="GO52" s="1339"/>
      <c r="GP52" s="1339"/>
      <c r="GQ52" s="1339"/>
      <c r="GR52" s="1339"/>
      <c r="GS52" s="1339"/>
      <c r="GT52" s="1339"/>
      <c r="GU52" s="1339"/>
      <c r="GV52" s="1339"/>
      <c r="GW52" s="1339"/>
      <c r="GX52" s="1339"/>
      <c r="GY52" s="1339"/>
      <c r="GZ52" s="1339"/>
      <c r="HA52" s="1339"/>
      <c r="HB52" s="1339"/>
      <c r="HC52" s="1339"/>
      <c r="HD52" s="1339"/>
      <c r="HE52" s="1339"/>
      <c r="HF52" s="1339"/>
      <c r="HG52" s="1339"/>
      <c r="HH52" s="1339"/>
      <c r="HI52" s="1339"/>
      <c r="HJ52" s="1339"/>
      <c r="HK52" s="1339"/>
      <c r="HL52" s="1339"/>
      <c r="HM52" s="1339"/>
      <c r="HN52" s="1339"/>
      <c r="HO52" s="1339"/>
      <c r="HP52" s="1339"/>
      <c r="HQ52" s="1339"/>
      <c r="HR52" s="1339"/>
      <c r="HS52" s="1339"/>
      <c r="HT52" s="1339"/>
      <c r="HU52" s="1339"/>
      <c r="HV52" s="1339"/>
      <c r="HW52" s="1339"/>
      <c r="HX52" s="1339"/>
      <c r="HY52" s="1339"/>
      <c r="HZ52" s="1339"/>
      <c r="IA52" s="1339"/>
      <c r="IB52" s="1339"/>
      <c r="IC52" s="1339"/>
      <c r="ID52" s="1339"/>
      <c r="IE52" s="1339"/>
      <c r="IF52" s="1339"/>
      <c r="IG52" s="1339"/>
      <c r="IH52" s="1339"/>
      <c r="II52" s="1339"/>
      <c r="IJ52" s="1339"/>
      <c r="IK52" s="1339"/>
      <c r="IL52" s="1339"/>
      <c r="IM52" s="1339"/>
      <c r="IN52" s="1339"/>
      <c r="IO52" s="1339"/>
      <c r="IP52" s="1339"/>
    </row>
    <row r="53" spans="1:250">
      <c r="A53" s="1339"/>
      <c r="B53" s="2906"/>
      <c r="C53" s="2492"/>
      <c r="D53" s="2417" t="s">
        <v>577</v>
      </c>
      <c r="E53" s="2447" t="s">
        <v>579</v>
      </c>
      <c r="F53" s="1221">
        <f t="shared" ref="F53:AN53" si="34">ROUND((F52-E52)/E52*100,1)</f>
        <v>8.5</v>
      </c>
      <c r="G53" s="1221">
        <f t="shared" si="34"/>
        <v>3.3</v>
      </c>
      <c r="H53" s="1221">
        <f t="shared" si="34"/>
        <v>-1</v>
      </c>
      <c r="I53" s="1221">
        <f t="shared" si="34"/>
        <v>-13.1</v>
      </c>
      <c r="J53" s="1221">
        <f t="shared" si="34"/>
        <v>-15.3</v>
      </c>
      <c r="K53" s="1221">
        <f t="shared" si="34"/>
        <v>-9.6</v>
      </c>
      <c r="L53" s="1221">
        <f t="shared" si="34"/>
        <v>20.100000000000001</v>
      </c>
      <c r="M53" s="1221">
        <f t="shared" si="34"/>
        <v>10.9</v>
      </c>
      <c r="N53" s="1221">
        <f t="shared" si="34"/>
        <v>-6.1</v>
      </c>
      <c r="O53" s="1221">
        <f t="shared" si="34"/>
        <v>-9.3000000000000007</v>
      </c>
      <c r="P53" s="1221">
        <f t="shared" si="34"/>
        <v>1.9</v>
      </c>
      <c r="Q53" s="1221">
        <f t="shared" si="34"/>
        <v>-2.9</v>
      </c>
      <c r="R53" s="1221">
        <f t="shared" si="34"/>
        <v>7.7</v>
      </c>
      <c r="S53" s="1221">
        <f t="shared" si="34"/>
        <v>2.5</v>
      </c>
      <c r="T53" s="1221">
        <f t="shared" si="34"/>
        <v>14.8</v>
      </c>
      <c r="U53" s="1221">
        <f t="shared" si="34"/>
        <v>6.7</v>
      </c>
      <c r="V53" s="1221">
        <f t="shared" si="34"/>
        <v>10.8</v>
      </c>
      <c r="W53" s="1221">
        <f t="shared" si="34"/>
        <v>7.8</v>
      </c>
      <c r="X53" s="1221">
        <f t="shared" si="34"/>
        <v>-10.4</v>
      </c>
      <c r="Y53" s="1221">
        <f t="shared" si="34"/>
        <v>-20.3</v>
      </c>
      <c r="Z53" s="1221">
        <f t="shared" si="34"/>
        <v>19.7</v>
      </c>
      <c r="AA53" s="1221">
        <f t="shared" si="34"/>
        <v>0.3</v>
      </c>
      <c r="AB53" s="1221">
        <f t="shared" si="34"/>
        <v>-5.8</v>
      </c>
      <c r="AC53" s="1221">
        <f t="shared" si="34"/>
        <v>4.7</v>
      </c>
      <c r="AD53" s="1221">
        <f t="shared" si="34"/>
        <v>5.0999999999999996</v>
      </c>
      <c r="AE53" s="1221">
        <f t="shared" si="34"/>
        <v>-2.8</v>
      </c>
      <c r="AF53" s="1221">
        <f t="shared" si="34"/>
        <v>-6</v>
      </c>
      <c r="AG53" s="1221">
        <f t="shared" si="34"/>
        <v>10.3</v>
      </c>
      <c r="AH53" s="1221">
        <f t="shared" si="34"/>
        <v>3</v>
      </c>
      <c r="AI53" s="1221">
        <f t="shared" si="34"/>
        <v>-8.6999999999999993</v>
      </c>
      <c r="AJ53" s="1221">
        <f t="shared" si="34"/>
        <v>-7.4</v>
      </c>
      <c r="AK53" s="1505">
        <f t="shared" si="34"/>
        <v>24.6</v>
      </c>
      <c r="AL53" s="1505">
        <f t="shared" si="34"/>
        <v>19.399999999999999</v>
      </c>
      <c r="AM53" s="1221">
        <f t="shared" si="34"/>
        <v>0.9</v>
      </c>
      <c r="AN53" s="1221">
        <f t="shared" si="34"/>
        <v>-0.6</v>
      </c>
      <c r="AO53" s="1962" t="s">
        <v>97</v>
      </c>
      <c r="AP53" s="1339"/>
      <c r="AQ53" s="327" t="s">
        <v>1439</v>
      </c>
      <c r="AR53" s="1339"/>
      <c r="AS53" s="1339"/>
      <c r="AT53" s="1972"/>
      <c r="AU53" s="1972"/>
      <c r="AV53" s="1339"/>
      <c r="AW53" s="1339"/>
      <c r="AX53" s="1339"/>
      <c r="AY53" s="1339"/>
      <c r="AZ53" s="1339"/>
      <c r="BA53" s="1339"/>
      <c r="BB53" s="1339"/>
      <c r="BC53" s="1339"/>
      <c r="BD53" s="1339"/>
      <c r="BE53" s="1339"/>
      <c r="BF53" s="1339"/>
      <c r="BG53" s="1339"/>
      <c r="BH53" s="1339"/>
      <c r="BI53" s="1339"/>
      <c r="BJ53" s="1339"/>
      <c r="BK53" s="1339"/>
      <c r="BL53" s="1339"/>
      <c r="BM53" s="1339"/>
      <c r="BN53" s="1339"/>
      <c r="BO53" s="1339"/>
      <c r="BP53" s="1339"/>
      <c r="BQ53" s="1339"/>
      <c r="BR53" s="1339"/>
      <c r="BS53" s="1339"/>
      <c r="BT53" s="1339"/>
      <c r="BU53" s="1339"/>
      <c r="BV53" s="1339"/>
      <c r="BW53" s="1339"/>
      <c r="BX53" s="1339"/>
      <c r="BY53" s="1339"/>
      <c r="BZ53" s="1339"/>
      <c r="CA53" s="1339"/>
      <c r="CB53" s="1339"/>
      <c r="CC53" s="1339"/>
      <c r="CD53" s="1339"/>
      <c r="CE53" s="1339"/>
      <c r="CF53" s="1339"/>
      <c r="CG53" s="1339"/>
      <c r="CH53" s="1339"/>
      <c r="CI53" s="1339"/>
      <c r="CJ53" s="1339"/>
      <c r="CK53" s="1339"/>
      <c r="CL53" s="1339"/>
      <c r="CM53" s="1339"/>
      <c r="CN53" s="1339"/>
      <c r="CO53" s="1339"/>
      <c r="CP53" s="1339"/>
      <c r="CQ53" s="1339"/>
      <c r="CR53" s="1339"/>
      <c r="CS53" s="1339"/>
      <c r="CT53" s="1339"/>
      <c r="CU53" s="1339"/>
      <c r="CV53" s="1339"/>
      <c r="CW53" s="1339"/>
      <c r="CX53" s="1339"/>
      <c r="CY53" s="1339"/>
      <c r="CZ53" s="1339"/>
      <c r="DA53" s="1339"/>
      <c r="DB53" s="1339"/>
      <c r="DC53" s="1339"/>
      <c r="DD53" s="1339"/>
      <c r="DE53" s="1339"/>
      <c r="DF53" s="1339"/>
      <c r="DG53" s="1339"/>
      <c r="DH53" s="1339"/>
      <c r="DI53" s="1339"/>
      <c r="DJ53" s="1339"/>
      <c r="DK53" s="1339"/>
      <c r="DL53" s="1339"/>
      <c r="DM53" s="1339"/>
      <c r="DN53" s="1339"/>
      <c r="DO53" s="1339"/>
      <c r="DP53" s="1339"/>
      <c r="DQ53" s="1339"/>
      <c r="DR53" s="1339"/>
      <c r="DS53" s="1339"/>
      <c r="DT53" s="1339"/>
      <c r="DU53" s="1339"/>
      <c r="DV53" s="1339"/>
      <c r="DW53" s="1339"/>
      <c r="DX53" s="1339"/>
      <c r="DY53" s="1339"/>
      <c r="DZ53" s="1339"/>
      <c r="EA53" s="1339"/>
      <c r="EB53" s="1339"/>
      <c r="EC53" s="1339"/>
      <c r="ED53" s="1339"/>
      <c r="EE53" s="1339"/>
      <c r="EF53" s="1339"/>
      <c r="EG53" s="1339"/>
      <c r="EH53" s="1339"/>
      <c r="EI53" s="1339"/>
      <c r="EJ53" s="1339"/>
      <c r="EK53" s="1339"/>
      <c r="EL53" s="1339"/>
      <c r="EM53" s="1339"/>
      <c r="EN53" s="1339"/>
      <c r="EO53" s="1339"/>
      <c r="EP53" s="1339"/>
      <c r="EQ53" s="1339"/>
      <c r="ER53" s="1339"/>
      <c r="ES53" s="1339"/>
      <c r="ET53" s="1339"/>
      <c r="EU53" s="1339"/>
      <c r="EV53" s="1339"/>
      <c r="EW53" s="1339"/>
      <c r="EX53" s="1339"/>
      <c r="EY53" s="1339"/>
      <c r="EZ53" s="1339"/>
      <c r="FA53" s="1339"/>
      <c r="FB53" s="1339"/>
      <c r="FC53" s="1339"/>
      <c r="FD53" s="1339"/>
      <c r="FE53" s="1339"/>
      <c r="FF53" s="1339"/>
      <c r="FG53" s="1339"/>
      <c r="FH53" s="1339"/>
      <c r="FI53" s="1339"/>
      <c r="FJ53" s="1339"/>
      <c r="FK53" s="1339"/>
      <c r="FL53" s="1339"/>
      <c r="FM53" s="1339"/>
      <c r="FN53" s="1339"/>
      <c r="FO53" s="1339"/>
      <c r="FP53" s="1339"/>
      <c r="FQ53" s="1339"/>
      <c r="FR53" s="1339"/>
      <c r="FS53" s="1339"/>
      <c r="FT53" s="1339"/>
      <c r="FU53" s="1339"/>
      <c r="FV53" s="1339"/>
      <c r="FW53" s="1339"/>
      <c r="FX53" s="1339"/>
      <c r="FY53" s="1339"/>
      <c r="FZ53" s="1339"/>
      <c r="GA53" s="1339"/>
      <c r="GB53" s="1339"/>
      <c r="GC53" s="1339"/>
      <c r="GD53" s="1339"/>
      <c r="GE53" s="1339"/>
      <c r="GF53" s="1339"/>
      <c r="GG53" s="1339"/>
      <c r="GH53" s="1339"/>
      <c r="GI53" s="1339"/>
      <c r="GJ53" s="1339"/>
      <c r="GK53" s="1339"/>
      <c r="GL53" s="1339"/>
      <c r="GM53" s="1339"/>
      <c r="GN53" s="1339"/>
      <c r="GO53" s="1339"/>
      <c r="GP53" s="1339"/>
      <c r="GQ53" s="1339"/>
      <c r="GR53" s="1339"/>
      <c r="GS53" s="1339"/>
      <c r="GT53" s="1339"/>
      <c r="GU53" s="1339"/>
      <c r="GV53" s="1339"/>
      <c r="GW53" s="1339"/>
      <c r="GX53" s="1339"/>
      <c r="GY53" s="1339"/>
      <c r="GZ53" s="1339"/>
      <c r="HA53" s="1339"/>
      <c r="HB53" s="1339"/>
      <c r="HC53" s="1339"/>
      <c r="HD53" s="1339"/>
      <c r="HE53" s="1339"/>
      <c r="HF53" s="1339"/>
      <c r="HG53" s="1339"/>
      <c r="HH53" s="1339"/>
      <c r="HI53" s="1339"/>
      <c r="HJ53" s="1339"/>
      <c r="HK53" s="1339"/>
      <c r="HL53" s="1339"/>
      <c r="HM53" s="1339"/>
      <c r="HN53" s="1339"/>
      <c r="HO53" s="1339"/>
      <c r="HP53" s="1339"/>
      <c r="HQ53" s="1339"/>
      <c r="HR53" s="1339"/>
      <c r="HS53" s="1339"/>
      <c r="HT53" s="1339"/>
      <c r="HU53" s="1339"/>
      <c r="HV53" s="1339"/>
      <c r="HW53" s="1339"/>
      <c r="HX53" s="1339"/>
      <c r="HY53" s="1339"/>
      <c r="HZ53" s="1339"/>
      <c r="IA53" s="1339"/>
      <c r="IB53" s="1339"/>
      <c r="IC53" s="1339"/>
      <c r="ID53" s="1339"/>
      <c r="IE53" s="1339"/>
      <c r="IF53" s="1339"/>
      <c r="IG53" s="1339"/>
      <c r="IH53" s="1339"/>
      <c r="II53" s="1339"/>
      <c r="IJ53" s="1339"/>
      <c r="IK53" s="1339"/>
      <c r="IL53" s="1339"/>
      <c r="IM53" s="1339"/>
      <c r="IN53" s="1339"/>
      <c r="IO53" s="1339"/>
      <c r="IP53" s="1339"/>
    </row>
    <row r="54" spans="1:250">
      <c r="A54" s="1339"/>
      <c r="B54" s="2906"/>
      <c r="C54" s="2492" t="s">
        <v>1384</v>
      </c>
      <c r="D54" s="2425" t="s">
        <v>567</v>
      </c>
      <c r="E54" s="2493">
        <v>30329.43936</v>
      </c>
      <c r="F54" s="2493">
        <v>32091.5789</v>
      </c>
      <c r="G54" s="2493">
        <v>30447.62487</v>
      </c>
      <c r="H54" s="2493">
        <v>29004.310130000002</v>
      </c>
      <c r="I54" s="2493">
        <v>26152.002509999998</v>
      </c>
      <c r="J54" s="2493">
        <v>24334.011009999998</v>
      </c>
      <c r="K54" s="2493">
        <v>21538.026539999999</v>
      </c>
      <c r="L54" s="2493">
        <v>29249.027669999999</v>
      </c>
      <c r="M54" s="2493">
        <v>29310.731479999999</v>
      </c>
      <c r="N54" s="2493">
        <v>25459.79854</v>
      </c>
      <c r="O54" s="2469">
        <v>23473.45853</v>
      </c>
      <c r="P54" s="2465">
        <v>24311.39414</v>
      </c>
      <c r="Q54" s="2465">
        <v>24081.016469999999</v>
      </c>
      <c r="R54" s="2465">
        <v>24259.24711</v>
      </c>
      <c r="S54" s="2465">
        <v>24104.251489999999</v>
      </c>
      <c r="T54" s="2465">
        <v>26551.502339999999</v>
      </c>
      <c r="U54" s="2465">
        <v>30426.402340000001</v>
      </c>
      <c r="V54" s="2465">
        <v>33199.162100000001</v>
      </c>
      <c r="W54" s="2465">
        <v>36911.633889999997</v>
      </c>
      <c r="X54" s="2465">
        <v>37399.35974</v>
      </c>
      <c r="Y54" s="2465">
        <v>27832.166300000001</v>
      </c>
      <c r="Z54" s="2465">
        <v>31378.251950000002</v>
      </c>
      <c r="AA54" s="2465">
        <v>35876.510970000003</v>
      </c>
      <c r="AB54" s="2471">
        <v>34900.28572</v>
      </c>
      <c r="AC54" s="2471">
        <v>40751.000930000002</v>
      </c>
      <c r="AD54" s="2471">
        <v>42869.860529999998</v>
      </c>
      <c r="AE54" s="1283">
        <v>39384.147250000002</v>
      </c>
      <c r="AF54" s="1283">
        <v>35922.591899999999</v>
      </c>
      <c r="AG54" s="1283">
        <v>40910.88351</v>
      </c>
      <c r="AH54" s="1283">
        <v>42141.311309999997</v>
      </c>
      <c r="AI54" s="1283">
        <v>39867.807110000002</v>
      </c>
      <c r="AJ54" s="1283">
        <v>36759.42</v>
      </c>
      <c r="AK54" s="1552">
        <v>47629.55</v>
      </c>
      <c r="AL54" s="1552">
        <v>63831.96</v>
      </c>
      <c r="AM54" s="1283">
        <v>55826.87</v>
      </c>
      <c r="AN54" s="1283">
        <v>58620.53946</v>
      </c>
      <c r="AO54" s="1928"/>
      <c r="AP54" s="1339"/>
      <c r="AQ54" s="327"/>
      <c r="AR54" s="1339"/>
      <c r="AS54" s="1339"/>
      <c r="AT54" s="1972"/>
      <c r="AU54" s="1972"/>
      <c r="AV54" s="1339"/>
      <c r="AW54" s="1339"/>
      <c r="AX54" s="1339"/>
      <c r="AY54" s="1339"/>
      <c r="AZ54" s="1339"/>
      <c r="BA54" s="1339"/>
      <c r="BB54" s="1339"/>
      <c r="BC54" s="1339"/>
      <c r="BD54" s="1339"/>
      <c r="BE54" s="1339"/>
      <c r="BF54" s="1339"/>
      <c r="BG54" s="1339"/>
      <c r="BH54" s="1339"/>
      <c r="BI54" s="1339"/>
      <c r="BJ54" s="1339"/>
      <c r="BK54" s="1339"/>
      <c r="BL54" s="1339"/>
      <c r="BM54" s="1339"/>
      <c r="BN54" s="1339"/>
      <c r="BO54" s="1339"/>
      <c r="BP54" s="1339"/>
      <c r="BQ54" s="1339"/>
      <c r="BR54" s="1339"/>
      <c r="BS54" s="1339"/>
      <c r="BT54" s="1339"/>
      <c r="BU54" s="1339"/>
      <c r="BV54" s="1339"/>
      <c r="BW54" s="1339"/>
      <c r="BX54" s="1339"/>
      <c r="BY54" s="1339"/>
      <c r="BZ54" s="1339"/>
      <c r="CA54" s="1339"/>
      <c r="CB54" s="1339"/>
      <c r="CC54" s="1339"/>
      <c r="CD54" s="1339"/>
      <c r="CE54" s="1339"/>
      <c r="CF54" s="1339"/>
      <c r="CG54" s="1339"/>
      <c r="CH54" s="1339"/>
      <c r="CI54" s="1339"/>
      <c r="CJ54" s="1339"/>
      <c r="CK54" s="1339"/>
      <c r="CL54" s="1339"/>
      <c r="CM54" s="1339"/>
      <c r="CN54" s="1339"/>
      <c r="CO54" s="1339"/>
      <c r="CP54" s="1339"/>
      <c r="CQ54" s="1339"/>
      <c r="CR54" s="1339"/>
      <c r="CS54" s="1339"/>
      <c r="CT54" s="1339"/>
      <c r="CU54" s="1339"/>
      <c r="CV54" s="1339"/>
      <c r="CW54" s="1339"/>
      <c r="CX54" s="1339"/>
      <c r="CY54" s="1339"/>
      <c r="CZ54" s="1339"/>
      <c r="DA54" s="1339"/>
      <c r="DB54" s="1339"/>
      <c r="DC54" s="1339"/>
      <c r="DD54" s="1339"/>
      <c r="DE54" s="1339"/>
      <c r="DF54" s="1339"/>
      <c r="DG54" s="1339"/>
      <c r="DH54" s="1339"/>
      <c r="DI54" s="1339"/>
      <c r="DJ54" s="1339"/>
      <c r="DK54" s="1339"/>
      <c r="DL54" s="1339"/>
      <c r="DM54" s="1339"/>
      <c r="DN54" s="1339"/>
      <c r="DO54" s="1339"/>
      <c r="DP54" s="1339"/>
      <c r="DQ54" s="1339"/>
      <c r="DR54" s="1339"/>
      <c r="DS54" s="1339"/>
      <c r="DT54" s="1339"/>
      <c r="DU54" s="1339"/>
      <c r="DV54" s="1339"/>
      <c r="DW54" s="1339"/>
      <c r="DX54" s="1339"/>
      <c r="DY54" s="1339"/>
      <c r="DZ54" s="1339"/>
      <c r="EA54" s="1339"/>
      <c r="EB54" s="1339"/>
      <c r="EC54" s="1339"/>
      <c r="ED54" s="1339"/>
      <c r="EE54" s="1339"/>
      <c r="EF54" s="1339"/>
      <c r="EG54" s="1339"/>
      <c r="EH54" s="1339"/>
      <c r="EI54" s="1339"/>
      <c r="EJ54" s="1339"/>
      <c r="EK54" s="1339"/>
      <c r="EL54" s="1339"/>
      <c r="EM54" s="1339"/>
      <c r="EN54" s="1339"/>
      <c r="EO54" s="1339"/>
      <c r="EP54" s="1339"/>
      <c r="EQ54" s="1339"/>
      <c r="ER54" s="1339"/>
      <c r="ES54" s="1339"/>
      <c r="ET54" s="1339"/>
      <c r="EU54" s="1339"/>
      <c r="EV54" s="1339"/>
      <c r="EW54" s="1339"/>
      <c r="EX54" s="1339"/>
      <c r="EY54" s="1339"/>
      <c r="EZ54" s="1339"/>
      <c r="FA54" s="1339"/>
      <c r="FB54" s="1339"/>
      <c r="FC54" s="1339"/>
      <c r="FD54" s="1339"/>
      <c r="FE54" s="1339"/>
      <c r="FF54" s="1339"/>
      <c r="FG54" s="1339"/>
      <c r="FH54" s="1339"/>
      <c r="FI54" s="1339"/>
      <c r="FJ54" s="1339"/>
      <c r="FK54" s="1339"/>
      <c r="FL54" s="1339"/>
      <c r="FM54" s="1339"/>
      <c r="FN54" s="1339"/>
      <c r="FO54" s="1339"/>
      <c r="FP54" s="1339"/>
      <c r="FQ54" s="1339"/>
      <c r="FR54" s="1339"/>
      <c r="FS54" s="1339"/>
      <c r="FT54" s="1339"/>
      <c r="FU54" s="1339"/>
      <c r="FV54" s="1339"/>
      <c r="FW54" s="1339"/>
      <c r="FX54" s="1339"/>
      <c r="FY54" s="1339"/>
      <c r="FZ54" s="1339"/>
      <c r="GA54" s="1339"/>
      <c r="GB54" s="1339"/>
      <c r="GC54" s="1339"/>
      <c r="GD54" s="1339"/>
      <c r="GE54" s="1339"/>
      <c r="GF54" s="1339"/>
      <c r="GG54" s="1339"/>
      <c r="GH54" s="1339"/>
      <c r="GI54" s="1339"/>
      <c r="GJ54" s="1339"/>
      <c r="GK54" s="1339"/>
      <c r="GL54" s="1339"/>
      <c r="GM54" s="1339"/>
      <c r="GN54" s="1339"/>
      <c r="GO54" s="1339"/>
      <c r="GP54" s="1339"/>
      <c r="GQ54" s="1339"/>
      <c r="GR54" s="1339"/>
      <c r="GS54" s="1339"/>
      <c r="GT54" s="1339"/>
      <c r="GU54" s="1339"/>
      <c r="GV54" s="1339"/>
      <c r="GW54" s="1339"/>
      <c r="GX54" s="1339"/>
      <c r="GY54" s="1339"/>
      <c r="GZ54" s="1339"/>
      <c r="HA54" s="1339"/>
      <c r="HB54" s="1339"/>
      <c r="HC54" s="1339"/>
      <c r="HD54" s="1339"/>
      <c r="HE54" s="1339"/>
      <c r="HF54" s="1339"/>
      <c r="HG54" s="1339"/>
      <c r="HH54" s="1339"/>
      <c r="HI54" s="1339"/>
      <c r="HJ54" s="1339"/>
      <c r="HK54" s="1339"/>
      <c r="HL54" s="1339"/>
      <c r="HM54" s="1339"/>
      <c r="HN54" s="1339"/>
      <c r="HO54" s="1339"/>
      <c r="HP54" s="1339"/>
      <c r="HQ54" s="1339"/>
      <c r="HR54" s="1339"/>
      <c r="HS54" s="1339"/>
      <c r="HT54" s="1339"/>
      <c r="HU54" s="1339"/>
      <c r="HV54" s="1339"/>
      <c r="HW54" s="1339"/>
      <c r="HX54" s="1339"/>
      <c r="HY54" s="1339"/>
      <c r="HZ54" s="1339"/>
      <c r="IA54" s="1339"/>
      <c r="IB54" s="1339"/>
      <c r="IC54" s="1339"/>
      <c r="ID54" s="1339"/>
      <c r="IE54" s="1339"/>
      <c r="IF54" s="1339"/>
      <c r="IG54" s="1339"/>
      <c r="IH54" s="1339"/>
      <c r="II54" s="1339"/>
      <c r="IJ54" s="1339"/>
      <c r="IK54" s="1339"/>
      <c r="IL54" s="1339"/>
      <c r="IM54" s="1339"/>
      <c r="IN54" s="1339"/>
      <c r="IO54" s="1339"/>
      <c r="IP54" s="1339"/>
    </row>
    <row r="55" spans="1:250" ht="13.5" thickBot="1">
      <c r="A55" s="1339"/>
      <c r="B55" s="2925"/>
      <c r="C55" s="2494"/>
      <c r="D55" s="2495" t="s">
        <v>577</v>
      </c>
      <c r="E55" s="2496" t="s">
        <v>579</v>
      </c>
      <c r="F55" s="1335">
        <f t="shared" ref="F55:AN55" si="35">ROUND((F54-E54)/E54*100,1)</f>
        <v>5.8</v>
      </c>
      <c r="G55" s="1335">
        <f t="shared" si="35"/>
        <v>-5.0999999999999996</v>
      </c>
      <c r="H55" s="1335">
        <f t="shared" si="35"/>
        <v>-4.7</v>
      </c>
      <c r="I55" s="1335">
        <f t="shared" si="35"/>
        <v>-9.8000000000000007</v>
      </c>
      <c r="J55" s="1335">
        <f t="shared" si="35"/>
        <v>-7</v>
      </c>
      <c r="K55" s="1335">
        <f t="shared" si="35"/>
        <v>-11.5</v>
      </c>
      <c r="L55" s="1335">
        <f t="shared" si="35"/>
        <v>35.799999999999997</v>
      </c>
      <c r="M55" s="1335">
        <f t="shared" si="35"/>
        <v>0.2</v>
      </c>
      <c r="N55" s="1335">
        <f t="shared" si="35"/>
        <v>-13.1</v>
      </c>
      <c r="O55" s="1335">
        <f t="shared" si="35"/>
        <v>-7.8</v>
      </c>
      <c r="P55" s="1335">
        <f t="shared" si="35"/>
        <v>3.6</v>
      </c>
      <c r="Q55" s="1335">
        <f t="shared" si="35"/>
        <v>-0.9</v>
      </c>
      <c r="R55" s="1335">
        <f t="shared" si="35"/>
        <v>0.7</v>
      </c>
      <c r="S55" s="1335">
        <f t="shared" si="35"/>
        <v>-0.6</v>
      </c>
      <c r="T55" s="1335">
        <f t="shared" si="35"/>
        <v>10.199999999999999</v>
      </c>
      <c r="U55" s="1335">
        <f t="shared" si="35"/>
        <v>14.6</v>
      </c>
      <c r="V55" s="1335">
        <f t="shared" si="35"/>
        <v>9.1</v>
      </c>
      <c r="W55" s="1335">
        <f t="shared" si="35"/>
        <v>11.2</v>
      </c>
      <c r="X55" s="1335">
        <f t="shared" si="35"/>
        <v>1.3</v>
      </c>
      <c r="Y55" s="1335">
        <f t="shared" si="35"/>
        <v>-25.6</v>
      </c>
      <c r="Z55" s="1335">
        <f t="shared" si="35"/>
        <v>12.7</v>
      </c>
      <c r="AA55" s="1335">
        <f t="shared" si="35"/>
        <v>14.3</v>
      </c>
      <c r="AB55" s="1335">
        <f t="shared" si="35"/>
        <v>-2.7</v>
      </c>
      <c r="AC55" s="1335">
        <f t="shared" si="35"/>
        <v>16.8</v>
      </c>
      <c r="AD55" s="1335">
        <f t="shared" si="35"/>
        <v>5.2</v>
      </c>
      <c r="AE55" s="1335">
        <f t="shared" si="35"/>
        <v>-8.1</v>
      </c>
      <c r="AF55" s="1335">
        <f t="shared" si="35"/>
        <v>-8.8000000000000007</v>
      </c>
      <c r="AG55" s="1335">
        <f t="shared" si="35"/>
        <v>13.9</v>
      </c>
      <c r="AH55" s="1335">
        <f t="shared" si="35"/>
        <v>3</v>
      </c>
      <c r="AI55" s="1335">
        <f t="shared" si="35"/>
        <v>-5.4</v>
      </c>
      <c r="AJ55" s="1335">
        <f t="shared" si="35"/>
        <v>-7.8</v>
      </c>
      <c r="AK55" s="1335">
        <f t="shared" si="35"/>
        <v>29.6</v>
      </c>
      <c r="AL55" s="1335">
        <f t="shared" si="35"/>
        <v>34</v>
      </c>
      <c r="AM55" s="1335">
        <f t="shared" si="35"/>
        <v>-12.5</v>
      </c>
      <c r="AN55" s="1335">
        <f t="shared" si="35"/>
        <v>5</v>
      </c>
      <c r="AO55" s="2002"/>
      <c r="AP55" s="1339"/>
      <c r="AQ55" s="327"/>
      <c r="AR55" s="1339"/>
      <c r="AS55" s="1339"/>
      <c r="AT55" s="1972"/>
      <c r="AU55" s="1972"/>
      <c r="AV55" s="1339"/>
      <c r="AW55" s="1339"/>
      <c r="AX55" s="1339"/>
      <c r="AY55" s="1339"/>
      <c r="AZ55" s="1339"/>
      <c r="BA55" s="1339"/>
      <c r="BB55" s="1339"/>
      <c r="BC55" s="1339"/>
      <c r="BD55" s="1339"/>
      <c r="BE55" s="1339"/>
      <c r="BF55" s="1339"/>
      <c r="BG55" s="1339"/>
      <c r="BH55" s="1339"/>
      <c r="BI55" s="1339"/>
      <c r="BJ55" s="1339"/>
      <c r="BK55" s="1339"/>
      <c r="BL55" s="1339"/>
      <c r="BM55" s="1339"/>
      <c r="BN55" s="1339"/>
      <c r="BO55" s="1339"/>
      <c r="BP55" s="1339"/>
      <c r="BQ55" s="1339"/>
      <c r="BR55" s="1339"/>
      <c r="BS55" s="1339"/>
      <c r="BT55" s="1339"/>
      <c r="BU55" s="1339"/>
      <c r="BV55" s="1339"/>
      <c r="BW55" s="1339"/>
      <c r="BX55" s="1339"/>
      <c r="BY55" s="1339"/>
      <c r="BZ55" s="1339"/>
      <c r="CA55" s="1339"/>
      <c r="CB55" s="1339"/>
      <c r="CC55" s="1339"/>
      <c r="CD55" s="1339"/>
      <c r="CE55" s="1339"/>
      <c r="CF55" s="1339"/>
      <c r="CG55" s="1339"/>
      <c r="CH55" s="1339"/>
      <c r="CI55" s="1339"/>
      <c r="CJ55" s="1339"/>
      <c r="CK55" s="1339"/>
      <c r="CL55" s="1339"/>
      <c r="CM55" s="1339"/>
      <c r="CN55" s="1339"/>
      <c r="CO55" s="1339"/>
      <c r="CP55" s="1339"/>
      <c r="CQ55" s="1339"/>
      <c r="CR55" s="1339"/>
      <c r="CS55" s="1339"/>
      <c r="CT55" s="1339"/>
      <c r="CU55" s="1339"/>
      <c r="CV55" s="1339"/>
      <c r="CW55" s="1339"/>
      <c r="CX55" s="1339"/>
      <c r="CY55" s="1339"/>
      <c r="CZ55" s="1339"/>
      <c r="DA55" s="1339"/>
      <c r="DB55" s="1339"/>
      <c r="DC55" s="1339"/>
      <c r="DD55" s="1339"/>
      <c r="DE55" s="1339"/>
      <c r="DF55" s="1339"/>
      <c r="DG55" s="1339"/>
      <c r="DH55" s="1339"/>
      <c r="DI55" s="1339"/>
      <c r="DJ55" s="1339"/>
      <c r="DK55" s="1339"/>
      <c r="DL55" s="1339"/>
      <c r="DM55" s="1339"/>
      <c r="DN55" s="1339"/>
      <c r="DO55" s="1339"/>
      <c r="DP55" s="1339"/>
      <c r="DQ55" s="1339"/>
      <c r="DR55" s="1339"/>
      <c r="DS55" s="1339"/>
      <c r="DT55" s="1339"/>
      <c r="DU55" s="1339"/>
      <c r="DV55" s="1339"/>
      <c r="DW55" s="1339"/>
      <c r="DX55" s="1339"/>
      <c r="DY55" s="1339"/>
      <c r="DZ55" s="1339"/>
      <c r="EA55" s="1339"/>
      <c r="EB55" s="1339"/>
      <c r="EC55" s="1339"/>
      <c r="ED55" s="1339"/>
      <c r="EE55" s="1339"/>
      <c r="EF55" s="1339"/>
      <c r="EG55" s="1339"/>
      <c r="EH55" s="1339"/>
      <c r="EI55" s="1339"/>
      <c r="EJ55" s="1339"/>
      <c r="EK55" s="1339"/>
      <c r="EL55" s="1339"/>
      <c r="EM55" s="1339"/>
      <c r="EN55" s="1339"/>
      <c r="EO55" s="1339"/>
      <c r="EP55" s="1339"/>
      <c r="EQ55" s="1339"/>
      <c r="ER55" s="1339"/>
      <c r="ES55" s="1339"/>
      <c r="ET55" s="1339"/>
      <c r="EU55" s="1339"/>
      <c r="EV55" s="1339"/>
      <c r="EW55" s="1339"/>
      <c r="EX55" s="1339"/>
      <c r="EY55" s="1339"/>
      <c r="EZ55" s="1339"/>
      <c r="FA55" s="1339"/>
      <c r="FB55" s="1339"/>
      <c r="FC55" s="1339"/>
      <c r="FD55" s="1339"/>
      <c r="FE55" s="1339"/>
      <c r="FF55" s="1339"/>
      <c r="FG55" s="1339"/>
      <c r="FH55" s="1339"/>
      <c r="FI55" s="1339"/>
      <c r="FJ55" s="1339"/>
      <c r="FK55" s="1339"/>
      <c r="FL55" s="1339"/>
      <c r="FM55" s="1339"/>
      <c r="FN55" s="1339"/>
      <c r="FO55" s="1339"/>
      <c r="FP55" s="1339"/>
      <c r="FQ55" s="1339"/>
      <c r="FR55" s="1339"/>
      <c r="FS55" s="1339"/>
      <c r="FT55" s="1339"/>
      <c r="FU55" s="1339"/>
      <c r="FV55" s="1339"/>
      <c r="FW55" s="1339"/>
      <c r="FX55" s="1339"/>
      <c r="FY55" s="1339"/>
      <c r="FZ55" s="1339"/>
      <c r="GA55" s="1339"/>
      <c r="GB55" s="1339"/>
      <c r="GC55" s="1339"/>
      <c r="GD55" s="1339"/>
      <c r="GE55" s="1339"/>
      <c r="GF55" s="1339"/>
      <c r="GG55" s="1339"/>
      <c r="GH55" s="1339"/>
      <c r="GI55" s="1339"/>
      <c r="GJ55" s="1339"/>
      <c r="GK55" s="1339"/>
      <c r="GL55" s="1339"/>
      <c r="GM55" s="1339"/>
      <c r="GN55" s="1339"/>
      <c r="GO55" s="1339"/>
      <c r="GP55" s="1339"/>
      <c r="GQ55" s="1339"/>
      <c r="GR55" s="1339"/>
      <c r="GS55" s="1339"/>
      <c r="GT55" s="1339"/>
      <c r="GU55" s="1339"/>
      <c r="GV55" s="1339"/>
      <c r="GW55" s="1339"/>
      <c r="GX55" s="1339"/>
      <c r="GY55" s="1339"/>
      <c r="GZ55" s="1339"/>
      <c r="HA55" s="1339"/>
      <c r="HB55" s="1339"/>
      <c r="HC55" s="1339"/>
      <c r="HD55" s="1339"/>
      <c r="HE55" s="1339"/>
      <c r="HF55" s="1339"/>
      <c r="HG55" s="1339"/>
      <c r="HH55" s="1339"/>
      <c r="HI55" s="1339"/>
      <c r="HJ55" s="1339"/>
      <c r="HK55" s="1339"/>
      <c r="HL55" s="1339"/>
      <c r="HM55" s="1339"/>
      <c r="HN55" s="1339"/>
      <c r="HO55" s="1339"/>
      <c r="HP55" s="1339"/>
      <c r="HQ55" s="1339"/>
      <c r="HR55" s="1339"/>
      <c r="HS55" s="1339"/>
      <c r="HT55" s="1339"/>
      <c r="HU55" s="1339"/>
      <c r="HV55" s="1339"/>
      <c r="HW55" s="1339"/>
      <c r="HX55" s="1339"/>
      <c r="HY55" s="1339"/>
      <c r="HZ55" s="1339"/>
      <c r="IA55" s="1339"/>
      <c r="IB55" s="1339"/>
      <c r="IC55" s="1339"/>
      <c r="ID55" s="1339"/>
      <c r="IE55" s="1339"/>
      <c r="IF55" s="1339"/>
      <c r="IG55" s="1339"/>
      <c r="IH55" s="1339"/>
      <c r="II55" s="1339"/>
      <c r="IJ55" s="1339"/>
      <c r="IK55" s="1339"/>
      <c r="IL55" s="1339"/>
      <c r="IM55" s="1339"/>
      <c r="IN55" s="1339"/>
      <c r="IO55" s="1339"/>
      <c r="IP55" s="1339"/>
    </row>
    <row r="56" spans="1:250">
      <c r="A56" s="1339"/>
      <c r="B56" s="1342"/>
      <c r="C56" s="2003"/>
      <c r="D56" s="2004"/>
      <c r="E56" s="2004"/>
      <c r="F56" s="2005"/>
      <c r="G56" s="2005"/>
      <c r="H56" s="2005"/>
      <c r="I56" s="2005"/>
      <c r="J56" s="2005"/>
      <c r="K56" s="2005"/>
      <c r="L56" s="2005"/>
      <c r="M56" s="2005"/>
      <c r="N56" s="2005"/>
      <c r="O56" s="2006"/>
      <c r="P56" s="2006"/>
      <c r="Q56" s="2006"/>
      <c r="R56" s="2006"/>
      <c r="S56" s="2006"/>
      <c r="T56" s="2006"/>
      <c r="U56" s="2006"/>
      <c r="V56" s="2006"/>
      <c r="W56" s="2006"/>
      <c r="X56" s="2006"/>
      <c r="Y56" s="2006"/>
      <c r="Z56" s="2006"/>
      <c r="AA56" s="2006"/>
      <c r="AB56" s="2006"/>
      <c r="AC56" s="2006"/>
      <c r="AD56" s="2006"/>
      <c r="AG56" s="1513"/>
      <c r="AH56" s="1619"/>
      <c r="AI56" s="1339"/>
      <c r="AJ56" s="1339"/>
      <c r="AK56" s="1339"/>
      <c r="AL56" s="1339"/>
      <c r="AM56" s="1339"/>
      <c r="AN56" s="1339"/>
      <c r="AO56" s="1513"/>
      <c r="AP56" s="1339"/>
      <c r="AQ56" s="327"/>
      <c r="AR56" s="1339"/>
      <c r="AS56" s="1339"/>
      <c r="AT56" s="1972"/>
      <c r="AU56" s="1972"/>
      <c r="AV56" s="1339"/>
      <c r="AW56" s="1339"/>
      <c r="AX56" s="1339"/>
      <c r="AY56" s="1339"/>
      <c r="AZ56" s="1339"/>
      <c r="BA56" s="1339"/>
      <c r="BB56" s="1339"/>
      <c r="BC56" s="1339"/>
      <c r="BD56" s="1339"/>
      <c r="BE56" s="1339"/>
      <c r="BF56" s="1339"/>
      <c r="BG56" s="1339"/>
      <c r="BH56" s="1339"/>
      <c r="BI56" s="1339"/>
      <c r="BJ56" s="1339"/>
      <c r="BK56" s="1339"/>
      <c r="BL56" s="1339"/>
      <c r="BM56" s="1339"/>
      <c r="BN56" s="1339"/>
      <c r="BO56" s="1339"/>
      <c r="BP56" s="1339"/>
      <c r="BQ56" s="1339"/>
      <c r="BR56" s="1339"/>
      <c r="BS56" s="1339"/>
      <c r="BT56" s="1339"/>
      <c r="BU56" s="1339"/>
      <c r="BV56" s="1339"/>
      <c r="BW56" s="1339"/>
      <c r="BX56" s="1339"/>
      <c r="BY56" s="1339"/>
      <c r="BZ56" s="1339"/>
      <c r="CA56" s="1339"/>
      <c r="CB56" s="1339"/>
      <c r="CC56" s="1339"/>
      <c r="CD56" s="1339"/>
      <c r="CE56" s="1339"/>
      <c r="CF56" s="1339"/>
      <c r="CG56" s="1339"/>
      <c r="CH56" s="1339"/>
      <c r="CI56" s="1339"/>
      <c r="CJ56" s="1339"/>
      <c r="CK56" s="1339"/>
      <c r="CL56" s="1339"/>
      <c r="CM56" s="1339"/>
      <c r="CN56" s="1339"/>
      <c r="CO56" s="1339"/>
      <c r="CP56" s="1339"/>
      <c r="CQ56" s="1339"/>
      <c r="CR56" s="1339"/>
      <c r="CS56" s="1339"/>
      <c r="CT56" s="1339"/>
      <c r="CU56" s="1339"/>
      <c r="CV56" s="1339"/>
      <c r="CW56" s="1339"/>
      <c r="CX56" s="1339"/>
      <c r="CY56" s="1339"/>
      <c r="CZ56" s="1339"/>
      <c r="DA56" s="1339"/>
      <c r="DB56" s="1339"/>
      <c r="DC56" s="1339"/>
      <c r="DD56" s="1339"/>
      <c r="DE56" s="1339"/>
      <c r="DF56" s="1339"/>
      <c r="DG56" s="1339"/>
      <c r="DH56" s="1339"/>
      <c r="DI56" s="1339"/>
      <c r="DJ56" s="1339"/>
      <c r="DK56" s="1339"/>
      <c r="DL56" s="1339"/>
      <c r="DM56" s="1339"/>
      <c r="DN56" s="1339"/>
      <c r="DO56" s="1339"/>
      <c r="DP56" s="1339"/>
      <c r="DQ56" s="1339"/>
      <c r="DR56" s="1339"/>
      <c r="DS56" s="1339"/>
      <c r="DT56" s="1339"/>
      <c r="DU56" s="1339"/>
      <c r="DV56" s="1339"/>
      <c r="DW56" s="1339"/>
      <c r="DX56" s="1339"/>
      <c r="DY56" s="1339"/>
      <c r="DZ56" s="1339"/>
      <c r="EA56" s="1339"/>
      <c r="EB56" s="1339"/>
      <c r="EC56" s="1339"/>
      <c r="ED56" s="1339"/>
      <c r="EE56" s="1339"/>
      <c r="EF56" s="1339"/>
      <c r="EG56" s="1339"/>
      <c r="EH56" s="1339"/>
      <c r="EI56" s="1339"/>
      <c r="EJ56" s="1339"/>
      <c r="EK56" s="1339"/>
      <c r="EL56" s="1339"/>
      <c r="EM56" s="1339"/>
      <c r="EN56" s="1339"/>
      <c r="EO56" s="1339"/>
      <c r="EP56" s="1339"/>
      <c r="EQ56" s="1339"/>
      <c r="ER56" s="1339"/>
      <c r="ES56" s="1339"/>
      <c r="ET56" s="1339"/>
      <c r="EU56" s="1339"/>
      <c r="EV56" s="1339"/>
      <c r="EW56" s="1339"/>
      <c r="EX56" s="1339"/>
      <c r="EY56" s="1339"/>
      <c r="EZ56" s="1339"/>
      <c r="FA56" s="1339"/>
      <c r="FB56" s="1339"/>
      <c r="FC56" s="1339"/>
      <c r="FD56" s="1339"/>
      <c r="FE56" s="1339"/>
      <c r="FF56" s="1339"/>
      <c r="FG56" s="1339"/>
      <c r="FH56" s="1339"/>
      <c r="FI56" s="1339"/>
      <c r="FJ56" s="1339"/>
      <c r="FK56" s="1339"/>
      <c r="FL56" s="1339"/>
      <c r="FM56" s="1339"/>
      <c r="FN56" s="1339"/>
      <c r="FO56" s="1339"/>
      <c r="FP56" s="1339"/>
      <c r="FQ56" s="1339"/>
      <c r="FR56" s="1339"/>
      <c r="FS56" s="1339"/>
      <c r="FT56" s="1339"/>
      <c r="FU56" s="1339"/>
      <c r="FV56" s="1339"/>
      <c r="FW56" s="1339"/>
      <c r="FX56" s="1339"/>
      <c r="FY56" s="1339"/>
      <c r="FZ56" s="1339"/>
      <c r="GA56" s="1339"/>
      <c r="GB56" s="1339"/>
      <c r="GC56" s="1339"/>
      <c r="GD56" s="1339"/>
      <c r="GE56" s="1339"/>
      <c r="GF56" s="1339"/>
      <c r="GG56" s="1339"/>
      <c r="GH56" s="1339"/>
      <c r="GI56" s="1339"/>
      <c r="GJ56" s="1339"/>
      <c r="GK56" s="1339"/>
      <c r="GL56" s="1339"/>
      <c r="GM56" s="1339"/>
      <c r="GN56" s="1339"/>
      <c r="GO56" s="1339"/>
      <c r="GP56" s="1339"/>
      <c r="GQ56" s="1339"/>
      <c r="GR56" s="1339"/>
      <c r="GS56" s="1339"/>
      <c r="GT56" s="1339"/>
      <c r="GU56" s="1339"/>
      <c r="GV56" s="1339"/>
      <c r="GW56" s="1339"/>
      <c r="GX56" s="1339"/>
      <c r="GY56" s="1339"/>
      <c r="GZ56" s="1339"/>
      <c r="HA56" s="1339"/>
      <c r="HB56" s="1339"/>
      <c r="HC56" s="1339"/>
      <c r="HD56" s="1339"/>
      <c r="HE56" s="1339"/>
      <c r="HF56" s="1339"/>
      <c r="HG56" s="1339"/>
      <c r="HH56" s="1339"/>
      <c r="HI56" s="1339"/>
      <c r="HJ56" s="1339"/>
      <c r="HK56" s="1339"/>
      <c r="HL56" s="1339"/>
      <c r="HM56" s="1339"/>
      <c r="HN56" s="1339"/>
      <c r="HO56" s="1339"/>
      <c r="HP56" s="1339"/>
      <c r="HQ56" s="1339"/>
      <c r="HR56" s="1339"/>
      <c r="HS56" s="1339"/>
      <c r="HT56" s="1339"/>
      <c r="HU56" s="1339"/>
      <c r="HV56" s="1339"/>
      <c r="HW56" s="1339"/>
      <c r="HX56" s="1339"/>
      <c r="HY56" s="1339"/>
      <c r="HZ56" s="1339"/>
      <c r="IA56" s="1339"/>
      <c r="IB56" s="1339"/>
      <c r="IC56" s="1339"/>
      <c r="ID56" s="1339"/>
      <c r="IE56" s="1339"/>
      <c r="IF56" s="1339"/>
      <c r="IG56" s="1339"/>
      <c r="IH56" s="1339"/>
      <c r="II56" s="1339"/>
      <c r="IJ56" s="1339"/>
      <c r="IK56" s="1339"/>
      <c r="IL56" s="1339"/>
      <c r="IM56" s="1339"/>
      <c r="IN56" s="1339"/>
      <c r="IO56" s="1339"/>
      <c r="IP56" s="1339"/>
    </row>
    <row r="57" spans="1:250">
      <c r="A57" s="1339"/>
      <c r="B57" s="1342"/>
      <c r="C57" s="2003"/>
      <c r="D57" s="2004"/>
      <c r="E57" s="1619"/>
      <c r="Y57" s="2007"/>
      <c r="Z57" s="2007"/>
      <c r="AA57" s="2007"/>
      <c r="AB57" s="2007"/>
      <c r="AE57" s="1619"/>
      <c r="AF57" s="1619"/>
      <c r="AG57" s="2008"/>
      <c r="AH57" s="2008"/>
      <c r="AI57" s="2008"/>
      <c r="AJ57" s="2008"/>
      <c r="AK57" s="2008"/>
      <c r="AL57" s="2008"/>
      <c r="AM57" s="2008"/>
      <c r="AN57" s="2008"/>
      <c r="AO57" s="1513"/>
      <c r="AP57" s="1339"/>
      <c r="AQ57" s="327"/>
      <c r="AR57" s="1339"/>
      <c r="AS57" s="1339"/>
      <c r="AT57" s="1972"/>
      <c r="AU57" s="1972"/>
      <c r="AV57" s="1339"/>
      <c r="AW57" s="1339"/>
      <c r="AX57" s="1339"/>
      <c r="AY57" s="1339"/>
      <c r="AZ57" s="1339"/>
      <c r="BA57" s="1339"/>
      <c r="BB57" s="1339"/>
      <c r="BC57" s="1339"/>
      <c r="BD57" s="1339"/>
      <c r="BE57" s="1339"/>
      <c r="BF57" s="1339"/>
      <c r="BG57" s="1339"/>
      <c r="BH57" s="1339"/>
      <c r="BI57" s="1339"/>
      <c r="BJ57" s="1339"/>
      <c r="BK57" s="1339"/>
      <c r="BL57" s="1339"/>
      <c r="BM57" s="1339"/>
      <c r="BN57" s="1339"/>
      <c r="BO57" s="1339"/>
      <c r="BP57" s="1339"/>
      <c r="BQ57" s="1339"/>
      <c r="BR57" s="1339"/>
      <c r="BS57" s="1339"/>
      <c r="BT57" s="1339"/>
      <c r="BU57" s="1339"/>
      <c r="BV57" s="1339"/>
      <c r="BW57" s="1339"/>
      <c r="BX57" s="1339"/>
      <c r="BY57" s="1339"/>
      <c r="BZ57" s="1339"/>
      <c r="CA57" s="1339"/>
      <c r="CB57" s="1339"/>
      <c r="CC57" s="1339"/>
      <c r="CD57" s="1339"/>
      <c r="CE57" s="1339"/>
      <c r="CF57" s="1339"/>
      <c r="CG57" s="1339"/>
      <c r="CH57" s="1339"/>
      <c r="CI57" s="1339"/>
      <c r="CJ57" s="1339"/>
      <c r="CK57" s="1339"/>
      <c r="CL57" s="1339"/>
      <c r="CM57" s="1339"/>
      <c r="CN57" s="1339"/>
      <c r="CO57" s="1339"/>
      <c r="CP57" s="1339"/>
      <c r="CQ57" s="1339"/>
      <c r="CR57" s="1339"/>
      <c r="CS57" s="1339"/>
      <c r="CT57" s="1339"/>
      <c r="CU57" s="1339"/>
      <c r="CV57" s="1339"/>
      <c r="CW57" s="1339"/>
      <c r="CX57" s="1339"/>
      <c r="CY57" s="1339"/>
      <c r="CZ57" s="1339"/>
      <c r="DA57" s="1339"/>
      <c r="DB57" s="1339"/>
      <c r="DC57" s="1339"/>
      <c r="DD57" s="1339"/>
      <c r="DE57" s="1339"/>
      <c r="DF57" s="1339"/>
      <c r="DG57" s="1339"/>
      <c r="DH57" s="1339"/>
      <c r="DI57" s="1339"/>
      <c r="DJ57" s="1339"/>
      <c r="DK57" s="1339"/>
      <c r="DL57" s="1339"/>
      <c r="DM57" s="1339"/>
      <c r="DN57" s="1339"/>
      <c r="DO57" s="1339"/>
      <c r="DP57" s="1339"/>
      <c r="DQ57" s="1339"/>
      <c r="DR57" s="1339"/>
      <c r="DS57" s="1339"/>
      <c r="DT57" s="1339"/>
      <c r="DU57" s="1339"/>
      <c r="DV57" s="1339"/>
      <c r="DW57" s="1339"/>
      <c r="DX57" s="1339"/>
      <c r="DY57" s="1339"/>
      <c r="DZ57" s="1339"/>
      <c r="EA57" s="1339"/>
      <c r="EB57" s="1339"/>
      <c r="EC57" s="1339"/>
      <c r="ED57" s="1339"/>
      <c r="EE57" s="1339"/>
      <c r="EF57" s="1339"/>
      <c r="EG57" s="1339"/>
      <c r="EH57" s="1339"/>
      <c r="EI57" s="1339"/>
      <c r="EJ57" s="1339"/>
      <c r="EK57" s="1339"/>
      <c r="EL57" s="1339"/>
      <c r="EM57" s="1339"/>
      <c r="EN57" s="1339"/>
      <c r="EO57" s="1339"/>
      <c r="EP57" s="1339"/>
      <c r="EQ57" s="1339"/>
      <c r="ER57" s="1339"/>
      <c r="ES57" s="1339"/>
      <c r="ET57" s="1339"/>
      <c r="EU57" s="1339"/>
      <c r="EV57" s="1339"/>
      <c r="EW57" s="1339"/>
      <c r="EX57" s="1339"/>
      <c r="EY57" s="1339"/>
      <c r="EZ57" s="1339"/>
      <c r="FA57" s="1339"/>
      <c r="FB57" s="1339"/>
      <c r="FC57" s="1339"/>
      <c r="FD57" s="1339"/>
      <c r="FE57" s="1339"/>
      <c r="FF57" s="1339"/>
      <c r="FG57" s="1339"/>
      <c r="FH57" s="1339"/>
      <c r="FI57" s="1339"/>
      <c r="FJ57" s="1339"/>
      <c r="FK57" s="1339"/>
      <c r="FL57" s="1339"/>
      <c r="FM57" s="1339"/>
      <c r="FN57" s="1339"/>
      <c r="FO57" s="1339"/>
      <c r="FP57" s="1339"/>
      <c r="FQ57" s="1339"/>
      <c r="FR57" s="1339"/>
      <c r="FS57" s="1339"/>
      <c r="FT57" s="1339"/>
      <c r="FU57" s="1339"/>
      <c r="FV57" s="1339"/>
      <c r="FW57" s="1339"/>
      <c r="FX57" s="1339"/>
      <c r="FY57" s="1339"/>
      <c r="FZ57" s="1339"/>
      <c r="GA57" s="1339"/>
      <c r="GB57" s="1339"/>
      <c r="GC57" s="1339"/>
      <c r="GD57" s="1339"/>
      <c r="GE57" s="1339"/>
      <c r="GF57" s="1339"/>
      <c r="GG57" s="1339"/>
      <c r="GH57" s="1339"/>
      <c r="GI57" s="1339"/>
      <c r="GJ57" s="1339"/>
      <c r="GK57" s="1339"/>
      <c r="GL57" s="1339"/>
      <c r="GM57" s="1339"/>
      <c r="GN57" s="1339"/>
      <c r="GO57" s="1339"/>
      <c r="GP57" s="1339"/>
      <c r="GQ57" s="1339"/>
      <c r="GR57" s="1339"/>
      <c r="GS57" s="1339"/>
      <c r="GT57" s="1339"/>
      <c r="GU57" s="1339"/>
      <c r="GV57" s="1339"/>
      <c r="GW57" s="1339"/>
      <c r="GX57" s="1339"/>
      <c r="GY57" s="1339"/>
      <c r="GZ57" s="1339"/>
      <c r="HA57" s="1339"/>
      <c r="HB57" s="1339"/>
      <c r="HC57" s="1339"/>
      <c r="HD57" s="1339"/>
      <c r="HE57" s="1339"/>
      <c r="HF57" s="1339"/>
      <c r="HG57" s="1339"/>
      <c r="HH57" s="1339"/>
      <c r="HI57" s="1339"/>
      <c r="HJ57" s="1339"/>
      <c r="HK57" s="1339"/>
      <c r="HL57" s="1339"/>
      <c r="HM57" s="1339"/>
      <c r="HN57" s="1339"/>
      <c r="HO57" s="1339"/>
      <c r="HP57" s="1339"/>
      <c r="HQ57" s="1339"/>
      <c r="HR57" s="1339"/>
      <c r="HS57" s="1339"/>
      <c r="HT57" s="1339"/>
      <c r="HU57" s="1339"/>
      <c r="HV57" s="1339"/>
      <c r="HW57" s="1339"/>
      <c r="HX57" s="1339"/>
      <c r="HY57" s="1339"/>
      <c r="HZ57" s="1339"/>
      <c r="IA57" s="1339"/>
      <c r="IB57" s="1339"/>
      <c r="IC57" s="1339"/>
      <c r="ID57" s="1339"/>
      <c r="IE57" s="1339"/>
      <c r="IF57" s="1339"/>
      <c r="IG57" s="1339"/>
      <c r="IH57" s="1339"/>
      <c r="II57" s="1339"/>
      <c r="IJ57" s="1339"/>
      <c r="IK57" s="1339"/>
      <c r="IL57" s="1339"/>
      <c r="IM57" s="1339"/>
      <c r="IN57" s="1339"/>
      <c r="IO57" s="1339"/>
      <c r="IP57" s="1339"/>
    </row>
    <row r="58" spans="1:250" ht="14.5" thickBot="1">
      <c r="A58" s="1339"/>
      <c r="B58" s="2250" t="s">
        <v>1385</v>
      </c>
      <c r="C58" s="2003"/>
      <c r="D58" s="2004"/>
      <c r="E58" s="2004"/>
      <c r="F58" s="2005"/>
      <c r="G58" s="2005"/>
      <c r="H58" s="2005"/>
      <c r="I58" s="2005"/>
      <c r="J58" s="2005"/>
      <c r="K58" s="2005"/>
      <c r="L58" s="2005"/>
      <c r="M58" s="2005"/>
      <c r="N58" s="2005"/>
      <c r="O58" s="2006"/>
      <c r="P58" s="2006"/>
      <c r="Q58" s="2006"/>
      <c r="R58" s="2006"/>
      <c r="S58" s="2006"/>
      <c r="T58" s="2006"/>
      <c r="U58" s="2006"/>
      <c r="V58" s="2006"/>
      <c r="W58" s="2006"/>
      <c r="X58" s="2006"/>
      <c r="Y58" s="2006"/>
      <c r="Z58" s="2006"/>
      <c r="AA58" s="2006"/>
      <c r="AB58" s="2006" t="s">
        <v>521</v>
      </c>
      <c r="AC58" s="2006"/>
      <c r="AD58" s="2006"/>
      <c r="AG58" s="1513"/>
      <c r="AH58" s="1619"/>
      <c r="AI58" s="1339"/>
      <c r="AJ58" s="1339"/>
      <c r="AK58" s="1339"/>
      <c r="AL58" s="1339"/>
      <c r="AM58" s="1339"/>
      <c r="AN58" s="1339"/>
      <c r="AO58" s="1206" t="s">
        <v>1259</v>
      </c>
      <c r="AP58" s="1339"/>
      <c r="AQ58" s="327" t="s">
        <v>271</v>
      </c>
      <c r="AR58" s="1339"/>
      <c r="AS58" s="1339"/>
      <c r="AT58" s="1972"/>
      <c r="AU58" s="1972"/>
      <c r="AV58" s="1339"/>
      <c r="AW58" s="1339"/>
      <c r="AX58" s="1339"/>
      <c r="AY58" s="1339"/>
      <c r="AZ58" s="1339"/>
      <c r="BA58" s="1339"/>
      <c r="BB58" s="1339"/>
      <c r="BC58" s="1339"/>
      <c r="BD58" s="1339"/>
      <c r="BE58" s="1339"/>
      <c r="BF58" s="1339"/>
      <c r="BG58" s="1339"/>
      <c r="BH58" s="1339"/>
      <c r="BI58" s="1339"/>
      <c r="BJ58" s="1339"/>
      <c r="BK58" s="1339"/>
      <c r="BL58" s="1339"/>
      <c r="BM58" s="1339"/>
      <c r="BN58" s="1339"/>
      <c r="BO58" s="1339"/>
      <c r="BP58" s="1339"/>
      <c r="BQ58" s="1339"/>
      <c r="BR58" s="1339"/>
      <c r="BS58" s="1339"/>
      <c r="BT58" s="1339"/>
      <c r="BU58" s="1339"/>
      <c r="BV58" s="1339"/>
      <c r="BW58" s="1339"/>
      <c r="BX58" s="1339"/>
      <c r="BY58" s="1339"/>
      <c r="BZ58" s="1339"/>
      <c r="CA58" s="1339"/>
      <c r="CB58" s="1339"/>
      <c r="CC58" s="1339"/>
      <c r="CD58" s="1339"/>
      <c r="CE58" s="1339"/>
      <c r="CF58" s="1339"/>
      <c r="CG58" s="1339"/>
      <c r="CH58" s="1339"/>
      <c r="CI58" s="1339"/>
      <c r="CJ58" s="1339"/>
      <c r="CK58" s="1339"/>
      <c r="CL58" s="1339"/>
      <c r="CM58" s="1339"/>
      <c r="CN58" s="1339"/>
      <c r="CO58" s="1339"/>
      <c r="CP58" s="1339"/>
      <c r="CQ58" s="1339"/>
      <c r="CR58" s="1339"/>
      <c r="CS58" s="1339"/>
      <c r="CT58" s="1339"/>
      <c r="CU58" s="1339"/>
      <c r="CV58" s="1339"/>
      <c r="CW58" s="1339"/>
      <c r="CX58" s="1339"/>
      <c r="CY58" s="1339"/>
      <c r="CZ58" s="1339"/>
      <c r="DA58" s="1339"/>
      <c r="DB58" s="1339"/>
      <c r="DC58" s="1339"/>
      <c r="DD58" s="1339"/>
      <c r="DE58" s="1339"/>
      <c r="DF58" s="1339"/>
      <c r="DG58" s="1339"/>
      <c r="DH58" s="1339"/>
      <c r="DI58" s="1339"/>
      <c r="DJ58" s="1339"/>
      <c r="DK58" s="1339"/>
      <c r="DL58" s="1339"/>
      <c r="DM58" s="1339"/>
      <c r="DN58" s="1339"/>
      <c r="DO58" s="1339"/>
      <c r="DP58" s="1339"/>
      <c r="DQ58" s="1339"/>
      <c r="DR58" s="1339"/>
      <c r="DS58" s="1339"/>
      <c r="DT58" s="1339"/>
      <c r="DU58" s="1339"/>
      <c r="DV58" s="1339"/>
      <c r="DW58" s="1339"/>
      <c r="DX58" s="1339"/>
      <c r="DY58" s="1339"/>
      <c r="DZ58" s="1339"/>
      <c r="EA58" s="1339"/>
      <c r="EB58" s="1339"/>
      <c r="EC58" s="1339"/>
      <c r="ED58" s="1339"/>
      <c r="EE58" s="1339"/>
      <c r="EF58" s="1339"/>
      <c r="EG58" s="1339"/>
      <c r="EH58" s="1339"/>
      <c r="EI58" s="1339"/>
      <c r="EJ58" s="1339"/>
      <c r="EK58" s="1339"/>
      <c r="EL58" s="1339"/>
      <c r="EM58" s="1339"/>
      <c r="EN58" s="1339"/>
      <c r="EO58" s="1339"/>
      <c r="EP58" s="1339"/>
      <c r="EQ58" s="1339"/>
      <c r="ER58" s="1339"/>
      <c r="ES58" s="1339"/>
      <c r="ET58" s="1339"/>
      <c r="EU58" s="1339"/>
      <c r="EV58" s="1339"/>
      <c r="EW58" s="1339"/>
      <c r="EX58" s="1339"/>
      <c r="EY58" s="1339"/>
      <c r="EZ58" s="1339"/>
      <c r="FA58" s="1339"/>
      <c r="FB58" s="1339"/>
      <c r="FC58" s="1339"/>
      <c r="FD58" s="1339"/>
      <c r="FE58" s="1339"/>
      <c r="FF58" s="1339"/>
      <c r="FG58" s="1339"/>
      <c r="FH58" s="1339"/>
      <c r="FI58" s="1339"/>
      <c r="FJ58" s="1339"/>
      <c r="FK58" s="1339"/>
      <c r="FL58" s="1339"/>
      <c r="FM58" s="1339"/>
      <c r="FN58" s="1339"/>
      <c r="FO58" s="1339"/>
      <c r="FP58" s="1339"/>
      <c r="FQ58" s="1339"/>
      <c r="FR58" s="1339"/>
      <c r="FS58" s="1339"/>
      <c r="FT58" s="1339"/>
      <c r="FU58" s="1339"/>
      <c r="FV58" s="1339"/>
      <c r="FW58" s="1339"/>
      <c r="FX58" s="1339"/>
      <c r="FY58" s="1339"/>
      <c r="FZ58" s="1339"/>
      <c r="GA58" s="1339"/>
      <c r="GB58" s="1339"/>
      <c r="GC58" s="1339"/>
      <c r="GD58" s="1339"/>
      <c r="GE58" s="1339"/>
      <c r="GF58" s="1339"/>
      <c r="GG58" s="1339"/>
      <c r="GH58" s="1339"/>
      <c r="GI58" s="1339"/>
      <c r="GJ58" s="1339"/>
      <c r="GK58" s="1339"/>
      <c r="GL58" s="1339"/>
      <c r="GM58" s="1339"/>
      <c r="GN58" s="1339"/>
      <c r="GO58" s="1339"/>
      <c r="GP58" s="1339"/>
      <c r="GQ58" s="1339"/>
      <c r="GR58" s="1339"/>
      <c r="GS58" s="1339"/>
      <c r="GT58" s="1339"/>
      <c r="GU58" s="1339"/>
      <c r="GV58" s="1339"/>
      <c r="GW58" s="1339"/>
      <c r="GX58" s="1339"/>
      <c r="GY58" s="1339"/>
      <c r="GZ58" s="1339"/>
      <c r="HA58" s="1339"/>
      <c r="HB58" s="1339"/>
      <c r="HC58" s="1339"/>
      <c r="HD58" s="1339"/>
      <c r="HE58" s="1339"/>
      <c r="HF58" s="1339"/>
      <c r="HG58" s="1339"/>
      <c r="HH58" s="1339"/>
      <c r="HI58" s="1339"/>
      <c r="HJ58" s="1339"/>
      <c r="HK58" s="1339"/>
      <c r="HL58" s="1339"/>
      <c r="HM58" s="1339"/>
      <c r="HN58" s="1339"/>
      <c r="HO58" s="1339"/>
      <c r="HP58" s="1339"/>
      <c r="HQ58" s="1339"/>
      <c r="HR58" s="1339"/>
      <c r="HS58" s="1339"/>
      <c r="HT58" s="1339"/>
      <c r="HU58" s="1339"/>
      <c r="HV58" s="1339"/>
      <c r="HW58" s="1339"/>
      <c r="HX58" s="1339"/>
      <c r="HY58" s="1339"/>
      <c r="HZ58" s="1339"/>
      <c r="IA58" s="1339"/>
      <c r="IB58" s="1339"/>
      <c r="IC58" s="1339"/>
      <c r="ID58" s="1339"/>
      <c r="IE58" s="1339"/>
      <c r="IF58" s="1339"/>
      <c r="IG58" s="1339"/>
      <c r="IH58" s="1339"/>
      <c r="II58" s="1339"/>
      <c r="IJ58" s="1339"/>
      <c r="IK58" s="1339"/>
      <c r="IL58" s="1339"/>
      <c r="IM58" s="1339"/>
      <c r="IN58" s="1339"/>
      <c r="IO58" s="1339"/>
      <c r="IP58" s="1339"/>
    </row>
    <row r="59" spans="1:250" s="2019" customFormat="1" ht="12">
      <c r="A59" s="1554"/>
      <c r="B59" s="2009"/>
      <c r="C59" s="2010"/>
      <c r="D59" s="1901" t="s">
        <v>959</v>
      </c>
      <c r="E59" s="1902"/>
      <c r="F59" s="2011"/>
      <c r="G59" s="2011"/>
      <c r="H59" s="2011"/>
      <c r="I59" s="2011"/>
      <c r="J59" s="2011"/>
      <c r="K59" s="2011"/>
      <c r="L59" s="2011"/>
      <c r="M59" s="2011"/>
      <c r="N59" s="2011"/>
      <c r="O59" s="2012" t="s">
        <v>521</v>
      </c>
      <c r="P59" s="2012"/>
      <c r="Q59" s="2013" t="s">
        <v>1111</v>
      </c>
      <c r="R59" s="2013"/>
      <c r="S59" s="2013"/>
      <c r="T59" s="2013"/>
      <c r="U59" s="2013"/>
      <c r="V59" s="2013"/>
      <c r="W59" s="2013"/>
      <c r="X59" s="2013"/>
      <c r="Y59" s="2013"/>
      <c r="Z59" s="2013"/>
      <c r="AA59" s="2013"/>
      <c r="AB59" s="2013"/>
      <c r="AC59" s="2013"/>
      <c r="AD59" s="2014"/>
      <c r="AE59" s="2015"/>
      <c r="AF59" s="2015"/>
      <c r="AG59" s="2016"/>
      <c r="AH59" s="1903"/>
      <c r="AI59" s="1900"/>
      <c r="AJ59" s="1900"/>
      <c r="AK59" s="1900"/>
      <c r="AL59" s="1900"/>
      <c r="AM59" s="1900"/>
      <c r="AN59" s="1900"/>
      <c r="AO59" s="2017" t="s">
        <v>962</v>
      </c>
      <c r="AP59" s="1554"/>
      <c r="AQ59" s="1554"/>
      <c r="AR59" s="1554"/>
      <c r="AS59" s="1554"/>
      <c r="AT59" s="2018"/>
      <c r="AU59" s="2018"/>
      <c r="AV59" s="1339"/>
      <c r="AW59" s="1339"/>
      <c r="AX59" s="1554"/>
      <c r="AY59" s="1554"/>
      <c r="AZ59" s="1554"/>
      <c r="BA59" s="1554"/>
      <c r="BB59" s="1554"/>
      <c r="BC59" s="1554"/>
      <c r="BD59" s="1554"/>
      <c r="BE59" s="1554"/>
      <c r="BF59" s="1554"/>
      <c r="BG59" s="1554"/>
      <c r="BH59" s="1554"/>
      <c r="BI59" s="1554"/>
      <c r="BJ59" s="1554"/>
      <c r="BK59" s="1554"/>
      <c r="BL59" s="1554"/>
      <c r="BM59" s="1554"/>
      <c r="BN59" s="1554"/>
      <c r="BO59" s="1554"/>
      <c r="BP59" s="1554"/>
      <c r="BQ59" s="1554"/>
      <c r="BR59" s="1554"/>
      <c r="BS59" s="1554"/>
      <c r="BT59" s="1554"/>
      <c r="BU59" s="1554"/>
      <c r="BV59" s="1554"/>
      <c r="BW59" s="1554"/>
      <c r="BX59" s="1554"/>
      <c r="BY59" s="1554"/>
      <c r="BZ59" s="1554"/>
      <c r="CA59" s="1554"/>
      <c r="CB59" s="1554"/>
      <c r="CC59" s="1554"/>
      <c r="CD59" s="1554"/>
      <c r="CE59" s="1554"/>
      <c r="CF59" s="1554"/>
      <c r="CG59" s="1554"/>
      <c r="CH59" s="1554"/>
      <c r="CI59" s="1554"/>
      <c r="CJ59" s="1554"/>
      <c r="CK59" s="1554"/>
      <c r="CL59" s="1554"/>
      <c r="CM59" s="1554"/>
      <c r="CN59" s="1554"/>
      <c r="CO59" s="1554"/>
      <c r="CP59" s="1554"/>
      <c r="CQ59" s="1554"/>
      <c r="CR59" s="1554"/>
      <c r="CS59" s="1554"/>
      <c r="CT59" s="1554"/>
      <c r="CU59" s="1554"/>
      <c r="CV59" s="1554"/>
      <c r="CW59" s="1554"/>
      <c r="CX59" s="1554"/>
      <c r="CY59" s="1554"/>
      <c r="CZ59" s="1554"/>
      <c r="DA59" s="1554"/>
      <c r="DB59" s="1554"/>
      <c r="DC59" s="1554"/>
      <c r="DD59" s="1554"/>
      <c r="DE59" s="1554"/>
      <c r="DF59" s="1554"/>
      <c r="DG59" s="1554"/>
      <c r="DH59" s="1554"/>
      <c r="DI59" s="1554"/>
      <c r="DJ59" s="1554"/>
      <c r="DK59" s="1554"/>
      <c r="DL59" s="1554"/>
      <c r="DM59" s="1554"/>
      <c r="DN59" s="1554"/>
      <c r="DO59" s="1554"/>
      <c r="DP59" s="1554"/>
      <c r="DQ59" s="1554"/>
      <c r="DR59" s="1554"/>
      <c r="DS59" s="1554"/>
      <c r="DT59" s="1554"/>
      <c r="DU59" s="1554"/>
      <c r="DV59" s="1554"/>
      <c r="DW59" s="1554"/>
      <c r="DX59" s="1554"/>
      <c r="DY59" s="1554"/>
      <c r="DZ59" s="1554"/>
      <c r="EA59" s="1554"/>
      <c r="EB59" s="1554"/>
      <c r="EC59" s="1554"/>
      <c r="ED59" s="1554"/>
      <c r="EE59" s="1554"/>
      <c r="EF59" s="1554"/>
      <c r="EG59" s="1554"/>
      <c r="EH59" s="1554"/>
      <c r="EI59" s="1554"/>
      <c r="EJ59" s="1554"/>
      <c r="EK59" s="1554"/>
      <c r="EL59" s="1554"/>
      <c r="EM59" s="1554"/>
      <c r="EN59" s="1554"/>
      <c r="EO59" s="1554"/>
      <c r="EP59" s="1554"/>
      <c r="EQ59" s="1554"/>
      <c r="ER59" s="1554"/>
      <c r="ES59" s="1554"/>
      <c r="ET59" s="1554"/>
      <c r="EU59" s="1554"/>
      <c r="EV59" s="1554"/>
      <c r="EW59" s="1554"/>
      <c r="EX59" s="1554"/>
      <c r="EY59" s="1554"/>
      <c r="EZ59" s="1554"/>
      <c r="FA59" s="1554"/>
      <c r="FB59" s="1554"/>
      <c r="FC59" s="1554"/>
      <c r="FD59" s="1554"/>
      <c r="FE59" s="1554"/>
      <c r="FF59" s="1554"/>
      <c r="FG59" s="1554"/>
      <c r="FH59" s="1554"/>
      <c r="FI59" s="1554"/>
      <c r="FJ59" s="1554"/>
      <c r="FK59" s="1554"/>
      <c r="FL59" s="1554"/>
      <c r="FM59" s="1554"/>
      <c r="FN59" s="1554"/>
      <c r="FO59" s="1554"/>
      <c r="FP59" s="1554"/>
      <c r="FQ59" s="1554"/>
      <c r="FR59" s="1554"/>
      <c r="FS59" s="1554"/>
      <c r="FT59" s="1554"/>
      <c r="FU59" s="1554"/>
      <c r="FV59" s="1554"/>
      <c r="FW59" s="1554"/>
      <c r="FX59" s="1554"/>
      <c r="FY59" s="1554"/>
      <c r="FZ59" s="1554"/>
      <c r="GA59" s="1554"/>
      <c r="GB59" s="1554"/>
      <c r="GC59" s="1554"/>
      <c r="GD59" s="1554"/>
      <c r="GE59" s="1554"/>
      <c r="GF59" s="1554"/>
      <c r="GG59" s="1554"/>
      <c r="GH59" s="1554"/>
      <c r="GI59" s="1554"/>
      <c r="GJ59" s="1554"/>
      <c r="GK59" s="1554"/>
      <c r="GL59" s="1554"/>
      <c r="GM59" s="1554"/>
      <c r="GN59" s="1554"/>
      <c r="GO59" s="1554"/>
      <c r="GP59" s="1554"/>
      <c r="GQ59" s="1554"/>
      <c r="GR59" s="1554"/>
      <c r="GS59" s="1554"/>
      <c r="GT59" s="1554"/>
      <c r="GU59" s="1554"/>
      <c r="GV59" s="1554"/>
      <c r="GW59" s="1554"/>
      <c r="GX59" s="1554"/>
      <c r="GY59" s="1554"/>
      <c r="GZ59" s="1554"/>
      <c r="HA59" s="1554"/>
      <c r="HB59" s="1554"/>
      <c r="HC59" s="1554"/>
      <c r="HD59" s="1554"/>
      <c r="HE59" s="1554"/>
      <c r="HF59" s="1554"/>
      <c r="HG59" s="1554"/>
      <c r="HH59" s="1554"/>
      <c r="HI59" s="1554"/>
      <c r="HJ59" s="1554"/>
      <c r="HK59" s="1554"/>
      <c r="HL59" s="1554"/>
      <c r="HM59" s="1554"/>
      <c r="HN59" s="1554"/>
      <c r="HO59" s="1554"/>
      <c r="HP59" s="1554"/>
      <c r="HQ59" s="1554"/>
      <c r="HR59" s="1554"/>
      <c r="HS59" s="1554"/>
      <c r="HT59" s="1554"/>
      <c r="HU59" s="1554"/>
      <c r="HV59" s="1554"/>
      <c r="HW59" s="1554"/>
      <c r="HX59" s="1554"/>
      <c r="HY59" s="1554"/>
      <c r="HZ59" s="1554"/>
      <c r="IA59" s="1554"/>
      <c r="IB59" s="1554"/>
      <c r="IC59" s="1554"/>
      <c r="ID59" s="1554"/>
      <c r="IE59" s="1554"/>
      <c r="IF59" s="1554"/>
      <c r="IG59" s="1554"/>
      <c r="IH59" s="1554"/>
      <c r="II59" s="1554"/>
      <c r="IJ59" s="1554"/>
      <c r="IK59" s="1554"/>
      <c r="IL59" s="1554"/>
      <c r="IM59" s="1554"/>
      <c r="IN59" s="1554"/>
      <c r="IO59" s="1554"/>
      <c r="IP59" s="1554"/>
    </row>
    <row r="60" spans="1:250" ht="12">
      <c r="A60" s="1554"/>
      <c r="B60" s="2020"/>
      <c r="C60" s="1207"/>
      <c r="D60" s="2021"/>
      <c r="E60" s="2022">
        <v>1989</v>
      </c>
      <c r="F60" s="1904">
        <v>1990</v>
      </c>
      <c r="G60" s="1905">
        <v>1991</v>
      </c>
      <c r="H60" s="1905">
        <v>1992</v>
      </c>
      <c r="I60" s="1905">
        <v>1993</v>
      </c>
      <c r="J60" s="1906">
        <v>1994</v>
      </c>
      <c r="K60" s="1905">
        <v>1995</v>
      </c>
      <c r="L60" s="1905">
        <v>1996</v>
      </c>
      <c r="M60" s="1905">
        <v>1997</v>
      </c>
      <c r="N60" s="1905">
        <v>1998</v>
      </c>
      <c r="O60" s="1907">
        <v>1999</v>
      </c>
      <c r="P60" s="1907">
        <v>2000</v>
      </c>
      <c r="Q60" s="1907">
        <v>2001</v>
      </c>
      <c r="R60" s="1907">
        <v>2002</v>
      </c>
      <c r="S60" s="1907">
        <v>2003</v>
      </c>
      <c r="T60" s="1907">
        <v>2004</v>
      </c>
      <c r="U60" s="1907">
        <v>2005</v>
      </c>
      <c r="V60" s="1907">
        <v>2006</v>
      </c>
      <c r="W60" s="1907">
        <v>2007</v>
      </c>
      <c r="X60" s="1907">
        <v>2008</v>
      </c>
      <c r="Y60" s="1907">
        <v>2009</v>
      </c>
      <c r="Z60" s="1907">
        <v>2010</v>
      </c>
      <c r="AA60" s="1907">
        <v>2011</v>
      </c>
      <c r="AB60" s="1907">
        <v>2012</v>
      </c>
      <c r="AC60" s="1907">
        <v>2013</v>
      </c>
      <c r="AD60" s="1908">
        <v>2014</v>
      </c>
      <c r="AE60" s="1907">
        <v>2015</v>
      </c>
      <c r="AF60" s="1909">
        <v>2016</v>
      </c>
      <c r="AG60" s="1907">
        <v>2017</v>
      </c>
      <c r="AH60" s="1909">
        <v>2018</v>
      </c>
      <c r="AI60" s="1907">
        <v>2019</v>
      </c>
      <c r="AJ60" s="2023">
        <v>2020</v>
      </c>
      <c r="AK60" s="1911">
        <v>2021</v>
      </c>
      <c r="AL60" s="1911">
        <v>2022</v>
      </c>
      <c r="AM60" s="2405">
        <v>2023</v>
      </c>
      <c r="AN60" s="2406">
        <v>2024</v>
      </c>
      <c r="AO60" s="2024"/>
      <c r="AP60" s="1207"/>
      <c r="AQ60" s="1207"/>
      <c r="AR60" s="1554"/>
      <c r="AS60" s="1554"/>
      <c r="AT60" s="2018"/>
      <c r="AU60" s="2018"/>
      <c r="AV60" s="1339"/>
      <c r="AW60" s="1339"/>
      <c r="AX60" s="1554"/>
      <c r="AY60" s="1554"/>
      <c r="AZ60" s="1554"/>
      <c r="BA60" s="1554"/>
      <c r="BB60" s="1554"/>
      <c r="BC60" s="1554"/>
      <c r="BD60" s="1554"/>
      <c r="BE60" s="1554"/>
      <c r="BF60" s="1554"/>
      <c r="BG60" s="1554"/>
      <c r="BH60" s="1554"/>
      <c r="BI60" s="1554"/>
      <c r="BJ60" s="1554"/>
      <c r="BK60" s="1554"/>
      <c r="BL60" s="1554"/>
      <c r="BM60" s="1554"/>
      <c r="BN60" s="1554"/>
      <c r="BO60" s="1554"/>
      <c r="BP60" s="1554"/>
      <c r="BQ60" s="1554"/>
      <c r="BR60" s="1554"/>
      <c r="BS60" s="1554"/>
      <c r="BT60" s="1554"/>
      <c r="BU60" s="1554"/>
      <c r="BV60" s="1554"/>
      <c r="BW60" s="1554"/>
      <c r="BX60" s="1554"/>
      <c r="BY60" s="1554"/>
      <c r="BZ60" s="1554"/>
      <c r="CA60" s="1554"/>
      <c r="CB60" s="1554"/>
      <c r="CC60" s="1554"/>
      <c r="CD60" s="1554"/>
      <c r="CE60" s="1554"/>
      <c r="CF60" s="1554"/>
      <c r="CG60" s="1554"/>
      <c r="CH60" s="1554"/>
      <c r="CI60" s="1554"/>
      <c r="CJ60" s="1554"/>
      <c r="CK60" s="1554"/>
      <c r="CL60" s="1554"/>
      <c r="CM60" s="1554"/>
      <c r="CN60" s="1554"/>
      <c r="CO60" s="1554"/>
      <c r="CP60" s="1554"/>
      <c r="CQ60" s="1554"/>
      <c r="CR60" s="1554"/>
      <c r="CS60" s="1554"/>
      <c r="CT60" s="1554"/>
      <c r="CU60" s="1554"/>
      <c r="CV60" s="1554"/>
      <c r="CW60" s="1554"/>
      <c r="CX60" s="1554"/>
      <c r="CY60" s="1554"/>
      <c r="CZ60" s="1554"/>
      <c r="DA60" s="1554"/>
      <c r="DB60" s="1554"/>
      <c r="DC60" s="1554"/>
      <c r="DD60" s="1554"/>
      <c r="DE60" s="1554"/>
      <c r="DF60" s="1554"/>
      <c r="DG60" s="1554"/>
      <c r="DH60" s="1554"/>
      <c r="DI60" s="1554"/>
      <c r="DJ60" s="1554"/>
      <c r="DK60" s="1554"/>
      <c r="DL60" s="1554"/>
      <c r="DM60" s="1554"/>
      <c r="DN60" s="1554"/>
      <c r="DO60" s="1554"/>
      <c r="DP60" s="1554"/>
      <c r="DQ60" s="1554"/>
      <c r="DR60" s="1554"/>
      <c r="DS60" s="1554"/>
      <c r="DT60" s="1554"/>
      <c r="DU60" s="1554"/>
      <c r="DV60" s="1554"/>
      <c r="DW60" s="1554"/>
      <c r="DX60" s="1554"/>
      <c r="DY60" s="1554"/>
      <c r="DZ60" s="1554"/>
      <c r="EA60" s="1554"/>
      <c r="EB60" s="1554"/>
      <c r="EC60" s="1554"/>
      <c r="ED60" s="1554"/>
      <c r="EE60" s="1554"/>
      <c r="EF60" s="1554"/>
      <c r="EG60" s="1554"/>
      <c r="EH60" s="1554"/>
      <c r="EI60" s="1554"/>
      <c r="EJ60" s="1554"/>
      <c r="EK60" s="1554"/>
      <c r="EL60" s="1554"/>
      <c r="EM60" s="1554"/>
      <c r="EN60" s="1554"/>
      <c r="EO60" s="1554"/>
      <c r="EP60" s="1554"/>
      <c r="EQ60" s="1554"/>
      <c r="ER60" s="1554"/>
      <c r="ES60" s="1554"/>
      <c r="ET60" s="1554"/>
      <c r="EU60" s="1554"/>
      <c r="EV60" s="1554"/>
      <c r="EW60" s="1554"/>
      <c r="EX60" s="1554"/>
      <c r="EY60" s="1554"/>
      <c r="EZ60" s="1554"/>
      <c r="FA60" s="1554"/>
      <c r="FB60" s="1554"/>
      <c r="FC60" s="1554"/>
      <c r="FD60" s="1554"/>
      <c r="FE60" s="1554"/>
      <c r="FF60" s="1554"/>
      <c r="FG60" s="1554"/>
      <c r="FH60" s="1554"/>
      <c r="FI60" s="1554"/>
      <c r="FJ60" s="1554"/>
      <c r="FK60" s="1554"/>
      <c r="FL60" s="1554"/>
      <c r="FM60" s="1554"/>
      <c r="FN60" s="1554"/>
      <c r="FO60" s="1554"/>
      <c r="FP60" s="1554"/>
      <c r="FQ60" s="1554"/>
      <c r="FR60" s="1554"/>
      <c r="FS60" s="1554"/>
      <c r="FT60" s="1554"/>
      <c r="FU60" s="1554"/>
      <c r="FV60" s="1554"/>
      <c r="FW60" s="1554"/>
      <c r="FX60" s="1554"/>
      <c r="FY60" s="1554"/>
      <c r="FZ60" s="1554"/>
      <c r="GA60" s="1554"/>
      <c r="GB60" s="1554"/>
      <c r="GC60" s="1554"/>
      <c r="GD60" s="1554"/>
      <c r="GE60" s="1554"/>
      <c r="GF60" s="1554"/>
      <c r="GG60" s="1554"/>
      <c r="GH60" s="1554"/>
      <c r="GI60" s="1554"/>
      <c r="GJ60" s="1554"/>
      <c r="GK60" s="1554"/>
      <c r="GL60" s="1554"/>
      <c r="GM60" s="1554"/>
      <c r="GN60" s="1554"/>
      <c r="GO60" s="1554"/>
      <c r="GP60" s="1554"/>
      <c r="GQ60" s="1554"/>
      <c r="GR60" s="1554"/>
      <c r="GS60" s="1554"/>
      <c r="GT60" s="1554"/>
      <c r="GU60" s="1554"/>
      <c r="GV60" s="1554"/>
      <c r="GW60" s="1554"/>
      <c r="GX60" s="1554"/>
      <c r="GY60" s="1554"/>
      <c r="GZ60" s="1554"/>
      <c r="HA60" s="1554"/>
      <c r="HB60" s="1554"/>
      <c r="HC60" s="1554"/>
      <c r="HD60" s="1554"/>
      <c r="HE60" s="1554"/>
      <c r="HF60" s="1554"/>
      <c r="HG60" s="1554"/>
      <c r="HH60" s="1554"/>
      <c r="HI60" s="1554"/>
      <c r="HJ60" s="1554"/>
      <c r="HK60" s="1554"/>
      <c r="HL60" s="1554"/>
      <c r="HM60" s="1554"/>
      <c r="HN60" s="1554"/>
      <c r="HO60" s="1554"/>
      <c r="HP60" s="1554"/>
      <c r="HQ60" s="1554"/>
      <c r="HR60" s="1554"/>
      <c r="HS60" s="1554"/>
      <c r="HT60" s="1554"/>
      <c r="HU60" s="1554"/>
      <c r="HV60" s="1554"/>
      <c r="HW60" s="1554"/>
      <c r="HX60" s="1554"/>
      <c r="HY60" s="1554"/>
      <c r="HZ60" s="1554"/>
      <c r="IA60" s="1554"/>
      <c r="IB60" s="1554"/>
      <c r="IC60" s="1554"/>
      <c r="ID60" s="1554"/>
      <c r="IE60" s="1554"/>
      <c r="IF60" s="1554"/>
      <c r="IG60" s="1554"/>
      <c r="IH60" s="1554"/>
      <c r="II60" s="1554"/>
      <c r="IJ60" s="1554"/>
      <c r="IK60" s="1554"/>
      <c r="IL60" s="1554"/>
      <c r="IM60" s="1554"/>
      <c r="IN60" s="1554"/>
      <c r="IO60" s="1554"/>
      <c r="IP60" s="1554"/>
    </row>
    <row r="61" spans="1:250" ht="12.5" thickBot="1">
      <c r="B61" s="1912"/>
      <c r="C61" s="2025"/>
      <c r="D61" s="2026"/>
      <c r="E61" s="2027" t="s">
        <v>1262</v>
      </c>
      <c r="F61" s="1913" t="s">
        <v>1263</v>
      </c>
      <c r="G61" s="1913" t="s">
        <v>1264</v>
      </c>
      <c r="H61" s="1913" t="s">
        <v>1265</v>
      </c>
      <c r="I61" s="1913" t="s">
        <v>1266</v>
      </c>
      <c r="J61" s="1914" t="s">
        <v>1267</v>
      </c>
      <c r="K61" s="1913" t="s">
        <v>1268</v>
      </c>
      <c r="L61" s="1913" t="s">
        <v>1269</v>
      </c>
      <c r="M61" s="1913" t="s">
        <v>1270</v>
      </c>
      <c r="N61" s="1913" t="s">
        <v>1271</v>
      </c>
      <c r="O61" s="1915" t="s">
        <v>1272</v>
      </c>
      <c r="P61" s="1916" t="s">
        <v>1273</v>
      </c>
      <c r="Q61" s="1917" t="s">
        <v>1274</v>
      </c>
      <c r="R61" s="1917" t="s">
        <v>1275</v>
      </c>
      <c r="S61" s="1918" t="s">
        <v>1276</v>
      </c>
      <c r="T61" s="1917" t="s">
        <v>1277</v>
      </c>
      <c r="U61" s="1917" t="s">
        <v>1278</v>
      </c>
      <c r="V61" s="1918" t="s">
        <v>1279</v>
      </c>
      <c r="W61" s="1917" t="s">
        <v>1280</v>
      </c>
      <c r="X61" s="1917" t="s">
        <v>1281</v>
      </c>
      <c r="Y61" s="1917" t="s">
        <v>1282</v>
      </c>
      <c r="Z61" s="1913" t="s">
        <v>1283</v>
      </c>
      <c r="AA61" s="1917" t="s">
        <v>1284</v>
      </c>
      <c r="AB61" s="1917" t="s">
        <v>1285</v>
      </c>
      <c r="AC61" s="1917" t="s">
        <v>1286</v>
      </c>
      <c r="AD61" s="1919" t="s">
        <v>1287</v>
      </c>
      <c r="AE61" s="1917" t="s">
        <v>1288</v>
      </c>
      <c r="AF61" s="1918" t="s">
        <v>1289</v>
      </c>
      <c r="AG61" s="1917" t="s">
        <v>1290</v>
      </c>
      <c r="AH61" s="1918" t="s">
        <v>1291</v>
      </c>
      <c r="AI61" s="1920" t="s">
        <v>1292</v>
      </c>
      <c r="AJ61" s="2028" t="s">
        <v>1293</v>
      </c>
      <c r="AK61" s="1922" t="s">
        <v>1294</v>
      </c>
      <c r="AL61" s="2223" t="s">
        <v>1295</v>
      </c>
      <c r="AM61" s="2410" t="s">
        <v>1435</v>
      </c>
      <c r="AN61" s="1295" t="s">
        <v>1476</v>
      </c>
      <c r="AO61" s="2029"/>
      <c r="AP61" s="1339"/>
      <c r="AQ61" s="1339"/>
      <c r="AT61" s="2030"/>
      <c r="AU61" s="2030"/>
      <c r="AV61" s="1339"/>
      <c r="AW61" s="1339"/>
    </row>
    <row r="62" spans="1:250" ht="12">
      <c r="B62" s="2926" t="s">
        <v>979</v>
      </c>
      <c r="C62" s="1923" t="s">
        <v>1112</v>
      </c>
      <c r="D62" s="1924" t="s">
        <v>981</v>
      </c>
      <c r="E62" s="1925">
        <f t="shared" ref="E62:AN62" si="36">E148/1000</f>
        <v>434.82640000000004</v>
      </c>
      <c r="F62" s="1925">
        <f t="shared" si="36"/>
        <v>470.87369999999999</v>
      </c>
      <c r="G62" s="1925">
        <f t="shared" si="36"/>
        <v>496.05849999999998</v>
      </c>
      <c r="H62" s="1925">
        <f t="shared" si="36"/>
        <v>505.82049999999998</v>
      </c>
      <c r="I62" s="1925">
        <f t="shared" si="36"/>
        <v>504.50959999999998</v>
      </c>
      <c r="J62" s="1925">
        <f t="shared" si="36"/>
        <v>511.9588</v>
      </c>
      <c r="K62" s="1925">
        <f t="shared" si="36"/>
        <v>525.29949999999997</v>
      </c>
      <c r="L62" s="1925">
        <f t="shared" si="36"/>
        <v>538.65959999999995</v>
      </c>
      <c r="M62" s="1925">
        <f t="shared" si="36"/>
        <v>542.50800000000004</v>
      </c>
      <c r="N62" s="1925">
        <f t="shared" si="36"/>
        <v>534.56409999999994</v>
      </c>
      <c r="O62" s="1925">
        <f t="shared" si="36"/>
        <v>530.29859999999996</v>
      </c>
      <c r="P62" s="1925">
        <f t="shared" si="36"/>
        <v>537.61419999999998</v>
      </c>
      <c r="Q62" s="1925">
        <f t="shared" si="36"/>
        <v>527.41049999999996</v>
      </c>
      <c r="R62" s="1925">
        <f t="shared" si="36"/>
        <v>523.46590000000003</v>
      </c>
      <c r="S62" s="1925">
        <f t="shared" si="36"/>
        <v>526.21990000000005</v>
      </c>
      <c r="T62" s="1925">
        <f t="shared" si="36"/>
        <v>529.63790000000006</v>
      </c>
      <c r="U62" s="1925">
        <f t="shared" si="36"/>
        <v>534.10619999999994</v>
      </c>
      <c r="V62" s="1925">
        <f t="shared" si="36"/>
        <v>537.25790000000006</v>
      </c>
      <c r="W62" s="1925">
        <f t="shared" si="36"/>
        <v>538.4855</v>
      </c>
      <c r="X62" s="1925">
        <f t="shared" si="36"/>
        <v>516.17489999999998</v>
      </c>
      <c r="Y62" s="1925">
        <f t="shared" si="36"/>
        <v>497.36420000000004</v>
      </c>
      <c r="Z62" s="1925">
        <f t="shared" si="36"/>
        <v>504.87369999999999</v>
      </c>
      <c r="AA62" s="1925">
        <f t="shared" si="36"/>
        <v>500.0462</v>
      </c>
      <c r="AB62" s="1925">
        <f t="shared" si="36"/>
        <v>499.42059999999998</v>
      </c>
      <c r="AC62" s="1925">
        <f t="shared" si="36"/>
        <v>512.67750000000001</v>
      </c>
      <c r="AD62" s="1925">
        <f t="shared" si="36"/>
        <v>523.42279999999994</v>
      </c>
      <c r="AE62" s="1925">
        <f t="shared" si="36"/>
        <v>540.74080000000004</v>
      </c>
      <c r="AF62" s="1925">
        <f t="shared" si="36"/>
        <v>544.82990000000007</v>
      </c>
      <c r="AG62" s="1925">
        <f t="shared" si="36"/>
        <v>555.71249999999998</v>
      </c>
      <c r="AH62" s="1925">
        <f t="shared" si="36"/>
        <v>556.57050000000004</v>
      </c>
      <c r="AI62" s="1925">
        <f t="shared" si="36"/>
        <v>556.80070000000001</v>
      </c>
      <c r="AJ62" s="1925">
        <f t="shared" si="36"/>
        <v>538.78780000000006</v>
      </c>
      <c r="AK62" s="1925">
        <f t="shared" si="36"/>
        <v>554.91330000000005</v>
      </c>
      <c r="AL62" s="1925">
        <f t="shared" si="36"/>
        <v>567.1126999999999</v>
      </c>
      <c r="AM62" s="1925">
        <f t="shared" si="36"/>
        <v>593.90340000000003</v>
      </c>
      <c r="AN62" s="1925">
        <f t="shared" si="36"/>
        <v>615.9076</v>
      </c>
      <c r="AO62" s="1926" t="s">
        <v>1113</v>
      </c>
      <c r="AQ62" s="1619" t="s">
        <v>1386</v>
      </c>
    </row>
    <row r="63" spans="1:250" ht="12">
      <c r="B63" s="2913"/>
      <c r="C63" s="1923" t="s">
        <v>521</v>
      </c>
      <c r="D63" s="1932" t="s">
        <v>983</v>
      </c>
      <c r="E63" s="1949" t="s">
        <v>1298</v>
      </c>
      <c r="F63" s="1927">
        <f>ROUND((F62-E62)/E62*100,1)</f>
        <v>8.3000000000000007</v>
      </c>
      <c r="G63" s="1927">
        <f>ROUND((G62-F62)/F62*100,1)</f>
        <v>5.3</v>
      </c>
      <c r="H63" s="1927">
        <f t="shared" ref="H63:AN63" si="37">ROUND((H62-G62)/G62*100,1)</f>
        <v>2</v>
      </c>
      <c r="I63" s="1927">
        <f t="shared" si="37"/>
        <v>-0.3</v>
      </c>
      <c r="J63" s="1927">
        <f t="shared" si="37"/>
        <v>1.5</v>
      </c>
      <c r="K63" s="1927">
        <f t="shared" si="37"/>
        <v>2.6</v>
      </c>
      <c r="L63" s="1927">
        <f t="shared" si="37"/>
        <v>2.5</v>
      </c>
      <c r="M63" s="1927">
        <f t="shared" si="37"/>
        <v>0.7</v>
      </c>
      <c r="N63" s="1927">
        <f t="shared" si="37"/>
        <v>-1.5</v>
      </c>
      <c r="O63" s="1927">
        <f t="shared" si="37"/>
        <v>-0.8</v>
      </c>
      <c r="P63" s="1927">
        <f t="shared" si="37"/>
        <v>1.4</v>
      </c>
      <c r="Q63" s="1927">
        <f t="shared" si="37"/>
        <v>-1.9</v>
      </c>
      <c r="R63" s="1927">
        <f t="shared" si="37"/>
        <v>-0.7</v>
      </c>
      <c r="S63" s="1927">
        <f t="shared" si="37"/>
        <v>0.5</v>
      </c>
      <c r="T63" s="1927">
        <f t="shared" si="37"/>
        <v>0.6</v>
      </c>
      <c r="U63" s="1927">
        <f t="shared" si="37"/>
        <v>0.8</v>
      </c>
      <c r="V63" s="1927">
        <f t="shared" si="37"/>
        <v>0.6</v>
      </c>
      <c r="W63" s="1927">
        <f t="shared" si="37"/>
        <v>0.2</v>
      </c>
      <c r="X63" s="1927">
        <f t="shared" si="37"/>
        <v>-4.0999999999999996</v>
      </c>
      <c r="Y63" s="1927">
        <f t="shared" si="37"/>
        <v>-3.6</v>
      </c>
      <c r="Z63" s="1927">
        <f t="shared" si="37"/>
        <v>1.5</v>
      </c>
      <c r="AA63" s="1927">
        <f t="shared" si="37"/>
        <v>-1</v>
      </c>
      <c r="AB63" s="1927">
        <f t="shared" si="37"/>
        <v>-0.1</v>
      </c>
      <c r="AC63" s="1927">
        <f t="shared" si="37"/>
        <v>2.7</v>
      </c>
      <c r="AD63" s="1927">
        <f t="shared" si="37"/>
        <v>2.1</v>
      </c>
      <c r="AE63" s="1927">
        <f t="shared" si="37"/>
        <v>3.3</v>
      </c>
      <c r="AF63" s="1927">
        <f t="shared" si="37"/>
        <v>0.8</v>
      </c>
      <c r="AG63" s="1927">
        <f t="shared" si="37"/>
        <v>2</v>
      </c>
      <c r="AH63" s="1927">
        <f t="shared" si="37"/>
        <v>0.2</v>
      </c>
      <c r="AI63" s="1927">
        <f t="shared" si="37"/>
        <v>0</v>
      </c>
      <c r="AJ63" s="1927">
        <f t="shared" si="37"/>
        <v>-3.2</v>
      </c>
      <c r="AK63" s="1927">
        <f t="shared" si="37"/>
        <v>3</v>
      </c>
      <c r="AL63" s="1927">
        <f t="shared" si="37"/>
        <v>2.2000000000000002</v>
      </c>
      <c r="AM63" s="1927">
        <f t="shared" si="37"/>
        <v>4.7</v>
      </c>
      <c r="AN63" s="1927">
        <f t="shared" si="37"/>
        <v>3.7</v>
      </c>
      <c r="AO63" s="1928" t="s">
        <v>1387</v>
      </c>
    </row>
    <row r="64" spans="1:250" ht="12">
      <c r="B64" s="2913"/>
      <c r="C64" s="1923" t="s">
        <v>1112</v>
      </c>
      <c r="D64" s="1924" t="s">
        <v>985</v>
      </c>
      <c r="E64" s="2031">
        <f t="shared" ref="E64:AN64" si="38">E150/1000</f>
        <v>407.92290000000003</v>
      </c>
      <c r="F64" s="1925">
        <f t="shared" si="38"/>
        <v>430.86190000000005</v>
      </c>
      <c r="G64" s="1925">
        <f t="shared" si="38"/>
        <v>441.67790000000002</v>
      </c>
      <c r="H64" s="1925">
        <f t="shared" si="38"/>
        <v>444.29720000000003</v>
      </c>
      <c r="I64" s="1925">
        <f t="shared" si="38"/>
        <v>440.84159999999997</v>
      </c>
      <c r="J64" s="1925">
        <f t="shared" si="38"/>
        <v>447.93690000000004</v>
      </c>
      <c r="K64" s="1925">
        <f t="shared" si="38"/>
        <v>462.1773</v>
      </c>
      <c r="L64" s="1925">
        <f t="shared" si="38"/>
        <v>475.80609999999996</v>
      </c>
      <c r="M64" s="1925">
        <f t="shared" si="38"/>
        <v>475.21729999999997</v>
      </c>
      <c r="N64" s="1925">
        <f t="shared" si="38"/>
        <v>470.50740000000002</v>
      </c>
      <c r="O64" s="1925">
        <f t="shared" si="38"/>
        <v>473.32009999999997</v>
      </c>
      <c r="P64" s="1925">
        <f t="shared" si="38"/>
        <v>485.62299999999999</v>
      </c>
      <c r="Q64" s="1925">
        <f t="shared" si="38"/>
        <v>482.11349999999999</v>
      </c>
      <c r="R64" s="1925">
        <f t="shared" si="38"/>
        <v>486.5455</v>
      </c>
      <c r="S64" s="1925">
        <f t="shared" si="38"/>
        <v>495.9228</v>
      </c>
      <c r="T64" s="1925">
        <f t="shared" si="38"/>
        <v>504.26940000000002</v>
      </c>
      <c r="U64" s="1925">
        <f t="shared" si="38"/>
        <v>515.13409999999999</v>
      </c>
      <c r="V64" s="1925">
        <f t="shared" si="38"/>
        <v>521.78459999999995</v>
      </c>
      <c r="W64" s="1925">
        <f t="shared" si="38"/>
        <v>527.27159999999992</v>
      </c>
      <c r="X64" s="1925">
        <f t="shared" si="38"/>
        <v>508.262</v>
      </c>
      <c r="Y64" s="1925">
        <f t="shared" si="38"/>
        <v>495.87559999999996</v>
      </c>
      <c r="Z64" s="1925">
        <f t="shared" si="38"/>
        <v>512.06470000000002</v>
      </c>
      <c r="AA64" s="1925">
        <f t="shared" si="38"/>
        <v>514.68669999999997</v>
      </c>
      <c r="AB64" s="1925">
        <f t="shared" si="38"/>
        <v>517.91930000000002</v>
      </c>
      <c r="AC64" s="1925">
        <f t="shared" si="38"/>
        <v>532.07230000000004</v>
      </c>
      <c r="AD64" s="1925">
        <f t="shared" si="38"/>
        <v>530.19530000000009</v>
      </c>
      <c r="AE64" s="1925">
        <f t="shared" si="38"/>
        <v>539.4135</v>
      </c>
      <c r="AF64" s="1925">
        <f t="shared" si="38"/>
        <v>543.47910000000002</v>
      </c>
      <c r="AG64" s="1925">
        <f t="shared" si="38"/>
        <v>553.17349999999999</v>
      </c>
      <c r="AH64" s="1925">
        <f t="shared" si="38"/>
        <v>554.53200000000004</v>
      </c>
      <c r="AI64" s="1925">
        <f t="shared" si="38"/>
        <v>550.11719999999991</v>
      </c>
      <c r="AJ64" s="1925">
        <f t="shared" si="38"/>
        <v>528.63</v>
      </c>
      <c r="AK64" s="1925">
        <f t="shared" si="38"/>
        <v>545.04169999999999</v>
      </c>
      <c r="AL64" s="1925">
        <f t="shared" si="38"/>
        <v>551.971</v>
      </c>
      <c r="AM64" s="1925">
        <f t="shared" si="38"/>
        <v>554.65549999999996</v>
      </c>
      <c r="AN64" s="1925">
        <f t="shared" si="38"/>
        <v>558.72940000000006</v>
      </c>
      <c r="AO64" s="1928"/>
    </row>
    <row r="65" spans="2:43" ht="12">
      <c r="B65" s="2913"/>
      <c r="C65" s="1931" t="s">
        <v>1388</v>
      </c>
      <c r="D65" s="1932" t="s">
        <v>983</v>
      </c>
      <c r="E65" s="1949" t="s">
        <v>1298</v>
      </c>
      <c r="F65" s="1927">
        <f>ROUND((F64-E64)/E64*100,1)</f>
        <v>5.6</v>
      </c>
      <c r="G65" s="1927">
        <f>ROUND((G64-F64)/F64*100,1)</f>
        <v>2.5</v>
      </c>
      <c r="H65" s="1927">
        <f t="shared" ref="H65:AN65" si="39">ROUND((H64-G64)/G64*100,1)</f>
        <v>0.6</v>
      </c>
      <c r="I65" s="1927">
        <f t="shared" si="39"/>
        <v>-0.8</v>
      </c>
      <c r="J65" s="1927">
        <f t="shared" si="39"/>
        <v>1.6</v>
      </c>
      <c r="K65" s="1927">
        <f t="shared" si="39"/>
        <v>3.2</v>
      </c>
      <c r="L65" s="1927">
        <f t="shared" si="39"/>
        <v>2.9</v>
      </c>
      <c r="M65" s="1927">
        <f t="shared" si="39"/>
        <v>-0.1</v>
      </c>
      <c r="N65" s="1927">
        <f t="shared" si="39"/>
        <v>-1</v>
      </c>
      <c r="O65" s="1927">
        <f t="shared" si="39"/>
        <v>0.6</v>
      </c>
      <c r="P65" s="1927">
        <f t="shared" si="39"/>
        <v>2.6</v>
      </c>
      <c r="Q65" s="1927">
        <f t="shared" si="39"/>
        <v>-0.7</v>
      </c>
      <c r="R65" s="1927">
        <f t="shared" si="39"/>
        <v>0.9</v>
      </c>
      <c r="S65" s="1927">
        <f t="shared" si="39"/>
        <v>1.9</v>
      </c>
      <c r="T65" s="1927">
        <f t="shared" si="39"/>
        <v>1.7</v>
      </c>
      <c r="U65" s="1927">
        <f t="shared" si="39"/>
        <v>2.2000000000000002</v>
      </c>
      <c r="V65" s="1927">
        <f t="shared" si="39"/>
        <v>1.3</v>
      </c>
      <c r="W65" s="1927">
        <f t="shared" si="39"/>
        <v>1.1000000000000001</v>
      </c>
      <c r="X65" s="1927">
        <f t="shared" si="39"/>
        <v>-3.6</v>
      </c>
      <c r="Y65" s="1927">
        <f t="shared" si="39"/>
        <v>-2.4</v>
      </c>
      <c r="Z65" s="1927">
        <f t="shared" si="39"/>
        <v>3.3</v>
      </c>
      <c r="AA65" s="1927">
        <f t="shared" si="39"/>
        <v>0.5</v>
      </c>
      <c r="AB65" s="1927">
        <f t="shared" si="39"/>
        <v>0.6</v>
      </c>
      <c r="AC65" s="1927">
        <f t="shared" si="39"/>
        <v>2.7</v>
      </c>
      <c r="AD65" s="1927">
        <f t="shared" si="39"/>
        <v>-0.4</v>
      </c>
      <c r="AE65" s="1927">
        <f t="shared" si="39"/>
        <v>1.7</v>
      </c>
      <c r="AF65" s="1927">
        <f t="shared" si="39"/>
        <v>0.8</v>
      </c>
      <c r="AG65" s="1927">
        <f t="shared" si="39"/>
        <v>1.8</v>
      </c>
      <c r="AH65" s="1927">
        <f t="shared" si="39"/>
        <v>0.2</v>
      </c>
      <c r="AI65" s="1927">
        <f t="shared" si="39"/>
        <v>-0.8</v>
      </c>
      <c r="AJ65" s="1927">
        <f t="shared" si="39"/>
        <v>-3.9</v>
      </c>
      <c r="AK65" s="1927">
        <f t="shared" si="39"/>
        <v>3.1</v>
      </c>
      <c r="AL65" s="1927">
        <f t="shared" si="39"/>
        <v>1.3</v>
      </c>
      <c r="AM65" s="1927">
        <f t="shared" si="39"/>
        <v>0.5</v>
      </c>
      <c r="AN65" s="1927">
        <f t="shared" si="39"/>
        <v>0.7</v>
      </c>
      <c r="AO65" s="1934" t="s">
        <v>1389</v>
      </c>
    </row>
    <row r="66" spans="2:43" ht="12">
      <c r="B66" s="2913"/>
      <c r="C66" s="1923" t="s">
        <v>1112</v>
      </c>
      <c r="D66" s="1929" t="s">
        <v>985</v>
      </c>
      <c r="E66" s="2032">
        <f t="shared" ref="E66:AD66" si="40">E152/1000</f>
        <v>419.29244014362462</v>
      </c>
      <c r="F66" s="1989">
        <f t="shared" si="40"/>
        <v>443.87932392560634</v>
      </c>
      <c r="G66" s="1989">
        <f t="shared" si="40"/>
        <v>451.34493115950539</v>
      </c>
      <c r="H66" s="1989">
        <f t="shared" si="40"/>
        <v>454.84839862881887</v>
      </c>
      <c r="I66" s="1989">
        <f t="shared" si="40"/>
        <v>452.00905341212541</v>
      </c>
      <c r="J66" s="1989">
        <f t="shared" si="40"/>
        <v>457.89529999999996</v>
      </c>
      <c r="K66" s="1989">
        <f t="shared" si="40"/>
        <v>466.52620000000002</v>
      </c>
      <c r="L66" s="1989">
        <f t="shared" si="40"/>
        <v>477.40440000000001</v>
      </c>
      <c r="M66" s="1989">
        <f t="shared" si="40"/>
        <v>477.4486</v>
      </c>
      <c r="N66" s="1989">
        <f t="shared" si="40"/>
        <v>470.3338</v>
      </c>
      <c r="O66" s="1989">
        <f t="shared" si="40"/>
        <v>471.10879999999997</v>
      </c>
      <c r="P66" s="1989">
        <f t="shared" si="40"/>
        <v>479.71690000000001</v>
      </c>
      <c r="Q66" s="1989">
        <f t="shared" si="40"/>
        <v>478.47320000000002</v>
      </c>
      <c r="R66" s="1989">
        <f t="shared" si="40"/>
        <v>482.0317</v>
      </c>
      <c r="S66" s="1989">
        <f t="shared" si="40"/>
        <v>491.44549999999998</v>
      </c>
      <c r="T66" s="1989">
        <f t="shared" si="40"/>
        <v>497.50850000000003</v>
      </c>
      <c r="U66" s="1989">
        <f t="shared" si="40"/>
        <v>507.23090000000002</v>
      </c>
      <c r="V66" s="1989">
        <f t="shared" si="40"/>
        <v>516.06899999999996</v>
      </c>
      <c r="W66" s="1989">
        <f t="shared" si="40"/>
        <v>526.35289999999998</v>
      </c>
      <c r="X66" s="1989">
        <f t="shared" si="40"/>
        <v>507.02519999999998</v>
      </c>
      <c r="Y66" s="1989">
        <f t="shared" si="40"/>
        <v>500.4049</v>
      </c>
      <c r="Z66" s="1989">
        <f t="shared" si="40"/>
        <v>527.75959999999998</v>
      </c>
      <c r="AA66" s="1989">
        <f t="shared" si="40"/>
        <v>530.48</v>
      </c>
      <c r="AB66" s="1989">
        <f t="shared" si="40"/>
        <v>527.91300000000001</v>
      </c>
      <c r="AC66" s="1989">
        <f t="shared" si="40"/>
        <v>541.80290000000002</v>
      </c>
      <c r="AD66" s="1989">
        <f t="shared" si="40"/>
        <v>534.55909999999994</v>
      </c>
      <c r="AE66" s="1935" t="s">
        <v>1298</v>
      </c>
      <c r="AF66" s="1935" t="s">
        <v>1298</v>
      </c>
      <c r="AG66" s="1935" t="s">
        <v>1298</v>
      </c>
      <c r="AH66" s="1937" t="s">
        <v>579</v>
      </c>
      <c r="AI66" s="1937" t="s">
        <v>579</v>
      </c>
      <c r="AJ66" s="1937" t="s">
        <v>579</v>
      </c>
      <c r="AK66" s="1937" t="s">
        <v>579</v>
      </c>
      <c r="AL66" s="1937" t="s">
        <v>579</v>
      </c>
      <c r="AM66" s="1937" t="s">
        <v>579</v>
      </c>
      <c r="AN66" s="1937" t="s">
        <v>579</v>
      </c>
      <c r="AO66" s="1928" t="s">
        <v>271</v>
      </c>
    </row>
    <row r="67" spans="2:43" ht="12">
      <c r="B67" s="2914"/>
      <c r="C67" s="1939" t="s">
        <v>1301</v>
      </c>
      <c r="D67" s="1932" t="s">
        <v>983</v>
      </c>
      <c r="E67" s="1949" t="s">
        <v>1298</v>
      </c>
      <c r="F67" s="1927">
        <f>ROUND((F66-E66)/E66*100,1)</f>
        <v>5.9</v>
      </c>
      <c r="G67" s="1927">
        <f>ROUND((G66-F66)/F66*100,1)</f>
        <v>1.7</v>
      </c>
      <c r="H67" s="1927">
        <f>ROUND((H66-G66)/G66*100,1)</f>
        <v>0.8</v>
      </c>
      <c r="I67" s="1927">
        <f>ROUND((I66-H66)/H66*100,1)</f>
        <v>-0.6</v>
      </c>
      <c r="J67" s="1927">
        <f>ROUND((J66-I66)/I66*100,1)</f>
        <v>1.3</v>
      </c>
      <c r="K67" s="1927">
        <f t="shared" ref="K67:AD67" si="41">ROUND((K66-J66)/J66*100,1)</f>
        <v>1.9</v>
      </c>
      <c r="L67" s="1927">
        <f t="shared" si="41"/>
        <v>2.2999999999999998</v>
      </c>
      <c r="M67" s="1927">
        <f t="shared" si="41"/>
        <v>0</v>
      </c>
      <c r="N67" s="1927">
        <f t="shared" si="41"/>
        <v>-1.5</v>
      </c>
      <c r="O67" s="1927">
        <f t="shared" si="41"/>
        <v>0.2</v>
      </c>
      <c r="P67" s="1927">
        <f t="shared" si="41"/>
        <v>1.8</v>
      </c>
      <c r="Q67" s="1927">
        <f t="shared" si="41"/>
        <v>-0.3</v>
      </c>
      <c r="R67" s="1927">
        <f t="shared" si="41"/>
        <v>0.7</v>
      </c>
      <c r="S67" s="1927">
        <f t="shared" si="41"/>
        <v>2</v>
      </c>
      <c r="T67" s="1927">
        <f t="shared" si="41"/>
        <v>1.2</v>
      </c>
      <c r="U67" s="1927">
        <f t="shared" si="41"/>
        <v>2</v>
      </c>
      <c r="V67" s="1927">
        <f t="shared" si="41"/>
        <v>1.7</v>
      </c>
      <c r="W67" s="1927">
        <f t="shared" si="41"/>
        <v>2</v>
      </c>
      <c r="X67" s="1927">
        <f t="shared" si="41"/>
        <v>-3.7</v>
      </c>
      <c r="Y67" s="1927">
        <f t="shared" si="41"/>
        <v>-1.3</v>
      </c>
      <c r="Z67" s="1927">
        <f t="shared" si="41"/>
        <v>5.5</v>
      </c>
      <c r="AA67" s="1927">
        <f t="shared" si="41"/>
        <v>0.5</v>
      </c>
      <c r="AB67" s="1927">
        <f t="shared" si="41"/>
        <v>-0.5</v>
      </c>
      <c r="AC67" s="1927">
        <f t="shared" si="41"/>
        <v>2.6</v>
      </c>
      <c r="AD67" s="1927">
        <f t="shared" si="41"/>
        <v>-1.3</v>
      </c>
      <c r="AE67" s="1940" t="s">
        <v>1298</v>
      </c>
      <c r="AF67" s="1940" t="s">
        <v>1298</v>
      </c>
      <c r="AG67" s="1940" t="s">
        <v>1298</v>
      </c>
      <c r="AH67" s="1941" t="s">
        <v>579</v>
      </c>
      <c r="AI67" s="1941" t="s">
        <v>579</v>
      </c>
      <c r="AJ67" s="1941" t="s">
        <v>579</v>
      </c>
      <c r="AK67" s="1941" t="s">
        <v>579</v>
      </c>
      <c r="AL67" s="1941" t="s">
        <v>579</v>
      </c>
      <c r="AM67" s="1941" t="s">
        <v>579</v>
      </c>
      <c r="AN67" s="1941" t="s">
        <v>579</v>
      </c>
      <c r="AO67" s="1538" t="s">
        <v>271</v>
      </c>
    </row>
    <row r="68" spans="2:43" ht="12">
      <c r="B68" s="2912" t="s">
        <v>1302</v>
      </c>
      <c r="C68" s="1923" t="s">
        <v>666</v>
      </c>
      <c r="D68" s="2033" t="s">
        <v>996</v>
      </c>
      <c r="E68" s="2034">
        <v>114.8</v>
      </c>
      <c r="F68" s="1930">
        <v>120.5</v>
      </c>
      <c r="G68" s="1930">
        <v>119.7</v>
      </c>
      <c r="H68" s="1930">
        <v>112.6</v>
      </c>
      <c r="I68" s="1930">
        <v>108.4</v>
      </c>
      <c r="J68" s="1930">
        <v>111.9</v>
      </c>
      <c r="K68" s="1930">
        <v>114.2</v>
      </c>
      <c r="L68" s="1930">
        <v>118</v>
      </c>
      <c r="M68" s="1930">
        <v>119.4</v>
      </c>
      <c r="N68" s="1930">
        <v>111.2</v>
      </c>
      <c r="O68" s="1930">
        <v>114.2</v>
      </c>
      <c r="P68" s="1930">
        <v>119</v>
      </c>
      <c r="Q68" s="1930">
        <v>108.1</v>
      </c>
      <c r="R68" s="1930">
        <v>111.3</v>
      </c>
      <c r="S68" s="1930">
        <v>114.5</v>
      </c>
      <c r="T68" s="1930">
        <v>118.9</v>
      </c>
      <c r="U68" s="1930">
        <v>120.8</v>
      </c>
      <c r="V68" s="1930">
        <v>126.3</v>
      </c>
      <c r="W68" s="1930">
        <v>129.9</v>
      </c>
      <c r="X68" s="1930">
        <v>113.6</v>
      </c>
      <c r="Y68" s="1930">
        <v>102.8</v>
      </c>
      <c r="Z68" s="1930">
        <v>111.9</v>
      </c>
      <c r="AA68" s="1930">
        <v>111.1</v>
      </c>
      <c r="AB68" s="1930">
        <v>108.1</v>
      </c>
      <c r="AC68" s="1513">
        <v>111.7</v>
      </c>
      <c r="AD68" s="1513">
        <v>111.1</v>
      </c>
      <c r="AE68" s="1513">
        <v>110.3</v>
      </c>
      <c r="AF68" s="1513">
        <v>111.2</v>
      </c>
      <c r="AG68" s="1513">
        <v>114.3</v>
      </c>
      <c r="AH68" s="2035">
        <v>114.2</v>
      </c>
      <c r="AI68" s="2036">
        <v>110.2</v>
      </c>
      <c r="AJ68" s="2036">
        <v>99.7</v>
      </c>
      <c r="AK68" s="2035">
        <v>105.2</v>
      </c>
      <c r="AL68" s="2035">
        <v>104.9</v>
      </c>
      <c r="AM68" s="2035">
        <v>102.9</v>
      </c>
      <c r="AN68" s="2035">
        <v>101.5</v>
      </c>
      <c r="AO68" s="1928" t="s">
        <v>1390</v>
      </c>
      <c r="AQ68" s="1619" t="s">
        <v>1304</v>
      </c>
    </row>
    <row r="69" spans="2:43" ht="12">
      <c r="B69" s="2913"/>
      <c r="C69" s="1923"/>
      <c r="D69" s="1946" t="s">
        <v>577</v>
      </c>
      <c r="E69" s="1949" t="s">
        <v>1298</v>
      </c>
      <c r="F69" s="1927">
        <f>ROUND((F68-E68)/E68*100,1)</f>
        <v>5</v>
      </c>
      <c r="G69" s="1927">
        <f>ROUND((G68-F68)/F68*100,1)</f>
        <v>-0.7</v>
      </c>
      <c r="H69" s="1927">
        <f t="shared" ref="H69:AN69" si="42">ROUND((H68-G68)/G68*100,1)</f>
        <v>-5.9</v>
      </c>
      <c r="I69" s="1927">
        <f t="shared" si="42"/>
        <v>-3.7</v>
      </c>
      <c r="J69" s="1927">
        <f t="shared" si="42"/>
        <v>3.2</v>
      </c>
      <c r="K69" s="1927">
        <f t="shared" si="42"/>
        <v>2.1</v>
      </c>
      <c r="L69" s="1927">
        <f t="shared" si="42"/>
        <v>3.3</v>
      </c>
      <c r="M69" s="1927">
        <f t="shared" si="42"/>
        <v>1.2</v>
      </c>
      <c r="N69" s="1927">
        <f t="shared" si="42"/>
        <v>-6.9</v>
      </c>
      <c r="O69" s="1927">
        <f t="shared" si="42"/>
        <v>2.7</v>
      </c>
      <c r="P69" s="1927">
        <f t="shared" si="42"/>
        <v>4.2</v>
      </c>
      <c r="Q69" s="1927">
        <f t="shared" si="42"/>
        <v>-9.1999999999999993</v>
      </c>
      <c r="R69" s="1927">
        <f t="shared" si="42"/>
        <v>3</v>
      </c>
      <c r="S69" s="1927">
        <f t="shared" si="42"/>
        <v>2.9</v>
      </c>
      <c r="T69" s="1927">
        <f t="shared" si="42"/>
        <v>3.8</v>
      </c>
      <c r="U69" s="1927">
        <f t="shared" si="42"/>
        <v>1.6</v>
      </c>
      <c r="V69" s="1927">
        <f t="shared" si="42"/>
        <v>4.5999999999999996</v>
      </c>
      <c r="W69" s="1927">
        <f t="shared" si="42"/>
        <v>2.9</v>
      </c>
      <c r="X69" s="1927">
        <f t="shared" si="42"/>
        <v>-12.5</v>
      </c>
      <c r="Y69" s="1927">
        <f t="shared" si="42"/>
        <v>-9.5</v>
      </c>
      <c r="Z69" s="1927">
        <f t="shared" si="42"/>
        <v>8.9</v>
      </c>
      <c r="AA69" s="1927">
        <f t="shared" si="42"/>
        <v>-0.7</v>
      </c>
      <c r="AB69" s="1927">
        <f t="shared" si="42"/>
        <v>-2.7</v>
      </c>
      <c r="AC69" s="1927">
        <f t="shared" si="42"/>
        <v>3.3</v>
      </c>
      <c r="AD69" s="1927">
        <f t="shared" si="42"/>
        <v>-0.5</v>
      </c>
      <c r="AE69" s="1927">
        <f t="shared" si="42"/>
        <v>-0.7</v>
      </c>
      <c r="AF69" s="1927">
        <f t="shared" si="42"/>
        <v>0.8</v>
      </c>
      <c r="AG69" s="1927">
        <f t="shared" si="42"/>
        <v>2.8</v>
      </c>
      <c r="AH69" s="1927">
        <f t="shared" si="42"/>
        <v>-0.1</v>
      </c>
      <c r="AI69" s="1927">
        <f t="shared" si="42"/>
        <v>-3.5</v>
      </c>
      <c r="AJ69" s="1927">
        <f t="shared" si="42"/>
        <v>-9.5</v>
      </c>
      <c r="AK69" s="1927">
        <f t="shared" si="42"/>
        <v>5.5</v>
      </c>
      <c r="AL69" s="1927">
        <f t="shared" si="42"/>
        <v>-0.3</v>
      </c>
      <c r="AM69" s="1927">
        <f t="shared" si="42"/>
        <v>-1.9</v>
      </c>
      <c r="AN69" s="1927">
        <f t="shared" si="42"/>
        <v>-1.4</v>
      </c>
      <c r="AO69" s="1928" t="s">
        <v>97</v>
      </c>
    </row>
    <row r="70" spans="2:43" ht="12">
      <c r="B70" s="2913"/>
      <c r="C70" s="1923" t="s">
        <v>991</v>
      </c>
      <c r="D70" s="2033" t="s">
        <v>996</v>
      </c>
      <c r="E70" s="2037">
        <v>106</v>
      </c>
      <c r="F70" s="1947">
        <v>110.4</v>
      </c>
      <c r="G70" s="1947">
        <v>118</v>
      </c>
      <c r="H70" s="1947">
        <v>114.1</v>
      </c>
      <c r="I70" s="1947">
        <v>111.7</v>
      </c>
      <c r="J70" s="1947">
        <v>112.2</v>
      </c>
      <c r="K70" s="1947">
        <v>116</v>
      </c>
      <c r="L70" s="1947">
        <v>111.3</v>
      </c>
      <c r="M70" s="1947">
        <v>120.8</v>
      </c>
      <c r="N70" s="1947">
        <v>108.8</v>
      </c>
      <c r="O70" s="1947">
        <v>105.6</v>
      </c>
      <c r="P70" s="1947">
        <v>108.1</v>
      </c>
      <c r="Q70" s="1947">
        <v>101.4</v>
      </c>
      <c r="R70" s="1947">
        <v>95.8</v>
      </c>
      <c r="S70" s="1947">
        <v>94.1</v>
      </c>
      <c r="T70" s="1947">
        <v>96.9</v>
      </c>
      <c r="U70" s="1947">
        <v>99.3</v>
      </c>
      <c r="V70" s="1947">
        <v>101</v>
      </c>
      <c r="W70" s="1947">
        <v>101.7</v>
      </c>
      <c r="X70" s="1947">
        <v>97.8</v>
      </c>
      <c r="Y70" s="1930">
        <v>87.6</v>
      </c>
      <c r="Z70" s="1930">
        <v>85.9</v>
      </c>
      <c r="AA70" s="1930">
        <v>96.2</v>
      </c>
      <c r="AB70" s="1930">
        <v>94.6</v>
      </c>
      <c r="AC70" s="1513">
        <v>90.7</v>
      </c>
      <c r="AD70" s="1510">
        <v>95.4</v>
      </c>
      <c r="AE70" s="1513">
        <v>95.6</v>
      </c>
      <c r="AF70" s="1513">
        <v>94.3</v>
      </c>
      <c r="AG70" s="1513">
        <v>99.6</v>
      </c>
      <c r="AH70" s="2675">
        <v>98.6</v>
      </c>
      <c r="AI70" s="2675">
        <v>101</v>
      </c>
      <c r="AJ70" s="2675">
        <v>91.2</v>
      </c>
      <c r="AK70" s="2675">
        <v>98.4</v>
      </c>
      <c r="AL70" s="2675">
        <v>100.6</v>
      </c>
      <c r="AM70" s="2675">
        <v>99.6</v>
      </c>
      <c r="AN70" s="2675">
        <v>98.9</v>
      </c>
      <c r="AO70" s="1962" t="s">
        <v>271</v>
      </c>
    </row>
    <row r="71" spans="2:43" ht="12">
      <c r="B71" s="2913"/>
      <c r="C71" s="1923" t="s">
        <v>1118</v>
      </c>
      <c r="D71" s="1946" t="s">
        <v>577</v>
      </c>
      <c r="E71" s="1949" t="s">
        <v>1298</v>
      </c>
      <c r="F71" s="1927">
        <f>ROUND((F70-E70)/E70*100,1)</f>
        <v>4.2</v>
      </c>
      <c r="G71" s="1927">
        <f>ROUND((G70-F70)/F70*100,1)</f>
        <v>6.9</v>
      </c>
      <c r="H71" s="1927">
        <f t="shared" ref="H71:AN73" si="43">ROUND((H70-G70)/G70*100,1)</f>
        <v>-3.3</v>
      </c>
      <c r="I71" s="1927">
        <f t="shared" si="43"/>
        <v>-2.1</v>
      </c>
      <c r="J71" s="1927">
        <f t="shared" si="43"/>
        <v>0.4</v>
      </c>
      <c r="K71" s="1927">
        <f t="shared" si="43"/>
        <v>3.4</v>
      </c>
      <c r="L71" s="1927">
        <f t="shared" si="43"/>
        <v>-4.0999999999999996</v>
      </c>
      <c r="M71" s="1927">
        <f t="shared" si="43"/>
        <v>8.5</v>
      </c>
      <c r="N71" s="1927">
        <f t="shared" si="43"/>
        <v>-9.9</v>
      </c>
      <c r="O71" s="1927">
        <f t="shared" si="43"/>
        <v>-2.9</v>
      </c>
      <c r="P71" s="1927">
        <f t="shared" si="43"/>
        <v>2.4</v>
      </c>
      <c r="Q71" s="1927">
        <f t="shared" si="43"/>
        <v>-6.2</v>
      </c>
      <c r="R71" s="1927">
        <f t="shared" si="43"/>
        <v>-5.5</v>
      </c>
      <c r="S71" s="1927">
        <f t="shared" si="43"/>
        <v>-1.8</v>
      </c>
      <c r="T71" s="1927">
        <f t="shared" si="43"/>
        <v>3</v>
      </c>
      <c r="U71" s="1927">
        <f t="shared" si="43"/>
        <v>2.5</v>
      </c>
      <c r="V71" s="1927">
        <f t="shared" si="43"/>
        <v>1.7</v>
      </c>
      <c r="W71" s="1927">
        <f t="shared" si="43"/>
        <v>0.7</v>
      </c>
      <c r="X71" s="1927">
        <f t="shared" si="43"/>
        <v>-3.8</v>
      </c>
      <c r="Y71" s="1927">
        <f t="shared" si="43"/>
        <v>-10.4</v>
      </c>
      <c r="Z71" s="1927">
        <f t="shared" si="43"/>
        <v>-1.9</v>
      </c>
      <c r="AA71" s="1927">
        <f t="shared" si="43"/>
        <v>12</v>
      </c>
      <c r="AB71" s="1927">
        <f t="shared" si="43"/>
        <v>-1.7</v>
      </c>
      <c r="AC71" s="1927">
        <f t="shared" si="43"/>
        <v>-4.0999999999999996</v>
      </c>
      <c r="AD71" s="1927">
        <f t="shared" si="43"/>
        <v>5.2</v>
      </c>
      <c r="AE71" s="1927">
        <f t="shared" si="43"/>
        <v>0.2</v>
      </c>
      <c r="AF71" s="1927">
        <f t="shared" si="43"/>
        <v>-1.4</v>
      </c>
      <c r="AG71" s="1927">
        <f t="shared" si="43"/>
        <v>5.6</v>
      </c>
      <c r="AH71" s="1927">
        <f t="shared" si="43"/>
        <v>-1</v>
      </c>
      <c r="AI71" s="1927">
        <f t="shared" si="43"/>
        <v>2.4</v>
      </c>
      <c r="AJ71" s="1927">
        <f t="shared" si="43"/>
        <v>-9.6999999999999993</v>
      </c>
      <c r="AK71" s="1927">
        <f t="shared" si="43"/>
        <v>7.9</v>
      </c>
      <c r="AL71" s="1927">
        <f t="shared" si="43"/>
        <v>2.2000000000000002</v>
      </c>
      <c r="AM71" s="1927">
        <f t="shared" si="43"/>
        <v>-1</v>
      </c>
      <c r="AN71" s="1927">
        <f t="shared" si="43"/>
        <v>-0.7</v>
      </c>
      <c r="AO71" s="2038" t="s">
        <v>271</v>
      </c>
    </row>
    <row r="72" spans="2:43" ht="12">
      <c r="B72" s="2913"/>
      <c r="C72" s="1923" t="s">
        <v>993</v>
      </c>
      <c r="D72" s="1950" t="s">
        <v>576</v>
      </c>
      <c r="E72" s="2039">
        <v>298.89314200000001</v>
      </c>
      <c r="F72" s="2039">
        <v>323.37260295999999</v>
      </c>
      <c r="G72" s="2039">
        <v>340.83463438999996</v>
      </c>
      <c r="H72" s="2039">
        <v>329.52063930000003</v>
      </c>
      <c r="I72" s="2039">
        <v>311.19947931999997</v>
      </c>
      <c r="J72" s="2039">
        <v>299.02736880999998</v>
      </c>
      <c r="K72" s="2039">
        <v>306.02955889999998</v>
      </c>
      <c r="L72" s="2039">
        <v>313.06838549000003</v>
      </c>
      <c r="M72" s="2039">
        <v>323.07183085000003</v>
      </c>
      <c r="N72" s="2039">
        <v>305.83999157</v>
      </c>
      <c r="O72" s="2039">
        <v>291.44955412999997</v>
      </c>
      <c r="P72" s="2039">
        <v>300.47760376999997</v>
      </c>
      <c r="Q72" s="2039">
        <v>286.66740566999999</v>
      </c>
      <c r="R72" s="2039">
        <v>269.36180544000001</v>
      </c>
      <c r="S72" s="2039">
        <v>273.73443637999998</v>
      </c>
      <c r="T72" s="2039">
        <v>284.41826643000002</v>
      </c>
      <c r="U72" s="2039">
        <v>295.80030008</v>
      </c>
      <c r="V72" s="2039">
        <v>314.83462133</v>
      </c>
      <c r="W72" s="2039">
        <v>336.75663493000002</v>
      </c>
      <c r="X72" s="2039">
        <v>335.57882536</v>
      </c>
      <c r="Y72" s="2039">
        <v>265.25903108</v>
      </c>
      <c r="Z72" s="2039">
        <v>289.10768324999998</v>
      </c>
      <c r="AA72" s="2039">
        <v>284.96875297000003</v>
      </c>
      <c r="AB72" s="2039">
        <v>288.72763938999998</v>
      </c>
      <c r="AC72" s="2039">
        <v>292.09212982999998</v>
      </c>
      <c r="AD72" s="2039">
        <v>305.13998925999999</v>
      </c>
      <c r="AE72" s="2039">
        <v>313.12856279000005</v>
      </c>
      <c r="AF72" s="2039">
        <v>302.185204</v>
      </c>
      <c r="AG72" s="2039">
        <v>319.03584000000001</v>
      </c>
      <c r="AH72" s="2039">
        <v>331.80937699999998</v>
      </c>
      <c r="AI72" s="2039">
        <v>322.12599599999999</v>
      </c>
      <c r="AJ72" s="2039">
        <v>322.53341799999998</v>
      </c>
      <c r="AK72" s="2039">
        <v>330.22000600000001</v>
      </c>
      <c r="AL72" s="2039">
        <v>361.77486699999997</v>
      </c>
      <c r="AM72" s="2039">
        <v>330.30930699999999</v>
      </c>
      <c r="AN72" s="2040" t="s">
        <v>579</v>
      </c>
      <c r="AO72" s="1262" t="s">
        <v>1247</v>
      </c>
    </row>
    <row r="73" spans="2:43" ht="12">
      <c r="B73" s="2914"/>
      <c r="C73" s="1952"/>
      <c r="D73" s="1953" t="s">
        <v>577</v>
      </c>
      <c r="E73" s="2041" t="s">
        <v>579</v>
      </c>
      <c r="F73" s="2041">
        <v>8.1999999999999993</v>
      </c>
      <c r="G73" s="2041">
        <v>5.4</v>
      </c>
      <c r="H73" s="2041">
        <v>-3.3</v>
      </c>
      <c r="I73" s="2041">
        <v>-5.6</v>
      </c>
      <c r="J73" s="2041">
        <v>-3.9</v>
      </c>
      <c r="K73" s="2041">
        <v>2.2999999999999998</v>
      </c>
      <c r="L73" s="2041">
        <v>2.2999999999999998</v>
      </c>
      <c r="M73" s="2041">
        <v>3.2</v>
      </c>
      <c r="N73" s="2041">
        <v>-5.3</v>
      </c>
      <c r="O73" s="2041">
        <v>-4.7</v>
      </c>
      <c r="P73" s="2041">
        <v>3.1</v>
      </c>
      <c r="Q73" s="2041">
        <v>-4.5999999999999996</v>
      </c>
      <c r="R73" s="2041">
        <v>-6</v>
      </c>
      <c r="S73" s="2041">
        <v>1.6</v>
      </c>
      <c r="T73" s="2041">
        <v>3.9</v>
      </c>
      <c r="U73" s="2041">
        <v>4</v>
      </c>
      <c r="V73" s="2041">
        <v>6.4</v>
      </c>
      <c r="W73" s="2041">
        <v>7</v>
      </c>
      <c r="X73" s="2041">
        <v>-0.3</v>
      </c>
      <c r="Y73" s="2041">
        <v>-21</v>
      </c>
      <c r="Z73" s="2041">
        <v>9</v>
      </c>
      <c r="AA73" s="2041">
        <v>-1.4</v>
      </c>
      <c r="AB73" s="2041">
        <v>1.3</v>
      </c>
      <c r="AC73" s="2041">
        <v>1.2</v>
      </c>
      <c r="AD73" s="2041">
        <v>4.5</v>
      </c>
      <c r="AE73" s="2041">
        <v>2.6</v>
      </c>
      <c r="AF73" s="2041">
        <v>-3.5</v>
      </c>
      <c r="AG73" s="2041">
        <v>5.6</v>
      </c>
      <c r="AH73" s="2041">
        <v>4</v>
      </c>
      <c r="AI73" s="2041">
        <v>-2.9</v>
      </c>
      <c r="AJ73" s="2041">
        <v>0.1</v>
      </c>
      <c r="AK73" s="1927">
        <f t="shared" si="43"/>
        <v>2.4</v>
      </c>
      <c r="AL73" s="1927">
        <f t="shared" si="43"/>
        <v>9.6</v>
      </c>
      <c r="AM73" s="1927">
        <f t="shared" si="43"/>
        <v>-8.6999999999999993</v>
      </c>
      <c r="AN73" s="2042" t="s">
        <v>579</v>
      </c>
      <c r="AO73" s="1259" t="s">
        <v>1309</v>
      </c>
    </row>
    <row r="74" spans="2:43" ht="12">
      <c r="B74" s="2912" t="s">
        <v>1391</v>
      </c>
      <c r="C74" s="1961" t="s">
        <v>995</v>
      </c>
      <c r="D74" s="1943" t="s">
        <v>996</v>
      </c>
      <c r="E74" s="2037">
        <v>87.7</v>
      </c>
      <c r="F74" s="1308">
        <v>90.4</v>
      </c>
      <c r="G74" s="1308">
        <v>92.9</v>
      </c>
      <c r="H74" s="1308">
        <v>94.5</v>
      </c>
      <c r="I74" s="1308">
        <v>95.6</v>
      </c>
      <c r="J74" s="1308">
        <v>96</v>
      </c>
      <c r="K74" s="1308">
        <v>95.8</v>
      </c>
      <c r="L74" s="1308">
        <v>96.2</v>
      </c>
      <c r="M74" s="1308">
        <v>98.1</v>
      </c>
      <c r="N74" s="1308">
        <v>98.3</v>
      </c>
      <c r="O74" s="1308">
        <v>97.8</v>
      </c>
      <c r="P74" s="1308">
        <v>97.2</v>
      </c>
      <c r="Q74" s="1308">
        <v>96.3</v>
      </c>
      <c r="R74" s="1308">
        <v>95.7</v>
      </c>
      <c r="S74" s="1308">
        <v>95.5</v>
      </c>
      <c r="T74" s="1308">
        <v>95.4</v>
      </c>
      <c r="U74" s="1308">
        <v>95.2</v>
      </c>
      <c r="V74" s="1308">
        <v>95.4</v>
      </c>
      <c r="W74" s="1308">
        <v>95.8</v>
      </c>
      <c r="X74" s="1308">
        <v>96.8</v>
      </c>
      <c r="Y74" s="1308">
        <v>95.2</v>
      </c>
      <c r="Z74" s="1308">
        <v>94.7</v>
      </c>
      <c r="AA74" s="1308">
        <v>94.6</v>
      </c>
      <c r="AB74" s="1308">
        <v>94.4</v>
      </c>
      <c r="AC74" s="1308">
        <v>95.2</v>
      </c>
      <c r="AD74" s="1308">
        <v>98</v>
      </c>
      <c r="AE74" s="1256">
        <v>98.2</v>
      </c>
      <c r="AF74" s="1256">
        <v>98.2</v>
      </c>
      <c r="AG74" s="1513">
        <v>98.9</v>
      </c>
      <c r="AH74" s="1583">
        <v>99.6</v>
      </c>
      <c r="AI74" s="2043">
        <v>100.1</v>
      </c>
      <c r="AJ74" s="2044">
        <v>99.9</v>
      </c>
      <c r="AK74" s="2045">
        <v>100</v>
      </c>
      <c r="AL74" s="2045">
        <v>103.2</v>
      </c>
      <c r="AM74" s="2045">
        <v>106.3</v>
      </c>
      <c r="AN74" s="2045">
        <v>109.5</v>
      </c>
      <c r="AO74" s="1962" t="s">
        <v>1392</v>
      </c>
      <c r="AQ74" s="1619" t="s">
        <v>1393</v>
      </c>
    </row>
    <row r="75" spans="2:43" ht="12">
      <c r="B75" s="2913"/>
      <c r="C75" s="1957" t="s">
        <v>1394</v>
      </c>
      <c r="D75" s="1932" t="s">
        <v>577</v>
      </c>
      <c r="E75" s="1949" t="s">
        <v>1298</v>
      </c>
      <c r="F75" s="1927">
        <f>ROUND((F74-E74)/E74*100,1)</f>
        <v>3.1</v>
      </c>
      <c r="G75" s="1927">
        <f>ROUND((G74-F74)/F74*100,1)</f>
        <v>2.8</v>
      </c>
      <c r="H75" s="1927">
        <f t="shared" ref="H75:AN75" si="44">ROUND((H74-G74)/G74*100,1)</f>
        <v>1.7</v>
      </c>
      <c r="I75" s="1927">
        <f t="shared" si="44"/>
        <v>1.2</v>
      </c>
      <c r="J75" s="1927">
        <f t="shared" si="44"/>
        <v>0.4</v>
      </c>
      <c r="K75" s="1927">
        <f t="shared" si="44"/>
        <v>-0.2</v>
      </c>
      <c r="L75" s="1927">
        <f t="shared" si="44"/>
        <v>0.4</v>
      </c>
      <c r="M75" s="1927">
        <f t="shared" si="44"/>
        <v>2</v>
      </c>
      <c r="N75" s="1927">
        <f t="shared" si="44"/>
        <v>0.2</v>
      </c>
      <c r="O75" s="1927">
        <f t="shared" si="44"/>
        <v>-0.5</v>
      </c>
      <c r="P75" s="1927">
        <f t="shared" si="44"/>
        <v>-0.6</v>
      </c>
      <c r="Q75" s="1927">
        <f t="shared" si="44"/>
        <v>-0.9</v>
      </c>
      <c r="R75" s="1927">
        <f t="shared" si="44"/>
        <v>-0.6</v>
      </c>
      <c r="S75" s="1927">
        <f t="shared" si="44"/>
        <v>-0.2</v>
      </c>
      <c r="T75" s="1927">
        <f t="shared" si="44"/>
        <v>-0.1</v>
      </c>
      <c r="U75" s="1927">
        <f t="shared" si="44"/>
        <v>-0.2</v>
      </c>
      <c r="V75" s="1927">
        <f t="shared" si="44"/>
        <v>0.2</v>
      </c>
      <c r="W75" s="1927">
        <f t="shared" si="44"/>
        <v>0.4</v>
      </c>
      <c r="X75" s="1927">
        <f t="shared" si="44"/>
        <v>1</v>
      </c>
      <c r="Y75" s="1927">
        <f t="shared" si="44"/>
        <v>-1.7</v>
      </c>
      <c r="Z75" s="1927">
        <f t="shared" si="44"/>
        <v>-0.5</v>
      </c>
      <c r="AA75" s="1927">
        <f t="shared" si="44"/>
        <v>-0.1</v>
      </c>
      <c r="AB75" s="1927">
        <f t="shared" si="44"/>
        <v>-0.2</v>
      </c>
      <c r="AC75" s="1927">
        <f t="shared" si="44"/>
        <v>0.8</v>
      </c>
      <c r="AD75" s="1933">
        <f t="shared" si="44"/>
        <v>2.9</v>
      </c>
      <c r="AE75" s="1933">
        <f t="shared" si="44"/>
        <v>0.2</v>
      </c>
      <c r="AF75" s="1933">
        <f t="shared" si="44"/>
        <v>0</v>
      </c>
      <c r="AG75" s="1933">
        <f t="shared" si="44"/>
        <v>0.7</v>
      </c>
      <c r="AH75" s="1933">
        <f t="shared" si="44"/>
        <v>0.7</v>
      </c>
      <c r="AI75" s="1927">
        <f t="shared" si="44"/>
        <v>0.5</v>
      </c>
      <c r="AJ75" s="1927">
        <f t="shared" si="44"/>
        <v>-0.2</v>
      </c>
      <c r="AK75" s="1927">
        <f t="shared" si="44"/>
        <v>0.1</v>
      </c>
      <c r="AL75" s="1927">
        <f t="shared" si="44"/>
        <v>3.2</v>
      </c>
      <c r="AM75" s="1927">
        <f t="shared" si="44"/>
        <v>3</v>
      </c>
      <c r="AN75" s="1927">
        <f t="shared" si="44"/>
        <v>3</v>
      </c>
      <c r="AO75" s="1969" t="s">
        <v>1395</v>
      </c>
    </row>
    <row r="76" spans="2:43" ht="12">
      <c r="B76" s="2913"/>
      <c r="C76" s="1961" t="s">
        <v>1335</v>
      </c>
      <c r="D76" s="1943" t="s">
        <v>996</v>
      </c>
      <c r="E76" s="2046">
        <v>103.758333333333</v>
      </c>
      <c r="F76" s="2047">
        <v>105.041666666667</v>
      </c>
      <c r="G76" s="2047">
        <v>105.491666666667</v>
      </c>
      <c r="H76" s="2047">
        <v>104.416666666667</v>
      </c>
      <c r="I76" s="2047">
        <v>102.575</v>
      </c>
      <c r="J76" s="2047">
        <v>101.23333333333299</v>
      </c>
      <c r="K76" s="2047">
        <v>100.125</v>
      </c>
      <c r="L76" s="2047">
        <v>98.6</v>
      </c>
      <c r="M76" s="2047">
        <v>99.6</v>
      </c>
      <c r="N76" s="2048">
        <v>97.4583333333333</v>
      </c>
      <c r="O76" s="2048">
        <v>96.741666666666703</v>
      </c>
      <c r="P76" s="2047">
        <v>96.174999999999997</v>
      </c>
      <c r="Q76" s="2049">
        <v>93.783333333333303</v>
      </c>
      <c r="R76" s="2049">
        <v>92.216666666666697</v>
      </c>
      <c r="S76" s="2049">
        <v>91.658333333333303</v>
      </c>
      <c r="T76" s="2049">
        <v>93.224999999999994</v>
      </c>
      <c r="U76" s="2049">
        <v>94.8333333333333</v>
      </c>
      <c r="V76" s="2049">
        <v>96.758333333333297</v>
      </c>
      <c r="W76" s="2049">
        <v>98.9583333333333</v>
      </c>
      <c r="X76" s="2049">
        <v>102.133333333333</v>
      </c>
      <c r="Y76" s="2049">
        <v>96.908333333333303</v>
      </c>
      <c r="Z76" s="2049">
        <v>97.316666666666706</v>
      </c>
      <c r="AA76" s="2049">
        <v>98.566666666666606</v>
      </c>
      <c r="AB76" s="2049">
        <v>97.575000000000003</v>
      </c>
      <c r="AC76" s="2049">
        <v>99.358333333333306</v>
      </c>
      <c r="AD76" s="2050">
        <v>102.175</v>
      </c>
      <c r="AE76" s="2051">
        <v>98.783333333333303</v>
      </c>
      <c r="AF76" s="2051">
        <v>96.441666666666706</v>
      </c>
      <c r="AG76" s="2052">
        <v>99.008333333333297</v>
      </c>
      <c r="AH76" s="2053">
        <v>101.2</v>
      </c>
      <c r="AI76" s="2053">
        <v>101.333333333333</v>
      </c>
      <c r="AJ76" s="2054">
        <v>99.858333333333306</v>
      </c>
      <c r="AK76" s="2055">
        <v>106.98333333333299</v>
      </c>
      <c r="AL76" s="2055">
        <v>117.216666666667</v>
      </c>
      <c r="AM76" s="2055">
        <v>120.041666666667</v>
      </c>
      <c r="AN76" s="2055">
        <v>123.925</v>
      </c>
      <c r="AO76" s="1323" t="s">
        <v>1017</v>
      </c>
    </row>
    <row r="77" spans="2:43" ht="12">
      <c r="B77" s="2914"/>
      <c r="C77" s="1963" t="s">
        <v>1337</v>
      </c>
      <c r="D77" s="1932" t="s">
        <v>577</v>
      </c>
      <c r="E77" s="1949" t="s">
        <v>1298</v>
      </c>
      <c r="F77" s="1927">
        <f>ROUND((F76-E76)/E76*100,1)</f>
        <v>1.2</v>
      </c>
      <c r="G77" s="1927">
        <f>ROUND((G76-F76)/F76*100,1)</f>
        <v>0.4</v>
      </c>
      <c r="H77" s="1927">
        <f t="shared" ref="H77:AN77" si="45">ROUND((H76-G76)/G76*100,1)</f>
        <v>-1</v>
      </c>
      <c r="I77" s="1927">
        <f t="shared" si="45"/>
        <v>-1.8</v>
      </c>
      <c r="J77" s="1927">
        <f t="shared" si="45"/>
        <v>-1.3</v>
      </c>
      <c r="K77" s="1927">
        <f t="shared" si="45"/>
        <v>-1.1000000000000001</v>
      </c>
      <c r="L77" s="1927">
        <f t="shared" si="45"/>
        <v>-1.5</v>
      </c>
      <c r="M77" s="1927">
        <f t="shared" si="45"/>
        <v>1</v>
      </c>
      <c r="N77" s="1927">
        <f t="shared" si="45"/>
        <v>-2.2000000000000002</v>
      </c>
      <c r="O77" s="1927">
        <f t="shared" si="45"/>
        <v>-0.7</v>
      </c>
      <c r="P77" s="1927">
        <f t="shared" si="45"/>
        <v>-0.6</v>
      </c>
      <c r="Q77" s="1927">
        <f t="shared" si="45"/>
        <v>-2.5</v>
      </c>
      <c r="R77" s="1927">
        <f t="shared" si="45"/>
        <v>-1.7</v>
      </c>
      <c r="S77" s="1927">
        <f t="shared" si="45"/>
        <v>-0.6</v>
      </c>
      <c r="T77" s="1927">
        <f t="shared" si="45"/>
        <v>1.7</v>
      </c>
      <c r="U77" s="1927">
        <f t="shared" si="45"/>
        <v>1.7</v>
      </c>
      <c r="V77" s="1927">
        <f t="shared" si="45"/>
        <v>2</v>
      </c>
      <c r="W77" s="1927">
        <f t="shared" si="45"/>
        <v>2.2999999999999998</v>
      </c>
      <c r="X77" s="1927">
        <f t="shared" si="45"/>
        <v>3.2</v>
      </c>
      <c r="Y77" s="1927">
        <f t="shared" si="45"/>
        <v>-5.0999999999999996</v>
      </c>
      <c r="Z77" s="1927">
        <f t="shared" si="45"/>
        <v>0.4</v>
      </c>
      <c r="AA77" s="1927">
        <f t="shared" si="45"/>
        <v>1.3</v>
      </c>
      <c r="AB77" s="1927">
        <f t="shared" si="45"/>
        <v>-1</v>
      </c>
      <c r="AC77" s="1927">
        <f t="shared" si="45"/>
        <v>1.8</v>
      </c>
      <c r="AD77" s="1927">
        <f t="shared" si="45"/>
        <v>2.8</v>
      </c>
      <c r="AE77" s="1927">
        <f t="shared" si="45"/>
        <v>-3.3</v>
      </c>
      <c r="AF77" s="1927">
        <f t="shared" si="45"/>
        <v>-2.4</v>
      </c>
      <c r="AG77" s="1927">
        <f t="shared" si="45"/>
        <v>2.7</v>
      </c>
      <c r="AH77" s="1927">
        <f t="shared" si="45"/>
        <v>2.2000000000000002</v>
      </c>
      <c r="AI77" s="1927">
        <f t="shared" si="45"/>
        <v>0.1</v>
      </c>
      <c r="AJ77" s="1927">
        <f t="shared" si="45"/>
        <v>-1.5</v>
      </c>
      <c r="AK77" s="1221">
        <f t="shared" si="45"/>
        <v>7.1</v>
      </c>
      <c r="AL77" s="1221">
        <f t="shared" si="45"/>
        <v>9.6</v>
      </c>
      <c r="AM77" s="1221">
        <f t="shared" si="45"/>
        <v>2.4</v>
      </c>
      <c r="AN77" s="1221">
        <f t="shared" si="45"/>
        <v>3.2</v>
      </c>
      <c r="AO77" s="1969" t="s">
        <v>1395</v>
      </c>
    </row>
    <row r="78" spans="2:43" ht="12">
      <c r="B78" s="2912" t="s">
        <v>1338</v>
      </c>
      <c r="C78" s="1961" t="s">
        <v>1339</v>
      </c>
      <c r="D78" s="1950" t="s">
        <v>996</v>
      </c>
      <c r="E78" s="1992">
        <f>E156</f>
        <v>92.9</v>
      </c>
      <c r="F78" s="1992">
        <f t="shared" ref="F78:AN78" si="46">F156</f>
        <v>97.1</v>
      </c>
      <c r="G78" s="1992">
        <f t="shared" si="46"/>
        <v>100.3</v>
      </c>
      <c r="H78" s="1992">
        <f t="shared" si="46"/>
        <v>101.7</v>
      </c>
      <c r="I78" s="1992">
        <f t="shared" si="46"/>
        <v>102.6</v>
      </c>
      <c r="J78" s="1992">
        <f t="shared" si="46"/>
        <v>104.5</v>
      </c>
      <c r="K78" s="1992">
        <f t="shared" si="46"/>
        <v>106.1</v>
      </c>
      <c r="L78" s="1992">
        <f t="shared" si="46"/>
        <v>108.5</v>
      </c>
      <c r="M78" s="1992">
        <f t="shared" si="46"/>
        <v>109.6</v>
      </c>
      <c r="N78" s="1992">
        <f t="shared" si="46"/>
        <v>107.9</v>
      </c>
      <c r="O78" s="1992">
        <f t="shared" si="46"/>
        <v>106.7</v>
      </c>
      <c r="P78" s="1992">
        <f t="shared" si="46"/>
        <v>106.5</v>
      </c>
      <c r="Q78" s="1992">
        <f t="shared" si="46"/>
        <v>104.9</v>
      </c>
      <c r="R78" s="1992">
        <f t="shared" si="46"/>
        <v>102.2</v>
      </c>
      <c r="S78" s="1992">
        <f t="shared" si="46"/>
        <v>102</v>
      </c>
      <c r="T78" s="1992">
        <f t="shared" si="46"/>
        <v>101.9</v>
      </c>
      <c r="U78" s="1992">
        <f t="shared" si="46"/>
        <v>103.1</v>
      </c>
      <c r="V78" s="1992">
        <f t="shared" si="46"/>
        <v>103.8</v>
      </c>
      <c r="W78" s="1992">
        <f t="shared" si="46"/>
        <v>103.2</v>
      </c>
      <c r="X78" s="1992">
        <f t="shared" si="46"/>
        <v>101.7</v>
      </c>
      <c r="Y78" s="1992">
        <f t="shared" si="46"/>
        <v>97.6</v>
      </c>
      <c r="Z78" s="1992">
        <f t="shared" si="46"/>
        <v>98.8</v>
      </c>
      <c r="AA78" s="1992">
        <f t="shared" si="46"/>
        <v>98.9</v>
      </c>
      <c r="AB78" s="1992">
        <f t="shared" si="46"/>
        <v>97.7</v>
      </c>
      <c r="AC78" s="1992">
        <f t="shared" si="46"/>
        <v>97.9</v>
      </c>
      <c r="AD78" s="1992">
        <f t="shared" si="46"/>
        <v>99</v>
      </c>
      <c r="AE78" s="1992">
        <f t="shared" si="46"/>
        <v>99.3</v>
      </c>
      <c r="AF78" s="1992">
        <f t="shared" si="46"/>
        <v>100.2</v>
      </c>
      <c r="AG78" s="1992">
        <f t="shared" si="46"/>
        <v>100.8</v>
      </c>
      <c r="AH78" s="1992">
        <f t="shared" si="46"/>
        <v>101.8</v>
      </c>
      <c r="AI78" s="1992">
        <f t="shared" si="46"/>
        <v>101.7</v>
      </c>
      <c r="AJ78" s="1992">
        <f t="shared" si="46"/>
        <v>100</v>
      </c>
      <c r="AK78" s="1992">
        <f t="shared" si="46"/>
        <v>101.5</v>
      </c>
      <c r="AL78" s="1992">
        <f t="shared" si="46"/>
        <v>104.3</v>
      </c>
      <c r="AM78" s="1992">
        <f t="shared" si="46"/>
        <v>106.2</v>
      </c>
      <c r="AN78" s="1992">
        <f t="shared" si="46"/>
        <v>109.4</v>
      </c>
      <c r="AO78" s="1964" t="s">
        <v>1396</v>
      </c>
    </row>
    <row r="79" spans="2:43" ht="12">
      <c r="B79" s="2913"/>
      <c r="C79" s="1965" t="s">
        <v>565</v>
      </c>
      <c r="D79" s="1953" t="s">
        <v>577</v>
      </c>
      <c r="E79" s="1968" t="s">
        <v>579</v>
      </c>
      <c r="F79" s="1927">
        <f t="shared" ref="F79:AN79" si="47">ROUND((F78-E78)/E78*100,1)</f>
        <v>4.5</v>
      </c>
      <c r="G79" s="1927">
        <f t="shared" si="47"/>
        <v>3.3</v>
      </c>
      <c r="H79" s="1927">
        <f t="shared" si="47"/>
        <v>1.4</v>
      </c>
      <c r="I79" s="1927">
        <f t="shared" si="47"/>
        <v>0.9</v>
      </c>
      <c r="J79" s="1927">
        <f t="shared" si="47"/>
        <v>1.9</v>
      </c>
      <c r="K79" s="1927">
        <f t="shared" si="47"/>
        <v>1.5</v>
      </c>
      <c r="L79" s="1927">
        <f t="shared" si="47"/>
        <v>2.2999999999999998</v>
      </c>
      <c r="M79" s="1927">
        <f t="shared" si="47"/>
        <v>1</v>
      </c>
      <c r="N79" s="1927">
        <f t="shared" si="47"/>
        <v>-1.6</v>
      </c>
      <c r="O79" s="1927">
        <f t="shared" si="47"/>
        <v>-1.1000000000000001</v>
      </c>
      <c r="P79" s="1927">
        <f t="shared" si="47"/>
        <v>-0.2</v>
      </c>
      <c r="Q79" s="1927">
        <f t="shared" si="47"/>
        <v>-1.5</v>
      </c>
      <c r="R79" s="1927">
        <f t="shared" si="47"/>
        <v>-2.6</v>
      </c>
      <c r="S79" s="1927">
        <f t="shared" si="47"/>
        <v>-0.2</v>
      </c>
      <c r="T79" s="1927">
        <f t="shared" si="47"/>
        <v>-0.1</v>
      </c>
      <c r="U79" s="1927">
        <f t="shared" si="47"/>
        <v>1.2</v>
      </c>
      <c r="V79" s="1927">
        <f t="shared" si="47"/>
        <v>0.7</v>
      </c>
      <c r="W79" s="1927">
        <f t="shared" si="47"/>
        <v>-0.6</v>
      </c>
      <c r="X79" s="1927">
        <f t="shared" si="47"/>
        <v>-1.5</v>
      </c>
      <c r="Y79" s="1927">
        <f t="shared" si="47"/>
        <v>-4</v>
      </c>
      <c r="Z79" s="1927">
        <f t="shared" si="47"/>
        <v>1.2</v>
      </c>
      <c r="AA79" s="1927">
        <f t="shared" si="47"/>
        <v>0.1</v>
      </c>
      <c r="AB79" s="1927">
        <f t="shared" si="47"/>
        <v>-1.2</v>
      </c>
      <c r="AC79" s="1927">
        <f t="shared" si="47"/>
        <v>0.2</v>
      </c>
      <c r="AD79" s="1927">
        <f t="shared" si="47"/>
        <v>1.1000000000000001</v>
      </c>
      <c r="AE79" s="1927">
        <f t="shared" si="47"/>
        <v>0.3</v>
      </c>
      <c r="AF79" s="1927">
        <f t="shared" si="47"/>
        <v>0.9</v>
      </c>
      <c r="AG79" s="1927">
        <f t="shared" si="47"/>
        <v>0.6</v>
      </c>
      <c r="AH79" s="1927">
        <f t="shared" si="47"/>
        <v>1</v>
      </c>
      <c r="AI79" s="1927">
        <f t="shared" si="47"/>
        <v>-0.1</v>
      </c>
      <c r="AJ79" s="1927">
        <f t="shared" si="47"/>
        <v>-1.7</v>
      </c>
      <c r="AK79" s="1927">
        <f t="shared" si="47"/>
        <v>1.5</v>
      </c>
      <c r="AL79" s="1927">
        <f t="shared" si="47"/>
        <v>2.8</v>
      </c>
      <c r="AM79" s="1927">
        <f t="shared" si="47"/>
        <v>1.8</v>
      </c>
      <c r="AN79" s="1927">
        <f t="shared" si="47"/>
        <v>3</v>
      </c>
      <c r="AO79" s="1324" t="s">
        <v>1122</v>
      </c>
    </row>
    <row r="80" spans="2:43" ht="12">
      <c r="B80" s="2913"/>
      <c r="C80" s="1961" t="s">
        <v>1339</v>
      </c>
      <c r="D80" s="1966" t="s">
        <v>996</v>
      </c>
      <c r="E80" s="1991">
        <f>E160</f>
        <v>105.8</v>
      </c>
      <c r="F80" s="1991">
        <f t="shared" ref="F80:AN80" si="48">F160</f>
        <v>107.2</v>
      </c>
      <c r="G80" s="1991">
        <f t="shared" si="48"/>
        <v>107.7</v>
      </c>
      <c r="H80" s="1991">
        <f t="shared" si="48"/>
        <v>107.7</v>
      </c>
      <c r="I80" s="1991">
        <f t="shared" si="48"/>
        <v>107.4</v>
      </c>
      <c r="J80" s="1991">
        <f t="shared" si="48"/>
        <v>109.2</v>
      </c>
      <c r="K80" s="1991">
        <f t="shared" si="48"/>
        <v>111.3</v>
      </c>
      <c r="L80" s="1991">
        <f t="shared" si="48"/>
        <v>113.6</v>
      </c>
      <c r="M80" s="1991">
        <f t="shared" si="48"/>
        <v>112.4</v>
      </c>
      <c r="N80" s="1991">
        <f t="shared" si="48"/>
        <v>110.6</v>
      </c>
      <c r="O80" s="1991">
        <f t="shared" si="48"/>
        <v>109.9</v>
      </c>
      <c r="P80" s="1991">
        <f t="shared" si="48"/>
        <v>110.6</v>
      </c>
      <c r="Q80" s="1991">
        <f t="shared" si="48"/>
        <v>110.3</v>
      </c>
      <c r="R80" s="1991">
        <f t="shared" si="48"/>
        <v>108.3</v>
      </c>
      <c r="S80" s="1991">
        <f t="shared" si="48"/>
        <v>108.3</v>
      </c>
      <c r="T80" s="1991">
        <f t="shared" si="48"/>
        <v>108.2</v>
      </c>
      <c r="U80" s="1991">
        <f t="shared" si="48"/>
        <v>109.9</v>
      </c>
      <c r="V80" s="1991">
        <f t="shared" si="48"/>
        <v>110.3</v>
      </c>
      <c r="W80" s="1991">
        <f t="shared" si="48"/>
        <v>109.3</v>
      </c>
      <c r="X80" s="1991">
        <f t="shared" si="48"/>
        <v>106.3</v>
      </c>
      <c r="Y80" s="1991">
        <f t="shared" si="48"/>
        <v>103.8</v>
      </c>
      <c r="Z80" s="1991">
        <f t="shared" si="48"/>
        <v>105.8</v>
      </c>
      <c r="AA80" s="1991">
        <f t="shared" si="48"/>
        <v>105.9</v>
      </c>
      <c r="AB80" s="1991">
        <f t="shared" si="48"/>
        <v>104.9</v>
      </c>
      <c r="AC80" s="1991">
        <f t="shared" si="48"/>
        <v>103.9</v>
      </c>
      <c r="AD80" s="1991">
        <f t="shared" si="48"/>
        <v>101.5</v>
      </c>
      <c r="AE80" s="1991">
        <f t="shared" si="48"/>
        <v>101.5</v>
      </c>
      <c r="AF80" s="1991">
        <f t="shared" si="48"/>
        <v>102.5</v>
      </c>
      <c r="AG80" s="1991">
        <f t="shared" si="48"/>
        <v>102.1</v>
      </c>
      <c r="AH80" s="1991">
        <f t="shared" si="48"/>
        <v>102.2</v>
      </c>
      <c r="AI80" s="1991">
        <f t="shared" si="48"/>
        <v>101.5</v>
      </c>
      <c r="AJ80" s="1991">
        <f t="shared" si="48"/>
        <v>100.2</v>
      </c>
      <c r="AK80" s="1991">
        <f t="shared" si="48"/>
        <v>101.5</v>
      </c>
      <c r="AL80" s="1991">
        <f t="shared" si="48"/>
        <v>100.6</v>
      </c>
      <c r="AM80" s="1991">
        <f t="shared" si="48"/>
        <v>98.9</v>
      </c>
      <c r="AN80" s="1991">
        <f t="shared" si="48"/>
        <v>98.4</v>
      </c>
      <c r="AO80" s="2508" t="s">
        <v>1397</v>
      </c>
    </row>
    <row r="81" spans="2:56" ht="12">
      <c r="B81" s="2913"/>
      <c r="C81" s="1965" t="s">
        <v>566</v>
      </c>
      <c r="D81" s="1953" t="s">
        <v>577</v>
      </c>
      <c r="E81" s="1968" t="s">
        <v>579</v>
      </c>
      <c r="F81" s="1927">
        <f t="shared" ref="F81:AN81" si="49">ROUND((F80-E80)/E80*100,1)</f>
        <v>1.3</v>
      </c>
      <c r="G81" s="1927">
        <f t="shared" si="49"/>
        <v>0.5</v>
      </c>
      <c r="H81" s="1927">
        <f t="shared" si="49"/>
        <v>0</v>
      </c>
      <c r="I81" s="1927">
        <f t="shared" si="49"/>
        <v>-0.3</v>
      </c>
      <c r="J81" s="1927">
        <f t="shared" si="49"/>
        <v>1.7</v>
      </c>
      <c r="K81" s="1927">
        <f t="shared" si="49"/>
        <v>1.9</v>
      </c>
      <c r="L81" s="1927">
        <f t="shared" si="49"/>
        <v>2.1</v>
      </c>
      <c r="M81" s="1927">
        <f t="shared" si="49"/>
        <v>-1.1000000000000001</v>
      </c>
      <c r="N81" s="1927">
        <f t="shared" si="49"/>
        <v>-1.6</v>
      </c>
      <c r="O81" s="1927">
        <f t="shared" si="49"/>
        <v>-0.6</v>
      </c>
      <c r="P81" s="1927">
        <f t="shared" si="49"/>
        <v>0.6</v>
      </c>
      <c r="Q81" s="1927">
        <f t="shared" si="49"/>
        <v>-0.3</v>
      </c>
      <c r="R81" s="1927">
        <f t="shared" si="49"/>
        <v>-1.8</v>
      </c>
      <c r="S81" s="1927">
        <f t="shared" si="49"/>
        <v>0</v>
      </c>
      <c r="T81" s="1927">
        <f t="shared" si="49"/>
        <v>-0.1</v>
      </c>
      <c r="U81" s="1927">
        <f t="shared" si="49"/>
        <v>1.6</v>
      </c>
      <c r="V81" s="1927">
        <f t="shared" si="49"/>
        <v>0.4</v>
      </c>
      <c r="W81" s="1927">
        <f t="shared" si="49"/>
        <v>-0.9</v>
      </c>
      <c r="X81" s="1927">
        <f t="shared" si="49"/>
        <v>-2.7</v>
      </c>
      <c r="Y81" s="1927">
        <f t="shared" si="49"/>
        <v>-2.4</v>
      </c>
      <c r="Z81" s="1927">
        <f t="shared" si="49"/>
        <v>1.9</v>
      </c>
      <c r="AA81" s="1927">
        <f t="shared" si="49"/>
        <v>0.1</v>
      </c>
      <c r="AB81" s="1927">
        <f t="shared" si="49"/>
        <v>-0.9</v>
      </c>
      <c r="AC81" s="1927">
        <f t="shared" si="49"/>
        <v>-1</v>
      </c>
      <c r="AD81" s="1927">
        <f t="shared" si="49"/>
        <v>-2.2999999999999998</v>
      </c>
      <c r="AE81" s="1927">
        <f t="shared" si="49"/>
        <v>0</v>
      </c>
      <c r="AF81" s="1927">
        <f t="shared" si="49"/>
        <v>1</v>
      </c>
      <c r="AG81" s="1927">
        <f t="shared" si="49"/>
        <v>-0.4</v>
      </c>
      <c r="AH81" s="1927">
        <f t="shared" si="49"/>
        <v>0.1</v>
      </c>
      <c r="AI81" s="1927">
        <f t="shared" si="49"/>
        <v>-0.7</v>
      </c>
      <c r="AJ81" s="1927">
        <f t="shared" si="49"/>
        <v>-1.3</v>
      </c>
      <c r="AK81" s="1927">
        <f t="shared" si="49"/>
        <v>1.3</v>
      </c>
      <c r="AL81" s="1927">
        <f t="shared" si="49"/>
        <v>-0.9</v>
      </c>
      <c r="AM81" s="1927">
        <f t="shared" si="49"/>
        <v>-1.7</v>
      </c>
      <c r="AN81" s="1927">
        <f t="shared" si="49"/>
        <v>-0.5</v>
      </c>
      <c r="AO81" s="2508"/>
    </row>
    <row r="82" spans="2:56" ht="12">
      <c r="B82" s="2913"/>
      <c r="C82" s="1961" t="s">
        <v>569</v>
      </c>
      <c r="D82" s="1950" t="s">
        <v>996</v>
      </c>
      <c r="E82" s="1992">
        <f>E164</f>
        <v>147.6</v>
      </c>
      <c r="F82" s="1992">
        <f t="shared" ref="F82:AN82" si="50">F164</f>
        <v>146.19999999999999</v>
      </c>
      <c r="G82" s="1992">
        <f t="shared" si="50"/>
        <v>133.6</v>
      </c>
      <c r="H82" s="1992">
        <f t="shared" si="50"/>
        <v>113.8</v>
      </c>
      <c r="I82" s="1992">
        <f t="shared" si="50"/>
        <v>102.4</v>
      </c>
      <c r="J82" s="1992">
        <f t="shared" si="50"/>
        <v>103.9</v>
      </c>
      <c r="K82" s="1992">
        <f t="shared" si="50"/>
        <v>107.5</v>
      </c>
      <c r="L82" s="1992">
        <f t="shared" si="50"/>
        <v>115.2</v>
      </c>
      <c r="M82" s="1992">
        <f t="shared" si="50"/>
        <v>115.6</v>
      </c>
      <c r="N82" s="1992">
        <f t="shared" si="50"/>
        <v>105.3</v>
      </c>
      <c r="O82" s="1992">
        <f t="shared" si="50"/>
        <v>106.6</v>
      </c>
      <c r="P82" s="1992">
        <f t="shared" si="50"/>
        <v>112.2</v>
      </c>
      <c r="Q82" s="1992">
        <f t="shared" si="50"/>
        <v>105.4</v>
      </c>
      <c r="R82" s="1992">
        <f t="shared" si="50"/>
        <v>110.2</v>
      </c>
      <c r="S82" s="1992">
        <f t="shared" si="50"/>
        <v>115.9</v>
      </c>
      <c r="T82" s="1992">
        <f t="shared" si="50"/>
        <v>118.5</v>
      </c>
      <c r="U82" s="1992">
        <f t="shared" si="50"/>
        <v>119.9</v>
      </c>
      <c r="V82" s="1992">
        <f t="shared" si="50"/>
        <v>123.5</v>
      </c>
      <c r="W82" s="1992">
        <f t="shared" si="50"/>
        <v>125.3</v>
      </c>
      <c r="X82" s="1992">
        <f t="shared" si="50"/>
        <v>113.9</v>
      </c>
      <c r="Y82" s="1992">
        <f t="shared" si="50"/>
        <v>104.9</v>
      </c>
      <c r="Z82" s="1992">
        <f t="shared" si="50"/>
        <v>113.1</v>
      </c>
      <c r="AA82" s="1992">
        <f t="shared" si="50"/>
        <v>113</v>
      </c>
      <c r="AB82" s="1992">
        <f t="shared" si="50"/>
        <v>113.1</v>
      </c>
      <c r="AC82" s="1992">
        <f t="shared" si="50"/>
        <v>118.9</v>
      </c>
      <c r="AD82" s="1992">
        <f t="shared" si="50"/>
        <v>121</v>
      </c>
      <c r="AE82" s="1992">
        <f t="shared" si="50"/>
        <v>119.4</v>
      </c>
      <c r="AF82" s="1992">
        <f t="shared" si="50"/>
        <v>118</v>
      </c>
      <c r="AG82" s="1992">
        <f t="shared" si="50"/>
        <v>116.9</v>
      </c>
      <c r="AH82" s="1992">
        <f t="shared" si="50"/>
        <v>116.3</v>
      </c>
      <c r="AI82" s="1992">
        <f t="shared" si="50"/>
        <v>113.9</v>
      </c>
      <c r="AJ82" s="1992">
        <f t="shared" si="50"/>
        <v>98.7</v>
      </c>
      <c r="AK82" s="1992">
        <f t="shared" si="50"/>
        <v>109</v>
      </c>
      <c r="AL82" s="1992">
        <f t="shared" si="50"/>
        <v>113</v>
      </c>
      <c r="AM82" s="1992">
        <f t="shared" si="50"/>
        <v>110.6</v>
      </c>
      <c r="AN82" s="1992">
        <f t="shared" si="50"/>
        <v>107.8</v>
      </c>
      <c r="AO82" s="2508"/>
      <c r="AQ82" s="2007"/>
      <c r="AR82" s="2007"/>
      <c r="AS82" s="2007"/>
      <c r="AT82" s="2007"/>
      <c r="AU82" s="2007"/>
    </row>
    <row r="83" spans="2:56" ht="12">
      <c r="B83" s="2913"/>
      <c r="C83" s="1965" t="s">
        <v>570</v>
      </c>
      <c r="D83" s="1953" t="s">
        <v>577</v>
      </c>
      <c r="E83" s="2056" t="s">
        <v>579</v>
      </c>
      <c r="F83" s="1927">
        <f t="shared" ref="F83:AN83" si="51">ROUND((F82-E82)/E82*100,1)</f>
        <v>-0.9</v>
      </c>
      <c r="G83" s="1927">
        <f t="shared" si="51"/>
        <v>-8.6</v>
      </c>
      <c r="H83" s="1927">
        <f t="shared" si="51"/>
        <v>-14.8</v>
      </c>
      <c r="I83" s="1927">
        <f t="shared" si="51"/>
        <v>-10</v>
      </c>
      <c r="J83" s="1927">
        <f t="shared" si="51"/>
        <v>1.5</v>
      </c>
      <c r="K83" s="1927">
        <f t="shared" si="51"/>
        <v>3.5</v>
      </c>
      <c r="L83" s="1927">
        <f t="shared" si="51"/>
        <v>7.2</v>
      </c>
      <c r="M83" s="1927">
        <f t="shared" si="51"/>
        <v>0.3</v>
      </c>
      <c r="N83" s="1927">
        <f t="shared" si="51"/>
        <v>-8.9</v>
      </c>
      <c r="O83" s="1927">
        <f t="shared" si="51"/>
        <v>1.2</v>
      </c>
      <c r="P83" s="1927">
        <f t="shared" si="51"/>
        <v>5.3</v>
      </c>
      <c r="Q83" s="1927">
        <f t="shared" si="51"/>
        <v>-6.1</v>
      </c>
      <c r="R83" s="1927">
        <f t="shared" si="51"/>
        <v>4.5999999999999996</v>
      </c>
      <c r="S83" s="1927">
        <f t="shared" si="51"/>
        <v>5.2</v>
      </c>
      <c r="T83" s="1927">
        <f t="shared" si="51"/>
        <v>2.2000000000000002</v>
      </c>
      <c r="U83" s="1927">
        <f t="shared" si="51"/>
        <v>1.2</v>
      </c>
      <c r="V83" s="1927">
        <f t="shared" si="51"/>
        <v>3</v>
      </c>
      <c r="W83" s="1927">
        <f t="shared" si="51"/>
        <v>1.5</v>
      </c>
      <c r="X83" s="1927">
        <f t="shared" si="51"/>
        <v>-9.1</v>
      </c>
      <c r="Y83" s="1927">
        <f t="shared" si="51"/>
        <v>-7.9</v>
      </c>
      <c r="Z83" s="1927">
        <f t="shared" si="51"/>
        <v>7.8</v>
      </c>
      <c r="AA83" s="1927">
        <f t="shared" si="51"/>
        <v>-0.1</v>
      </c>
      <c r="AB83" s="1927">
        <f t="shared" si="51"/>
        <v>0.1</v>
      </c>
      <c r="AC83" s="1927">
        <f t="shared" si="51"/>
        <v>5.0999999999999996</v>
      </c>
      <c r="AD83" s="1927">
        <f t="shared" si="51"/>
        <v>1.8</v>
      </c>
      <c r="AE83" s="1927">
        <f t="shared" si="51"/>
        <v>-1.3</v>
      </c>
      <c r="AF83" s="1927">
        <f t="shared" si="51"/>
        <v>-1.2</v>
      </c>
      <c r="AG83" s="1927">
        <f t="shared" si="51"/>
        <v>-0.9</v>
      </c>
      <c r="AH83" s="1927">
        <f t="shared" si="51"/>
        <v>-0.5</v>
      </c>
      <c r="AI83" s="1927">
        <f t="shared" si="51"/>
        <v>-2.1</v>
      </c>
      <c r="AJ83" s="1927">
        <f t="shared" si="51"/>
        <v>-13.3</v>
      </c>
      <c r="AK83" s="1927">
        <f t="shared" si="51"/>
        <v>10.4</v>
      </c>
      <c r="AL83" s="1927">
        <f t="shared" si="51"/>
        <v>3.7</v>
      </c>
      <c r="AM83" s="1927">
        <f t="shared" si="51"/>
        <v>-2.1</v>
      </c>
      <c r="AN83" s="1927">
        <f t="shared" si="51"/>
        <v>-2.5</v>
      </c>
      <c r="AO83" s="1962"/>
      <c r="AQ83" s="2007"/>
      <c r="AR83" s="2007"/>
      <c r="AS83" s="2007"/>
      <c r="AT83" s="2007"/>
      <c r="AU83" s="2007"/>
    </row>
    <row r="84" spans="2:56" ht="12">
      <c r="B84" s="2913"/>
      <c r="C84" s="1923" t="s">
        <v>571</v>
      </c>
      <c r="D84" s="1950" t="s">
        <v>996</v>
      </c>
      <c r="E84" s="1991">
        <f>E168</f>
        <v>78.2</v>
      </c>
      <c r="F84" s="1991">
        <f t="shared" ref="F84:AN84" si="52">F168</f>
        <v>80.7</v>
      </c>
      <c r="G84" s="1991">
        <f t="shared" si="52"/>
        <v>83.2</v>
      </c>
      <c r="H84" s="1991">
        <f t="shared" si="52"/>
        <v>84.8</v>
      </c>
      <c r="I84" s="1991">
        <f t="shared" si="52"/>
        <v>85.6</v>
      </c>
      <c r="J84" s="1991">
        <f t="shared" si="52"/>
        <v>85.5</v>
      </c>
      <c r="K84" s="1991">
        <f t="shared" si="52"/>
        <v>84.9</v>
      </c>
      <c r="L84" s="1991">
        <f t="shared" si="52"/>
        <v>84.6</v>
      </c>
      <c r="M84" s="1991">
        <f t="shared" si="52"/>
        <v>85.4</v>
      </c>
      <c r="N84" s="1991">
        <f t="shared" si="52"/>
        <v>85.7</v>
      </c>
      <c r="O84" s="1991">
        <f t="shared" si="52"/>
        <v>85</v>
      </c>
      <c r="P84" s="1991">
        <f t="shared" si="52"/>
        <v>84.3</v>
      </c>
      <c r="Q84" s="1991">
        <f t="shared" si="52"/>
        <v>83.5</v>
      </c>
      <c r="R84" s="1991">
        <f t="shared" si="52"/>
        <v>82.3</v>
      </c>
      <c r="S84" s="1991">
        <f t="shared" si="52"/>
        <v>81.8</v>
      </c>
      <c r="T84" s="1991">
        <f t="shared" si="52"/>
        <v>82.3</v>
      </c>
      <c r="U84" s="1991">
        <f t="shared" si="52"/>
        <v>83</v>
      </c>
      <c r="V84" s="1991">
        <f t="shared" si="52"/>
        <v>84.1</v>
      </c>
      <c r="W84" s="1991">
        <f t="shared" si="52"/>
        <v>86.8</v>
      </c>
      <c r="X84" s="1991">
        <f t="shared" si="52"/>
        <v>89.3</v>
      </c>
      <c r="Y84" s="1991">
        <f t="shared" si="52"/>
        <v>89.9</v>
      </c>
      <c r="Z84" s="1991">
        <f t="shared" si="52"/>
        <v>90.3</v>
      </c>
      <c r="AA84" s="1991">
        <f t="shared" si="52"/>
        <v>90.7</v>
      </c>
      <c r="AB84" s="1991">
        <f t="shared" si="52"/>
        <v>90.8</v>
      </c>
      <c r="AC84" s="1991">
        <f t="shared" si="52"/>
        <v>91.4</v>
      </c>
      <c r="AD84" s="1991">
        <f t="shared" si="52"/>
        <v>92.2</v>
      </c>
      <c r="AE84" s="1991">
        <f t="shared" si="52"/>
        <v>93.2</v>
      </c>
      <c r="AF84" s="1991">
        <f t="shared" si="52"/>
        <v>94.3</v>
      </c>
      <c r="AG84" s="1991">
        <f t="shared" si="52"/>
        <v>96.3</v>
      </c>
      <c r="AH84" s="1991">
        <f t="shared" si="52"/>
        <v>97.5</v>
      </c>
      <c r="AI84" s="1991">
        <f t="shared" si="52"/>
        <v>99.4</v>
      </c>
      <c r="AJ84" s="1991">
        <f t="shared" si="52"/>
        <v>100.1</v>
      </c>
      <c r="AK84" s="1991">
        <f t="shared" si="52"/>
        <v>100.1</v>
      </c>
      <c r="AL84" s="1991">
        <f t="shared" si="52"/>
        <v>99.8</v>
      </c>
      <c r="AM84" s="1991">
        <f t="shared" si="52"/>
        <v>100.6</v>
      </c>
      <c r="AN84" s="1991">
        <f t="shared" si="52"/>
        <v>101.8</v>
      </c>
      <c r="AO84" s="2508"/>
      <c r="AQ84" s="2007"/>
      <c r="AR84" s="2007"/>
      <c r="AS84" s="2007"/>
      <c r="AT84" s="2007"/>
      <c r="AU84" s="2007"/>
    </row>
    <row r="85" spans="2:56" ht="12">
      <c r="B85" s="2913"/>
      <c r="C85" s="1923"/>
      <c r="D85" s="1953" t="s">
        <v>577</v>
      </c>
      <c r="E85" s="2056" t="s">
        <v>579</v>
      </c>
      <c r="F85" s="1927">
        <f t="shared" ref="F85:AN85" si="53">ROUND((F84-E84)/E84*100,1)</f>
        <v>3.2</v>
      </c>
      <c r="G85" s="1927">
        <f t="shared" si="53"/>
        <v>3.1</v>
      </c>
      <c r="H85" s="1927">
        <f t="shared" si="53"/>
        <v>1.9</v>
      </c>
      <c r="I85" s="1927">
        <f t="shared" si="53"/>
        <v>0.9</v>
      </c>
      <c r="J85" s="1927">
        <f t="shared" si="53"/>
        <v>-0.1</v>
      </c>
      <c r="K85" s="1927">
        <f t="shared" si="53"/>
        <v>-0.7</v>
      </c>
      <c r="L85" s="1927">
        <f t="shared" si="53"/>
        <v>-0.4</v>
      </c>
      <c r="M85" s="1927">
        <f t="shared" si="53"/>
        <v>0.9</v>
      </c>
      <c r="N85" s="1927">
        <f t="shared" si="53"/>
        <v>0.4</v>
      </c>
      <c r="O85" s="1927">
        <f t="shared" si="53"/>
        <v>-0.8</v>
      </c>
      <c r="P85" s="1927">
        <f t="shared" si="53"/>
        <v>-0.8</v>
      </c>
      <c r="Q85" s="1927">
        <f t="shared" si="53"/>
        <v>-0.9</v>
      </c>
      <c r="R85" s="1927">
        <f t="shared" si="53"/>
        <v>-1.4</v>
      </c>
      <c r="S85" s="1927">
        <f t="shared" si="53"/>
        <v>-0.6</v>
      </c>
      <c r="T85" s="1927">
        <f t="shared" si="53"/>
        <v>0.6</v>
      </c>
      <c r="U85" s="1927">
        <f t="shared" si="53"/>
        <v>0.9</v>
      </c>
      <c r="V85" s="1927">
        <f t="shared" si="53"/>
        <v>1.3</v>
      </c>
      <c r="W85" s="1927">
        <f t="shared" si="53"/>
        <v>3.2</v>
      </c>
      <c r="X85" s="1927">
        <f t="shared" si="53"/>
        <v>2.9</v>
      </c>
      <c r="Y85" s="1927">
        <f t="shared" si="53"/>
        <v>0.7</v>
      </c>
      <c r="Z85" s="1927">
        <f t="shared" si="53"/>
        <v>0.4</v>
      </c>
      <c r="AA85" s="1927">
        <f t="shared" si="53"/>
        <v>0.4</v>
      </c>
      <c r="AB85" s="1927">
        <f t="shared" si="53"/>
        <v>0.1</v>
      </c>
      <c r="AC85" s="1927">
        <f t="shared" si="53"/>
        <v>0.7</v>
      </c>
      <c r="AD85" s="1927">
        <f t="shared" si="53"/>
        <v>0.9</v>
      </c>
      <c r="AE85" s="1927">
        <f t="shared" si="53"/>
        <v>1.1000000000000001</v>
      </c>
      <c r="AF85" s="1927">
        <f t="shared" si="53"/>
        <v>1.2</v>
      </c>
      <c r="AG85" s="1927">
        <f t="shared" si="53"/>
        <v>2.1</v>
      </c>
      <c r="AH85" s="1927">
        <f t="shared" si="53"/>
        <v>1.2</v>
      </c>
      <c r="AI85" s="1927">
        <f t="shared" si="53"/>
        <v>1.9</v>
      </c>
      <c r="AJ85" s="1927">
        <f t="shared" si="53"/>
        <v>0.7</v>
      </c>
      <c r="AK85" s="1927">
        <f t="shared" si="53"/>
        <v>0</v>
      </c>
      <c r="AL85" s="1927">
        <f t="shared" si="53"/>
        <v>-0.3</v>
      </c>
      <c r="AM85" s="1933">
        <f t="shared" si="53"/>
        <v>0.8</v>
      </c>
      <c r="AN85" s="1933">
        <f t="shared" si="53"/>
        <v>1.2</v>
      </c>
      <c r="AO85" s="2057"/>
      <c r="AQ85" s="2007"/>
      <c r="AR85" s="2007"/>
      <c r="AS85" s="2007"/>
      <c r="AT85" s="2007"/>
      <c r="AU85" s="2007"/>
      <c r="AV85" s="2007"/>
      <c r="AW85" s="2007"/>
    </row>
    <row r="86" spans="2:56" ht="12">
      <c r="B86" s="2913"/>
      <c r="C86" s="1923" t="s">
        <v>572</v>
      </c>
      <c r="D86" s="1953" t="s">
        <v>1345</v>
      </c>
      <c r="E86" s="2058">
        <v>1.93</v>
      </c>
      <c r="F86" s="2059">
        <v>2.11</v>
      </c>
      <c r="G86" s="2059">
        <v>1.95</v>
      </c>
      <c r="H86" s="2059">
        <v>1.49</v>
      </c>
      <c r="I86" s="2059">
        <v>1.1299999999999999</v>
      </c>
      <c r="J86" s="2059">
        <v>1.07</v>
      </c>
      <c r="K86" s="2059">
        <v>1.0900000000000001</v>
      </c>
      <c r="L86" s="2059">
        <v>1.22</v>
      </c>
      <c r="M86" s="2059">
        <v>1.1299999999999999</v>
      </c>
      <c r="N86" s="1973">
        <v>0.89</v>
      </c>
      <c r="O86" s="1973">
        <v>0.9</v>
      </c>
      <c r="P86" s="1973">
        <v>1.08</v>
      </c>
      <c r="Q86" s="1253">
        <v>0.96</v>
      </c>
      <c r="R86" s="1253">
        <v>0.96</v>
      </c>
      <c r="S86" s="2059">
        <v>1.1200000000000001</v>
      </c>
      <c r="T86" s="2059">
        <v>1.35</v>
      </c>
      <c r="U86" s="2059">
        <v>1.49</v>
      </c>
      <c r="V86" s="2059">
        <v>1.56</v>
      </c>
      <c r="W86" s="2059">
        <v>1.47</v>
      </c>
      <c r="X86" s="2059">
        <v>1.08</v>
      </c>
      <c r="Y86" s="2059">
        <v>0.79</v>
      </c>
      <c r="Z86" s="2059">
        <v>0.93</v>
      </c>
      <c r="AA86" s="2059">
        <v>1.1100000000000001</v>
      </c>
      <c r="AB86" s="2059">
        <v>1.32</v>
      </c>
      <c r="AC86" s="2059">
        <v>1.53</v>
      </c>
      <c r="AD86" s="2059">
        <v>1.69</v>
      </c>
      <c r="AE86" s="2059">
        <v>1.86</v>
      </c>
      <c r="AF86" s="2059">
        <v>2.08</v>
      </c>
      <c r="AG86" s="2059">
        <v>2.29</v>
      </c>
      <c r="AH86" s="2059">
        <v>2.42</v>
      </c>
      <c r="AI86" s="2060">
        <v>2.35</v>
      </c>
      <c r="AJ86" s="2060">
        <v>1.9</v>
      </c>
      <c r="AK86" s="2061">
        <v>2.08</v>
      </c>
      <c r="AL86" s="2061">
        <v>2.2999999999999998</v>
      </c>
      <c r="AM86" s="2061">
        <v>2.2799999999999998</v>
      </c>
      <c r="AN86" s="2062">
        <v>2.2599999999999998</v>
      </c>
      <c r="AO86" s="1964" t="s">
        <v>1398</v>
      </c>
    </row>
    <row r="87" spans="2:56" ht="12">
      <c r="B87" s="2913"/>
      <c r="C87" s="1923" t="s">
        <v>573</v>
      </c>
      <c r="D87" s="1953" t="s">
        <v>1345</v>
      </c>
      <c r="E87" s="2063">
        <v>1.3</v>
      </c>
      <c r="F87" s="2064">
        <v>1.43</v>
      </c>
      <c r="G87" s="2064">
        <v>1.34</v>
      </c>
      <c r="H87" s="2064">
        <v>1</v>
      </c>
      <c r="I87" s="2064">
        <v>0.71</v>
      </c>
      <c r="J87" s="2064">
        <v>0.64</v>
      </c>
      <c r="K87" s="2064">
        <v>0.64</v>
      </c>
      <c r="L87" s="2064">
        <v>0.72</v>
      </c>
      <c r="M87" s="2064">
        <v>0.69</v>
      </c>
      <c r="N87" s="2064">
        <v>0.5</v>
      </c>
      <c r="O87" s="2064">
        <v>0.49</v>
      </c>
      <c r="P87" s="2064">
        <v>0.62</v>
      </c>
      <c r="Q87" s="2064">
        <v>0.56000000000000005</v>
      </c>
      <c r="R87" s="2064">
        <v>0.56000000000000005</v>
      </c>
      <c r="S87" s="2064">
        <v>0.69</v>
      </c>
      <c r="T87" s="2064">
        <v>0.86</v>
      </c>
      <c r="U87" s="2064">
        <v>0.98</v>
      </c>
      <c r="V87" s="2064">
        <v>1.06</v>
      </c>
      <c r="W87" s="2064">
        <v>1.02</v>
      </c>
      <c r="X87" s="2065">
        <v>0.77</v>
      </c>
      <c r="Y87" s="2065">
        <v>0.45</v>
      </c>
      <c r="Z87" s="2065">
        <v>0.56000000000000005</v>
      </c>
      <c r="AA87" s="2065">
        <v>0.68</v>
      </c>
      <c r="AB87" s="2065">
        <v>0.82</v>
      </c>
      <c r="AC87" s="2065">
        <v>0.97</v>
      </c>
      <c r="AD87" s="2065">
        <v>1.1100000000000001</v>
      </c>
      <c r="AE87" s="2065">
        <v>1.23</v>
      </c>
      <c r="AF87" s="2065">
        <v>1.39</v>
      </c>
      <c r="AG87" s="2065">
        <v>1.54</v>
      </c>
      <c r="AH87" s="2065">
        <v>1.62</v>
      </c>
      <c r="AI87" s="2065">
        <v>1.55</v>
      </c>
      <c r="AJ87" s="2065">
        <v>1.1000000000000001</v>
      </c>
      <c r="AK87" s="2066">
        <v>1.1599999999999999</v>
      </c>
      <c r="AL87" s="2066">
        <v>1.31</v>
      </c>
      <c r="AM87" s="2066">
        <v>1.29</v>
      </c>
      <c r="AN87" s="2066">
        <v>1.25</v>
      </c>
      <c r="AO87" s="1538" t="s">
        <v>97</v>
      </c>
    </row>
    <row r="88" spans="2:56">
      <c r="B88" s="2914"/>
      <c r="C88" s="1998" t="s">
        <v>574</v>
      </c>
      <c r="D88" s="1953" t="s">
        <v>575</v>
      </c>
      <c r="E88" s="2004"/>
      <c r="F88" s="2067">
        <v>2.0153846153846153</v>
      </c>
      <c r="G88" s="2067">
        <v>2.0076923076923077</v>
      </c>
      <c r="H88" s="2067">
        <v>2.1230769230769226</v>
      </c>
      <c r="I88" s="2067">
        <v>2.5076923076923086</v>
      </c>
      <c r="J88" s="2067">
        <v>2.7769230769230768</v>
      </c>
      <c r="K88" s="2067">
        <v>3.0615384615384613</v>
      </c>
      <c r="L88" s="2067">
        <v>3.1615384615384619</v>
      </c>
      <c r="M88" s="2067">
        <v>3.3</v>
      </c>
      <c r="N88" s="2068">
        <v>4.0846153846153843</v>
      </c>
      <c r="O88" s="2068">
        <v>4.6833333333333327</v>
      </c>
      <c r="P88" s="2069">
        <v>4.7166666666666659</v>
      </c>
      <c r="Q88" s="2070">
        <v>5</v>
      </c>
      <c r="R88" s="2070">
        <v>5.4</v>
      </c>
      <c r="S88" s="2070">
        <v>5.3</v>
      </c>
      <c r="T88" s="2070">
        <v>4.7</v>
      </c>
      <c r="U88" s="2070">
        <v>4.4000000000000004</v>
      </c>
      <c r="V88" s="2070">
        <v>4.0999999999999996</v>
      </c>
      <c r="W88" s="2070">
        <v>3.8</v>
      </c>
      <c r="X88" s="2070">
        <v>4.0999999999999996</v>
      </c>
      <c r="Y88" s="2070">
        <v>5.2</v>
      </c>
      <c r="Z88" s="2070">
        <v>5</v>
      </c>
      <c r="AA88" s="2070">
        <v>4.5</v>
      </c>
      <c r="AB88" s="2070">
        <v>4.3</v>
      </c>
      <c r="AC88" s="2070">
        <v>3.9000000000000004</v>
      </c>
      <c r="AD88" s="1974">
        <v>3.5</v>
      </c>
      <c r="AE88" s="2071">
        <v>3.3</v>
      </c>
      <c r="AF88" s="2071">
        <v>3</v>
      </c>
      <c r="AG88" s="1253">
        <v>2.7</v>
      </c>
      <c r="AH88" s="1974">
        <v>2.4</v>
      </c>
      <c r="AI88" s="1241">
        <v>2.2999999999999998</v>
      </c>
      <c r="AJ88" s="1241">
        <v>2.9</v>
      </c>
      <c r="AK88" s="2072">
        <v>2.8</v>
      </c>
      <c r="AL88" s="2072">
        <v>2.6</v>
      </c>
      <c r="AM88" s="2072">
        <v>2.6</v>
      </c>
      <c r="AN88" s="2072">
        <v>2.4</v>
      </c>
      <c r="AO88" s="2073" t="s">
        <v>1107</v>
      </c>
    </row>
    <row r="89" spans="2:56" ht="12">
      <c r="B89" s="1976" t="s">
        <v>1041</v>
      </c>
      <c r="C89" s="1977" t="s">
        <v>1042</v>
      </c>
      <c r="D89" s="1954" t="s">
        <v>1043</v>
      </c>
      <c r="E89" s="2074"/>
      <c r="F89" s="1981"/>
      <c r="G89" s="1981"/>
      <c r="H89" s="1981"/>
      <c r="I89" s="1981"/>
      <c r="J89" s="1981"/>
      <c r="K89" s="1981"/>
      <c r="L89" s="1981"/>
      <c r="M89" s="1981"/>
      <c r="N89" s="2075">
        <v>17272</v>
      </c>
      <c r="O89" s="2075">
        <v>16741</v>
      </c>
      <c r="P89" s="2076">
        <v>18787</v>
      </c>
      <c r="Q89" s="1978">
        <v>19565</v>
      </c>
      <c r="R89" s="1978">
        <v>18587</v>
      </c>
      <c r="S89" s="1978">
        <v>15466</v>
      </c>
      <c r="T89" s="1978">
        <v>13186</v>
      </c>
      <c r="U89" s="1978">
        <v>13170</v>
      </c>
      <c r="V89" s="1978">
        <v>13337</v>
      </c>
      <c r="W89" s="1978">
        <v>14366</v>
      </c>
      <c r="X89" s="1978">
        <v>16146</v>
      </c>
      <c r="Y89" s="1978">
        <v>14732</v>
      </c>
      <c r="Z89" s="1978">
        <v>13065</v>
      </c>
      <c r="AA89" s="1978">
        <v>12707</v>
      </c>
      <c r="AB89" s="1355">
        <v>11719</v>
      </c>
      <c r="AC89" s="1355">
        <v>10536</v>
      </c>
      <c r="AD89" s="2077">
        <v>9543</v>
      </c>
      <c r="AE89" s="2077">
        <v>8684</v>
      </c>
      <c r="AF89" s="2077">
        <v>8381</v>
      </c>
      <c r="AG89" s="2077">
        <v>8367</v>
      </c>
      <c r="AH89" s="2077">
        <v>8111</v>
      </c>
      <c r="AI89" s="2077">
        <v>8631</v>
      </c>
      <c r="AJ89" s="1280">
        <v>7163</v>
      </c>
      <c r="AK89" s="1283">
        <v>5980</v>
      </c>
      <c r="AL89" s="1283">
        <v>6880</v>
      </c>
      <c r="AM89" s="1283">
        <v>9053</v>
      </c>
      <c r="AN89" s="1283">
        <v>10144</v>
      </c>
      <c r="AO89" s="1964"/>
    </row>
    <row r="90" spans="2:56" ht="12">
      <c r="B90" s="1979" t="s">
        <v>1045</v>
      </c>
      <c r="C90" s="1952"/>
      <c r="D90" s="1932" t="s">
        <v>577</v>
      </c>
      <c r="E90" s="1968" t="s">
        <v>579</v>
      </c>
      <c r="F90" s="1927"/>
      <c r="G90" s="1927"/>
      <c r="H90" s="1927"/>
      <c r="I90" s="1927"/>
      <c r="J90" s="1927"/>
      <c r="K90" s="1927"/>
      <c r="L90" s="1927"/>
      <c r="M90" s="1927"/>
      <c r="N90" s="1927"/>
      <c r="O90" s="1927">
        <f t="shared" ref="O90:AN90" si="54">ROUND((O89-N89)/N89*100,1)</f>
        <v>-3.1</v>
      </c>
      <c r="P90" s="1927">
        <f t="shared" si="54"/>
        <v>12.2</v>
      </c>
      <c r="Q90" s="1927">
        <f t="shared" si="54"/>
        <v>4.0999999999999996</v>
      </c>
      <c r="R90" s="1927">
        <f t="shared" si="54"/>
        <v>-5</v>
      </c>
      <c r="S90" s="1927">
        <f t="shared" si="54"/>
        <v>-16.8</v>
      </c>
      <c r="T90" s="1927">
        <f t="shared" si="54"/>
        <v>-14.7</v>
      </c>
      <c r="U90" s="1927">
        <f t="shared" si="54"/>
        <v>-0.1</v>
      </c>
      <c r="V90" s="1927">
        <f t="shared" si="54"/>
        <v>1.3</v>
      </c>
      <c r="W90" s="1927">
        <f t="shared" si="54"/>
        <v>7.7</v>
      </c>
      <c r="X90" s="1927">
        <f t="shared" si="54"/>
        <v>12.4</v>
      </c>
      <c r="Y90" s="1927">
        <f t="shared" si="54"/>
        <v>-8.8000000000000007</v>
      </c>
      <c r="Z90" s="1927">
        <f t="shared" si="54"/>
        <v>-11.3</v>
      </c>
      <c r="AA90" s="1927">
        <f t="shared" si="54"/>
        <v>-2.7</v>
      </c>
      <c r="AB90" s="1927">
        <f t="shared" si="54"/>
        <v>-7.8</v>
      </c>
      <c r="AC90" s="1927">
        <f t="shared" si="54"/>
        <v>-10.1</v>
      </c>
      <c r="AD90" s="1927">
        <f t="shared" si="54"/>
        <v>-9.4</v>
      </c>
      <c r="AE90" s="1927">
        <f t="shared" si="54"/>
        <v>-9</v>
      </c>
      <c r="AF90" s="1927">
        <f t="shared" si="54"/>
        <v>-3.5</v>
      </c>
      <c r="AG90" s="1927">
        <f t="shared" si="54"/>
        <v>-0.2</v>
      </c>
      <c r="AH90" s="1927">
        <f t="shared" si="54"/>
        <v>-3.1</v>
      </c>
      <c r="AI90" s="1927">
        <f t="shared" si="54"/>
        <v>6.4</v>
      </c>
      <c r="AJ90" s="1927">
        <f t="shared" si="54"/>
        <v>-17</v>
      </c>
      <c r="AK90" s="1221">
        <f t="shared" si="54"/>
        <v>-16.5</v>
      </c>
      <c r="AL90" s="1221">
        <f t="shared" si="54"/>
        <v>15.1</v>
      </c>
      <c r="AM90" s="1221">
        <f t="shared" si="54"/>
        <v>31.6</v>
      </c>
      <c r="AN90" s="1221">
        <f t="shared" si="54"/>
        <v>12.1</v>
      </c>
      <c r="AO90" s="1988" t="s">
        <v>1046</v>
      </c>
    </row>
    <row r="91" spans="2:56">
      <c r="B91" s="2912" t="s">
        <v>1399</v>
      </c>
      <c r="C91" s="1961" t="s">
        <v>315</v>
      </c>
      <c r="D91" s="1950" t="s">
        <v>1355</v>
      </c>
      <c r="E91" s="1980">
        <v>3628.2249999999999</v>
      </c>
      <c r="F91" s="1982">
        <v>3775.6909999999998</v>
      </c>
      <c r="G91" s="1982">
        <v>3968.297</v>
      </c>
      <c r="H91" s="1982">
        <v>4002.7330000000002</v>
      </c>
      <c r="I91" s="1982">
        <v>4024.56</v>
      </c>
      <c r="J91" s="1982">
        <v>3981.4520000000002</v>
      </c>
      <c r="K91" s="1982">
        <v>3968.828</v>
      </c>
      <c r="L91" s="1982">
        <v>3968.9839999999999</v>
      </c>
      <c r="M91" s="1982">
        <v>3971.84</v>
      </c>
      <c r="N91" s="2078">
        <v>3923.6909999999998</v>
      </c>
      <c r="O91" s="2078">
        <v>3854.576</v>
      </c>
      <c r="P91" s="2078">
        <v>3814.8330000000001</v>
      </c>
      <c r="Q91" s="1982">
        <v>3675.2170000000001</v>
      </c>
      <c r="R91" s="1982">
        <v>3653.55</v>
      </c>
      <c r="S91" s="1982">
        <v>3639.1759999999999</v>
      </c>
      <c r="T91" s="1982">
        <v>3621.306</v>
      </c>
      <c r="U91" s="1982">
        <v>3589.8780000000002</v>
      </c>
      <c r="V91" s="1982">
        <v>3544.7289999999998</v>
      </c>
      <c r="W91" s="1982">
        <v>3588.8009999999999</v>
      </c>
      <c r="X91" s="1982">
        <v>3533.1329999999998</v>
      </c>
      <c r="Y91" s="1982">
        <v>3505.7550000000001</v>
      </c>
      <c r="Z91" s="1982">
        <v>3451.741</v>
      </c>
      <c r="AA91" s="1982">
        <v>3408.5219999999999</v>
      </c>
      <c r="AB91" s="1982">
        <v>3452.4059999999999</v>
      </c>
      <c r="AC91" s="1982">
        <v>3521.38</v>
      </c>
      <c r="AD91" s="1983">
        <v>3458.2570000000001</v>
      </c>
      <c r="AE91" s="1280">
        <v>3427.06</v>
      </c>
      <c r="AF91" s="1280">
        <v>3372.4549999999999</v>
      </c>
      <c r="AG91" s="1280">
        <v>3415.0430000000001</v>
      </c>
      <c r="AH91" s="1276">
        <v>3468.087</v>
      </c>
      <c r="AI91" s="1276">
        <v>3494.819</v>
      </c>
      <c r="AJ91" s="1276">
        <v>3314.0039999999999</v>
      </c>
      <c r="AK91" s="2079">
        <v>3148.3960000000002</v>
      </c>
      <c r="AL91" s="2079">
        <f>293671*12/1000</f>
        <v>3524.0520000000001</v>
      </c>
      <c r="AM91" s="2079">
        <f>294116*12/1000</f>
        <v>3529.3919999999998</v>
      </c>
      <c r="AN91" s="2079">
        <f>304178*12/1000</f>
        <v>3650.136</v>
      </c>
      <c r="AO91" s="1984" t="s">
        <v>1400</v>
      </c>
      <c r="AQ91" s="1985"/>
      <c r="AR91" s="1985"/>
      <c r="AS91" s="1985"/>
      <c r="AT91" s="1985"/>
      <c r="AU91" s="1985"/>
      <c r="AV91" s="1985"/>
      <c r="AW91" s="1985"/>
      <c r="AX91" s="1985"/>
      <c r="AY91" s="1985"/>
      <c r="AZ91" s="1985"/>
      <c r="BA91" s="1985"/>
      <c r="BB91" s="1985"/>
      <c r="BC91" s="1985"/>
      <c r="BD91" s="1985"/>
    </row>
    <row r="92" spans="2:56" ht="12">
      <c r="B92" s="2913"/>
      <c r="C92" s="1965" t="s">
        <v>565</v>
      </c>
      <c r="D92" s="1953" t="s">
        <v>577</v>
      </c>
      <c r="E92" s="1968" t="s">
        <v>579</v>
      </c>
      <c r="F92" s="1927">
        <f t="shared" ref="F92:AN92" si="55">ROUND((F91-E91)/E91*100,1)</f>
        <v>4.0999999999999996</v>
      </c>
      <c r="G92" s="1927">
        <f t="shared" si="55"/>
        <v>5.0999999999999996</v>
      </c>
      <c r="H92" s="1927">
        <f t="shared" si="55"/>
        <v>0.9</v>
      </c>
      <c r="I92" s="1927">
        <f t="shared" si="55"/>
        <v>0.5</v>
      </c>
      <c r="J92" s="1927">
        <f t="shared" si="55"/>
        <v>-1.1000000000000001</v>
      </c>
      <c r="K92" s="1927">
        <f t="shared" si="55"/>
        <v>-0.3</v>
      </c>
      <c r="L92" s="1927">
        <f t="shared" si="55"/>
        <v>0</v>
      </c>
      <c r="M92" s="1927">
        <f t="shared" si="55"/>
        <v>0.1</v>
      </c>
      <c r="N92" s="1927">
        <f t="shared" si="55"/>
        <v>-1.2</v>
      </c>
      <c r="O92" s="1927">
        <f t="shared" si="55"/>
        <v>-1.8</v>
      </c>
      <c r="P92" s="1927">
        <f t="shared" si="55"/>
        <v>-1</v>
      </c>
      <c r="Q92" s="1927">
        <f t="shared" si="55"/>
        <v>-3.7</v>
      </c>
      <c r="R92" s="1927">
        <f t="shared" si="55"/>
        <v>-0.6</v>
      </c>
      <c r="S92" s="1927">
        <f t="shared" si="55"/>
        <v>-0.4</v>
      </c>
      <c r="T92" s="1927">
        <f t="shared" si="55"/>
        <v>-0.5</v>
      </c>
      <c r="U92" s="1927">
        <f t="shared" si="55"/>
        <v>-0.9</v>
      </c>
      <c r="V92" s="1927">
        <f t="shared" si="55"/>
        <v>-1.3</v>
      </c>
      <c r="W92" s="1927">
        <f t="shared" si="55"/>
        <v>1.2</v>
      </c>
      <c r="X92" s="1927">
        <f t="shared" si="55"/>
        <v>-1.6</v>
      </c>
      <c r="Y92" s="1927">
        <f t="shared" si="55"/>
        <v>-0.8</v>
      </c>
      <c r="Z92" s="1927">
        <f t="shared" si="55"/>
        <v>-1.5</v>
      </c>
      <c r="AA92" s="1927">
        <f t="shared" si="55"/>
        <v>-1.3</v>
      </c>
      <c r="AB92" s="1927">
        <f t="shared" si="55"/>
        <v>1.3</v>
      </c>
      <c r="AC92" s="1927">
        <f t="shared" si="55"/>
        <v>2</v>
      </c>
      <c r="AD92" s="1927">
        <f t="shared" si="55"/>
        <v>-1.8</v>
      </c>
      <c r="AE92" s="1927">
        <f t="shared" si="55"/>
        <v>-0.9</v>
      </c>
      <c r="AF92" s="1927">
        <f t="shared" si="55"/>
        <v>-1.6</v>
      </c>
      <c r="AG92" s="1927">
        <f t="shared" si="55"/>
        <v>1.3</v>
      </c>
      <c r="AH92" s="1927">
        <f t="shared" si="55"/>
        <v>1.6</v>
      </c>
      <c r="AI92" s="1927">
        <f t="shared" si="55"/>
        <v>0.8</v>
      </c>
      <c r="AJ92" s="1927">
        <f t="shared" si="55"/>
        <v>-5.2</v>
      </c>
      <c r="AK92" s="1927">
        <f t="shared" si="55"/>
        <v>-5</v>
      </c>
      <c r="AL92" s="1221">
        <f t="shared" si="55"/>
        <v>11.9</v>
      </c>
      <c r="AM92" s="1221">
        <f t="shared" si="55"/>
        <v>0.2</v>
      </c>
      <c r="AN92" s="1221">
        <f t="shared" si="55"/>
        <v>3.4</v>
      </c>
      <c r="AO92" s="2924" t="s">
        <v>1357</v>
      </c>
      <c r="AQ92" s="2080"/>
      <c r="AR92" s="2080"/>
      <c r="AS92" s="2080"/>
      <c r="AT92" s="2080"/>
      <c r="AU92" s="2080"/>
      <c r="AV92" s="2080"/>
      <c r="AW92" s="2080"/>
      <c r="AX92" s="2080"/>
      <c r="AY92" s="2080"/>
      <c r="AZ92" s="2080"/>
      <c r="BA92" s="2080"/>
      <c r="BB92" s="2080"/>
      <c r="BC92" s="2080"/>
      <c r="BD92" s="2080"/>
    </row>
    <row r="93" spans="2:56" ht="12">
      <c r="B93" s="2913"/>
      <c r="C93" s="1961" t="s">
        <v>315</v>
      </c>
      <c r="D93" s="1987" t="s">
        <v>1355</v>
      </c>
      <c r="E93" s="1277">
        <f t="shared" ref="E93:AN93" si="56">E91/(E74/100)</f>
        <v>4137.0866590649939</v>
      </c>
      <c r="F93" s="1277">
        <f t="shared" si="56"/>
        <v>4176.6493362831852</v>
      </c>
      <c r="G93" s="1277">
        <f t="shared" si="56"/>
        <v>4271.5791173304624</v>
      </c>
      <c r="H93" s="1277">
        <f t="shared" si="56"/>
        <v>4235.6962962962971</v>
      </c>
      <c r="I93" s="1277">
        <f t="shared" si="56"/>
        <v>4209.7907949790797</v>
      </c>
      <c r="J93" s="1277">
        <f t="shared" si="56"/>
        <v>4147.3458333333338</v>
      </c>
      <c r="K93" s="1277">
        <f t="shared" si="56"/>
        <v>4142.8267223382045</v>
      </c>
      <c r="L93" s="1277">
        <f t="shared" si="56"/>
        <v>4125.7629937629936</v>
      </c>
      <c r="M93" s="1277">
        <f t="shared" si="56"/>
        <v>4048.7665647298677</v>
      </c>
      <c r="N93" s="1277">
        <f t="shared" si="56"/>
        <v>3991.5473041709051</v>
      </c>
      <c r="O93" s="1277">
        <f t="shared" si="56"/>
        <v>3941.2842535787322</v>
      </c>
      <c r="P93" s="1277">
        <f t="shared" si="56"/>
        <v>3924.7253086419755</v>
      </c>
      <c r="Q93" s="1277">
        <f t="shared" si="56"/>
        <v>3816.4247144340607</v>
      </c>
      <c r="R93" s="1277">
        <f t="shared" si="56"/>
        <v>3817.7115987460816</v>
      </c>
      <c r="S93" s="1277">
        <f t="shared" si="56"/>
        <v>3810.655497382199</v>
      </c>
      <c r="T93" s="1277">
        <f t="shared" si="56"/>
        <v>3795.9182389937105</v>
      </c>
      <c r="U93" s="1277">
        <f t="shared" si="56"/>
        <v>3770.8802521008402</v>
      </c>
      <c r="V93" s="1277">
        <f t="shared" si="56"/>
        <v>3715.6488469601672</v>
      </c>
      <c r="W93" s="1277">
        <f t="shared" si="56"/>
        <v>3746.1388308977034</v>
      </c>
      <c r="X93" s="1277">
        <f t="shared" si="56"/>
        <v>3649.9307851239669</v>
      </c>
      <c r="Y93" s="1277">
        <f t="shared" si="56"/>
        <v>3682.5157563025209</v>
      </c>
      <c r="Z93" s="1277">
        <f t="shared" si="56"/>
        <v>3644.9218585005278</v>
      </c>
      <c r="AA93" s="1277">
        <f t="shared" si="56"/>
        <v>3603.0887949260045</v>
      </c>
      <c r="AB93" s="1277">
        <f t="shared" si="56"/>
        <v>3657.2097457627115</v>
      </c>
      <c r="AC93" s="1277">
        <f t="shared" si="56"/>
        <v>3698.9285714285711</v>
      </c>
      <c r="AD93" s="1277">
        <f t="shared" si="56"/>
        <v>3528.833673469388</v>
      </c>
      <c r="AE93" s="1277">
        <f t="shared" si="56"/>
        <v>3489.877800407332</v>
      </c>
      <c r="AF93" s="1277">
        <f t="shared" si="56"/>
        <v>3434.2718940936861</v>
      </c>
      <c r="AG93" s="1277">
        <f t="shared" si="56"/>
        <v>3453.0262891809907</v>
      </c>
      <c r="AH93" s="1277">
        <f t="shared" si="56"/>
        <v>3482.015060240964</v>
      </c>
      <c r="AI93" s="1277">
        <f t="shared" si="56"/>
        <v>3491.3276723276726</v>
      </c>
      <c r="AJ93" s="1277">
        <f t="shared" si="56"/>
        <v>3317.3213213213207</v>
      </c>
      <c r="AK93" s="1277">
        <f t="shared" si="56"/>
        <v>3148.3960000000002</v>
      </c>
      <c r="AL93" s="1552">
        <f t="shared" si="56"/>
        <v>3414.7790697674418</v>
      </c>
      <c r="AM93" s="1552">
        <f t="shared" si="56"/>
        <v>3320.2182502351834</v>
      </c>
      <c r="AN93" s="1552">
        <f t="shared" si="56"/>
        <v>3333.4575342465755</v>
      </c>
      <c r="AO93" s="2924"/>
    </row>
    <row r="94" spans="2:56" ht="12">
      <c r="B94" s="2913"/>
      <c r="C94" s="1997" t="s">
        <v>566</v>
      </c>
      <c r="D94" s="1953" t="s">
        <v>577</v>
      </c>
      <c r="E94" s="1967" t="s">
        <v>579</v>
      </c>
      <c r="F94" s="1933">
        <f t="shared" ref="F94:P94" si="57">ROUND((F93-E93)/E93*100,1)</f>
        <v>1</v>
      </c>
      <c r="G94" s="1933">
        <f t="shared" si="57"/>
        <v>2.2999999999999998</v>
      </c>
      <c r="H94" s="1933">
        <f t="shared" si="57"/>
        <v>-0.8</v>
      </c>
      <c r="I94" s="1933">
        <f t="shared" si="57"/>
        <v>-0.6</v>
      </c>
      <c r="J94" s="1933">
        <f t="shared" si="57"/>
        <v>-1.5</v>
      </c>
      <c r="K94" s="1933">
        <f t="shared" si="57"/>
        <v>-0.1</v>
      </c>
      <c r="L94" s="1933">
        <f t="shared" si="57"/>
        <v>-0.4</v>
      </c>
      <c r="M94" s="1933">
        <f t="shared" si="57"/>
        <v>-1.9</v>
      </c>
      <c r="N94" s="1933">
        <f t="shared" si="57"/>
        <v>-1.4</v>
      </c>
      <c r="O94" s="1933">
        <f t="shared" si="57"/>
        <v>-1.3</v>
      </c>
      <c r="P94" s="1933">
        <f t="shared" si="57"/>
        <v>-0.4</v>
      </c>
      <c r="Q94" s="1933">
        <f>ROUND((Q93-P93)/P93*100,1)</f>
        <v>-2.8</v>
      </c>
      <c r="R94" s="1933">
        <f t="shared" ref="R94:AN94" si="58">ROUND((R93-Q93)/Q93*100,1)</f>
        <v>0</v>
      </c>
      <c r="S94" s="1933">
        <f t="shared" si="58"/>
        <v>-0.2</v>
      </c>
      <c r="T94" s="1933">
        <f t="shared" si="58"/>
        <v>-0.4</v>
      </c>
      <c r="U94" s="1933">
        <f t="shared" si="58"/>
        <v>-0.7</v>
      </c>
      <c r="V94" s="1933">
        <f t="shared" si="58"/>
        <v>-1.5</v>
      </c>
      <c r="W94" s="1933">
        <f t="shared" si="58"/>
        <v>0.8</v>
      </c>
      <c r="X94" s="1933">
        <f t="shared" si="58"/>
        <v>-2.6</v>
      </c>
      <c r="Y94" s="1933">
        <f t="shared" si="58"/>
        <v>0.9</v>
      </c>
      <c r="Z94" s="1933">
        <f t="shared" si="58"/>
        <v>-1</v>
      </c>
      <c r="AA94" s="1933">
        <f t="shared" si="58"/>
        <v>-1.1000000000000001</v>
      </c>
      <c r="AB94" s="1933">
        <f t="shared" si="58"/>
        <v>1.5</v>
      </c>
      <c r="AC94" s="1933">
        <f t="shared" si="58"/>
        <v>1.1000000000000001</v>
      </c>
      <c r="AD94" s="1933">
        <f t="shared" si="58"/>
        <v>-4.5999999999999996</v>
      </c>
      <c r="AE94" s="1933">
        <f t="shared" si="58"/>
        <v>-1.1000000000000001</v>
      </c>
      <c r="AF94" s="1933">
        <f t="shared" si="58"/>
        <v>-1.6</v>
      </c>
      <c r="AG94" s="1933">
        <f t="shared" si="58"/>
        <v>0.5</v>
      </c>
      <c r="AH94" s="1933">
        <f t="shared" si="58"/>
        <v>0.8</v>
      </c>
      <c r="AI94" s="1933">
        <f t="shared" si="58"/>
        <v>0.3</v>
      </c>
      <c r="AJ94" s="1933">
        <f t="shared" si="58"/>
        <v>-5</v>
      </c>
      <c r="AK94" s="1933">
        <f t="shared" si="58"/>
        <v>-5.0999999999999996</v>
      </c>
      <c r="AL94" s="1505">
        <f t="shared" si="58"/>
        <v>8.5</v>
      </c>
      <c r="AM94" s="1505">
        <f t="shared" si="58"/>
        <v>-2.8</v>
      </c>
      <c r="AN94" s="1505">
        <f t="shared" si="58"/>
        <v>0.4</v>
      </c>
      <c r="AO94" s="1926" t="s">
        <v>1358</v>
      </c>
    </row>
    <row r="95" spans="2:56" ht="12">
      <c r="B95" s="2913"/>
      <c r="C95" s="1356" t="s">
        <v>1125</v>
      </c>
      <c r="D95" s="1251" t="s">
        <v>1051</v>
      </c>
      <c r="E95" s="2081"/>
      <c r="F95" s="1989"/>
      <c r="G95" s="1989"/>
      <c r="H95" s="1989"/>
      <c r="I95" s="1989"/>
      <c r="J95" s="1989"/>
      <c r="K95" s="1989"/>
      <c r="L95" s="1989"/>
      <c r="M95" s="1989"/>
      <c r="N95" s="1989"/>
      <c r="O95" s="1989"/>
      <c r="P95" s="1989"/>
      <c r="Q95" s="1989"/>
      <c r="R95" s="1260">
        <v>98.910216701479158</v>
      </c>
      <c r="S95" s="1260">
        <v>98.646103823154917</v>
      </c>
      <c r="T95" s="1260">
        <v>96.287448099469188</v>
      </c>
      <c r="U95" s="1260">
        <v>97.64319888962963</v>
      </c>
      <c r="V95" s="1260">
        <v>98.475643704316838</v>
      </c>
      <c r="W95" s="1260">
        <v>100.32510293057932</v>
      </c>
      <c r="X95" s="1260">
        <v>97.278631888566608</v>
      </c>
      <c r="Y95" s="1260">
        <v>98.530178955424631</v>
      </c>
      <c r="Z95" s="1260">
        <v>100.14338804321149</v>
      </c>
      <c r="AA95" s="1260">
        <v>100.43594750853549</v>
      </c>
      <c r="AB95" s="1989">
        <v>100.51474500000002</v>
      </c>
      <c r="AC95" s="1989">
        <v>103.8575675</v>
      </c>
      <c r="AD95" s="1989">
        <v>100.67567083333331</v>
      </c>
      <c r="AE95" s="1989">
        <v>101.22994166666668</v>
      </c>
      <c r="AF95" s="1989">
        <v>100.66124916666666</v>
      </c>
      <c r="AG95" s="1989">
        <v>101.88965250000001</v>
      </c>
      <c r="AH95" s="1989">
        <v>102.21175750000002</v>
      </c>
      <c r="AI95" s="1989">
        <v>100.77965916666666</v>
      </c>
      <c r="AJ95" s="1261">
        <v>94.371563333333313</v>
      </c>
      <c r="AK95" s="1261">
        <v>96.690717500000005</v>
      </c>
      <c r="AL95" s="1261">
        <v>99.170950833333336</v>
      </c>
      <c r="AM95" s="1261">
        <v>100.10677833333331</v>
      </c>
      <c r="AN95" s="2737"/>
      <c r="AO95" s="2082" t="s">
        <v>1052</v>
      </c>
    </row>
    <row r="96" spans="2:56" ht="12">
      <c r="B96" s="2913"/>
      <c r="C96" s="1229"/>
      <c r="D96" s="1246" t="s">
        <v>577</v>
      </c>
      <c r="E96" s="1968"/>
      <c r="F96" s="1927"/>
      <c r="G96" s="1927"/>
      <c r="H96" s="1927"/>
      <c r="I96" s="1927"/>
      <c r="J96" s="1927"/>
      <c r="K96" s="1927"/>
      <c r="L96" s="1927"/>
      <c r="M96" s="1927"/>
      <c r="N96" s="1927"/>
      <c r="O96" s="1927"/>
      <c r="P96" s="1927"/>
      <c r="Q96" s="1927"/>
      <c r="R96" s="1927"/>
      <c r="S96" s="1263">
        <f t="shared" ref="S96:AN96" si="59">ROUND((S95-R95)/R95*100,1)</f>
        <v>-0.3</v>
      </c>
      <c r="T96" s="1263">
        <f t="shared" si="59"/>
        <v>-2.4</v>
      </c>
      <c r="U96" s="1263">
        <f t="shared" si="59"/>
        <v>1.4</v>
      </c>
      <c r="V96" s="1263">
        <f t="shared" si="59"/>
        <v>0.9</v>
      </c>
      <c r="W96" s="1263">
        <f t="shared" si="59"/>
        <v>1.9</v>
      </c>
      <c r="X96" s="1263">
        <f t="shared" si="59"/>
        <v>-3</v>
      </c>
      <c r="Y96" s="1263">
        <f t="shared" si="59"/>
        <v>1.3</v>
      </c>
      <c r="Z96" s="1263">
        <f t="shared" si="59"/>
        <v>1.6</v>
      </c>
      <c r="AA96" s="1263">
        <f t="shared" si="59"/>
        <v>0.3</v>
      </c>
      <c r="AB96" s="1927">
        <f t="shared" si="59"/>
        <v>0.1</v>
      </c>
      <c r="AC96" s="1927">
        <f t="shared" si="59"/>
        <v>3.3</v>
      </c>
      <c r="AD96" s="1927">
        <f t="shared" si="59"/>
        <v>-3.1</v>
      </c>
      <c r="AE96" s="1927">
        <f t="shared" si="59"/>
        <v>0.6</v>
      </c>
      <c r="AF96" s="1927">
        <f t="shared" si="59"/>
        <v>-0.6</v>
      </c>
      <c r="AG96" s="1927">
        <f t="shared" si="59"/>
        <v>1.2</v>
      </c>
      <c r="AH96" s="1927">
        <f t="shared" si="59"/>
        <v>0.3</v>
      </c>
      <c r="AI96" s="1927">
        <f t="shared" si="59"/>
        <v>-1.4</v>
      </c>
      <c r="AJ96" s="1927">
        <f t="shared" si="59"/>
        <v>-6.4</v>
      </c>
      <c r="AK96" s="1221">
        <f t="shared" si="59"/>
        <v>2.5</v>
      </c>
      <c r="AL96" s="1221">
        <f t="shared" si="59"/>
        <v>2.6</v>
      </c>
      <c r="AM96" s="1221">
        <f t="shared" si="59"/>
        <v>0.9</v>
      </c>
      <c r="AN96" s="2736">
        <f t="shared" si="59"/>
        <v>-100</v>
      </c>
      <c r="AO96" s="1988"/>
    </row>
    <row r="97" spans="2:57" ht="12">
      <c r="B97" s="2913"/>
      <c r="C97" s="1961" t="s">
        <v>1359</v>
      </c>
      <c r="D97" s="1987" t="s">
        <v>1360</v>
      </c>
      <c r="E97" s="1925">
        <v>1672.7829999999999</v>
      </c>
      <c r="F97" s="2083">
        <v>1665.367</v>
      </c>
      <c r="G97" s="2083">
        <v>1342.9770000000001</v>
      </c>
      <c r="H97" s="2083">
        <v>1419.752</v>
      </c>
      <c r="I97" s="2083">
        <v>1509.787</v>
      </c>
      <c r="J97" s="2083">
        <v>1560.62</v>
      </c>
      <c r="K97" s="2083">
        <v>1484.652</v>
      </c>
      <c r="L97" s="2083">
        <v>1630.3779999999999</v>
      </c>
      <c r="M97" s="2083">
        <v>1341.347</v>
      </c>
      <c r="N97" s="2084">
        <v>1179.5360000000001</v>
      </c>
      <c r="O97" s="2084">
        <v>1226.2070000000001</v>
      </c>
      <c r="P97" s="2084">
        <v>1213.1569999999999</v>
      </c>
      <c r="Q97" s="2084">
        <v>1173.17</v>
      </c>
      <c r="R97" s="2084">
        <v>1145.5530000000001</v>
      </c>
      <c r="S97" s="2084">
        <v>1173.6489999999999</v>
      </c>
      <c r="T97" s="2084">
        <v>1193.038</v>
      </c>
      <c r="U97" s="2084">
        <v>1249.366</v>
      </c>
      <c r="V97" s="2084">
        <v>1285.2460000000001</v>
      </c>
      <c r="W97" s="2084">
        <v>1035.598</v>
      </c>
      <c r="X97" s="2084">
        <v>1039.18</v>
      </c>
      <c r="Y97" s="2084">
        <v>775.27700000000004</v>
      </c>
      <c r="Z97" s="2084">
        <v>819.02</v>
      </c>
      <c r="AA97" s="2084">
        <v>841.24599999999998</v>
      </c>
      <c r="AB97" s="2083">
        <v>893.00199999999995</v>
      </c>
      <c r="AC97" s="2083">
        <v>987.25400000000002</v>
      </c>
      <c r="AD97" s="2085">
        <v>880.47</v>
      </c>
      <c r="AE97" s="1256">
        <v>920.53700000000003</v>
      </c>
      <c r="AF97" s="1256">
        <v>974.13699999999994</v>
      </c>
      <c r="AG97" s="1256">
        <v>946.39599999999996</v>
      </c>
      <c r="AH97" s="2054">
        <v>952.93600000000004</v>
      </c>
      <c r="AI97" s="2054">
        <v>883.68700000000001</v>
      </c>
      <c r="AJ97" s="2054">
        <v>847.57500000000005</v>
      </c>
      <c r="AK97" s="2055">
        <v>865.90899999999999</v>
      </c>
      <c r="AL97" s="2055">
        <v>860.82799999999997</v>
      </c>
      <c r="AM97" s="2055">
        <v>800.226</v>
      </c>
      <c r="AN97" s="2055">
        <f>(609869+206519)/1000</f>
        <v>816.38800000000003</v>
      </c>
      <c r="AO97" s="1928" t="s">
        <v>1401</v>
      </c>
    </row>
    <row r="98" spans="2:57" ht="12">
      <c r="B98" s="2913"/>
      <c r="C98" s="1965" t="s">
        <v>1363</v>
      </c>
      <c r="D98" s="1953" t="s">
        <v>577</v>
      </c>
      <c r="E98" s="1968" t="s">
        <v>579</v>
      </c>
      <c r="F98" s="1927">
        <f t="shared" ref="F98:AN98" si="60">ROUND((F97-E97)/E97*100,1)</f>
        <v>-0.4</v>
      </c>
      <c r="G98" s="1927">
        <f t="shared" si="60"/>
        <v>-19.399999999999999</v>
      </c>
      <c r="H98" s="1927">
        <f t="shared" si="60"/>
        <v>5.7</v>
      </c>
      <c r="I98" s="1927">
        <f t="shared" si="60"/>
        <v>6.3</v>
      </c>
      <c r="J98" s="1927">
        <f t="shared" si="60"/>
        <v>3.4</v>
      </c>
      <c r="K98" s="1927">
        <f t="shared" si="60"/>
        <v>-4.9000000000000004</v>
      </c>
      <c r="L98" s="1927">
        <f t="shared" si="60"/>
        <v>9.8000000000000007</v>
      </c>
      <c r="M98" s="1927">
        <f t="shared" si="60"/>
        <v>-17.7</v>
      </c>
      <c r="N98" s="1927">
        <f t="shared" si="60"/>
        <v>-12.1</v>
      </c>
      <c r="O98" s="1927">
        <f t="shared" si="60"/>
        <v>4</v>
      </c>
      <c r="P98" s="1927">
        <f t="shared" si="60"/>
        <v>-1.1000000000000001</v>
      </c>
      <c r="Q98" s="1927">
        <f t="shared" si="60"/>
        <v>-3.3</v>
      </c>
      <c r="R98" s="1927">
        <f t="shared" si="60"/>
        <v>-2.4</v>
      </c>
      <c r="S98" s="1927">
        <f t="shared" si="60"/>
        <v>2.5</v>
      </c>
      <c r="T98" s="1927">
        <f t="shared" si="60"/>
        <v>1.7</v>
      </c>
      <c r="U98" s="1927">
        <f t="shared" si="60"/>
        <v>4.7</v>
      </c>
      <c r="V98" s="1927">
        <f t="shared" si="60"/>
        <v>2.9</v>
      </c>
      <c r="W98" s="1927">
        <f t="shared" si="60"/>
        <v>-19.399999999999999</v>
      </c>
      <c r="X98" s="1927">
        <f t="shared" si="60"/>
        <v>0.3</v>
      </c>
      <c r="Y98" s="1927">
        <f t="shared" si="60"/>
        <v>-25.4</v>
      </c>
      <c r="Z98" s="1927">
        <f t="shared" si="60"/>
        <v>5.6</v>
      </c>
      <c r="AA98" s="1927">
        <f t="shared" si="60"/>
        <v>2.7</v>
      </c>
      <c r="AB98" s="1927">
        <f t="shared" si="60"/>
        <v>6.2</v>
      </c>
      <c r="AC98" s="1927">
        <f t="shared" si="60"/>
        <v>10.6</v>
      </c>
      <c r="AD98" s="1927">
        <f t="shared" si="60"/>
        <v>-10.8</v>
      </c>
      <c r="AE98" s="1927">
        <f t="shared" si="60"/>
        <v>4.5999999999999996</v>
      </c>
      <c r="AF98" s="1927">
        <f t="shared" si="60"/>
        <v>5.8</v>
      </c>
      <c r="AG98" s="1927">
        <f t="shared" si="60"/>
        <v>-2.8</v>
      </c>
      <c r="AH98" s="1927">
        <f t="shared" si="60"/>
        <v>0.7</v>
      </c>
      <c r="AI98" s="1927">
        <f t="shared" si="60"/>
        <v>-7.3</v>
      </c>
      <c r="AJ98" s="1927">
        <f t="shared" si="60"/>
        <v>-4.0999999999999996</v>
      </c>
      <c r="AK98" s="1221">
        <f t="shared" si="60"/>
        <v>2.2000000000000002</v>
      </c>
      <c r="AL98" s="1221">
        <f t="shared" si="60"/>
        <v>-0.6</v>
      </c>
      <c r="AM98" s="1505">
        <f t="shared" si="60"/>
        <v>-7</v>
      </c>
      <c r="AN98" s="2244">
        <f t="shared" si="60"/>
        <v>2</v>
      </c>
      <c r="AO98" s="1928" t="s">
        <v>97</v>
      </c>
    </row>
    <row r="99" spans="2:57">
      <c r="B99" s="2913"/>
      <c r="C99" s="1990" t="s">
        <v>1364</v>
      </c>
      <c r="D99" s="1966" t="s">
        <v>1059</v>
      </c>
      <c r="E99" s="2086">
        <v>272.88</v>
      </c>
      <c r="F99" s="2087">
        <v>279.116061</v>
      </c>
      <c r="G99" s="2087">
        <v>252.001294</v>
      </c>
      <c r="H99" s="2087">
        <v>240.139691</v>
      </c>
      <c r="I99" s="2087">
        <v>230.84798699999999</v>
      </c>
      <c r="J99" s="2087">
        <v>238.586568</v>
      </c>
      <c r="K99" s="2087">
        <v>232.39239599999999</v>
      </c>
      <c r="L99" s="2087">
        <v>258.36095499999999</v>
      </c>
      <c r="M99" s="2087">
        <v>220.580038</v>
      </c>
      <c r="N99" s="2088">
        <v>193.35249999999999</v>
      </c>
      <c r="O99" s="2087">
        <v>197.01744500000001</v>
      </c>
      <c r="P99" s="2087">
        <v>194.480842</v>
      </c>
      <c r="Q99" s="2087">
        <v>178.90267399999999</v>
      </c>
      <c r="R99" s="2087">
        <v>171.03020900000001</v>
      </c>
      <c r="S99" s="2087">
        <v>176.532917</v>
      </c>
      <c r="T99" s="2087">
        <v>182.77400299999999</v>
      </c>
      <c r="U99" s="2087">
        <v>185.68073000000001</v>
      </c>
      <c r="V99" s="2087">
        <v>187.614047</v>
      </c>
      <c r="W99" s="2083">
        <v>157.22153</v>
      </c>
      <c r="X99" s="2083">
        <v>151.39322100000001</v>
      </c>
      <c r="Y99" s="2083">
        <v>113.19610400000001</v>
      </c>
      <c r="Z99" s="2083">
        <v>122.283007</v>
      </c>
      <c r="AA99" s="2083">
        <v>127.29201</v>
      </c>
      <c r="AB99" s="2083">
        <v>135.45405700000001</v>
      </c>
      <c r="AC99" s="2083">
        <v>148.63588899999999</v>
      </c>
      <c r="AD99" s="2085">
        <v>130.790921</v>
      </c>
      <c r="AE99" s="2085">
        <v>129.424092</v>
      </c>
      <c r="AF99" s="2085">
        <v>134.186801</v>
      </c>
      <c r="AG99" s="2085">
        <v>133.02935600000001</v>
      </c>
      <c r="AH99" s="2085">
        <v>131.079408</v>
      </c>
      <c r="AI99" s="2085">
        <v>124.93777</v>
      </c>
      <c r="AJ99" s="1256">
        <v>114.29967000000001</v>
      </c>
      <c r="AK99" s="1994">
        <v>122.46798</v>
      </c>
      <c r="AL99" s="1994">
        <v>118.722364</v>
      </c>
      <c r="AM99" s="1996">
        <v>108.31048</v>
      </c>
      <c r="AN99" s="2225">
        <v>104.483493</v>
      </c>
      <c r="AO99" s="1962"/>
      <c r="AQ99" s="327" t="s">
        <v>1367</v>
      </c>
    </row>
    <row r="100" spans="2:57" ht="12">
      <c r="B100" s="2913"/>
      <c r="C100" s="1965" t="s">
        <v>1366</v>
      </c>
      <c r="D100" s="1953" t="s">
        <v>577</v>
      </c>
      <c r="E100" s="2089" t="s">
        <v>579</v>
      </c>
      <c r="F100" s="1927">
        <f t="shared" ref="F100:AN100" si="61">ROUND((F99-E99)/E99*100,1)</f>
        <v>2.2999999999999998</v>
      </c>
      <c r="G100" s="1927">
        <f t="shared" si="61"/>
        <v>-9.6999999999999993</v>
      </c>
      <c r="H100" s="1927">
        <f t="shared" si="61"/>
        <v>-4.7</v>
      </c>
      <c r="I100" s="1927">
        <f t="shared" si="61"/>
        <v>-3.9</v>
      </c>
      <c r="J100" s="1927">
        <f t="shared" si="61"/>
        <v>3.4</v>
      </c>
      <c r="K100" s="1927">
        <f t="shared" si="61"/>
        <v>-2.6</v>
      </c>
      <c r="L100" s="1927">
        <f t="shared" si="61"/>
        <v>11.2</v>
      </c>
      <c r="M100" s="1927">
        <f t="shared" si="61"/>
        <v>-14.6</v>
      </c>
      <c r="N100" s="1927">
        <f t="shared" si="61"/>
        <v>-12.3</v>
      </c>
      <c r="O100" s="1927">
        <f t="shared" si="61"/>
        <v>1.9</v>
      </c>
      <c r="P100" s="1927">
        <f t="shared" si="61"/>
        <v>-1.3</v>
      </c>
      <c r="Q100" s="1927">
        <f t="shared" si="61"/>
        <v>-8</v>
      </c>
      <c r="R100" s="1927">
        <f t="shared" si="61"/>
        <v>-4.4000000000000004</v>
      </c>
      <c r="S100" s="1927">
        <f t="shared" si="61"/>
        <v>3.2</v>
      </c>
      <c r="T100" s="1927">
        <f t="shared" si="61"/>
        <v>3.5</v>
      </c>
      <c r="U100" s="1927">
        <f t="shared" si="61"/>
        <v>1.6</v>
      </c>
      <c r="V100" s="1927">
        <f t="shared" si="61"/>
        <v>1</v>
      </c>
      <c r="W100" s="1927">
        <f t="shared" si="61"/>
        <v>-16.2</v>
      </c>
      <c r="X100" s="1927">
        <f t="shared" si="61"/>
        <v>-3.7</v>
      </c>
      <c r="Y100" s="1927">
        <f t="shared" si="61"/>
        <v>-25.2</v>
      </c>
      <c r="Z100" s="1927">
        <f t="shared" si="61"/>
        <v>8</v>
      </c>
      <c r="AA100" s="1927">
        <f t="shared" si="61"/>
        <v>4.0999999999999996</v>
      </c>
      <c r="AB100" s="1927">
        <f t="shared" si="61"/>
        <v>6.4</v>
      </c>
      <c r="AC100" s="1927">
        <f t="shared" si="61"/>
        <v>9.6999999999999993</v>
      </c>
      <c r="AD100" s="1927">
        <f t="shared" si="61"/>
        <v>-12</v>
      </c>
      <c r="AE100" s="1927">
        <f t="shared" si="61"/>
        <v>-1</v>
      </c>
      <c r="AF100" s="1927">
        <f t="shared" si="61"/>
        <v>3.7</v>
      </c>
      <c r="AG100" s="1927">
        <f t="shared" si="61"/>
        <v>-0.9</v>
      </c>
      <c r="AH100" s="1927">
        <f t="shared" si="61"/>
        <v>-1.5</v>
      </c>
      <c r="AI100" s="1927">
        <f t="shared" si="61"/>
        <v>-4.7</v>
      </c>
      <c r="AJ100" s="1927">
        <f t="shared" si="61"/>
        <v>-8.5</v>
      </c>
      <c r="AK100" s="1927">
        <f t="shared" si="61"/>
        <v>7.1</v>
      </c>
      <c r="AL100" s="1927">
        <f t="shared" si="61"/>
        <v>-3.1</v>
      </c>
      <c r="AM100" s="1927">
        <f t="shared" si="61"/>
        <v>-8.8000000000000007</v>
      </c>
      <c r="AN100" s="1927">
        <f t="shared" si="61"/>
        <v>-3.5</v>
      </c>
      <c r="AO100" s="1969"/>
    </row>
    <row r="101" spans="2:57">
      <c r="B101" s="2913"/>
      <c r="C101" s="1961" t="s">
        <v>1061</v>
      </c>
      <c r="D101" s="1966" t="s">
        <v>1129</v>
      </c>
      <c r="E101" s="2034"/>
      <c r="F101" s="1993"/>
      <c r="G101" s="1993"/>
      <c r="H101" s="1993"/>
      <c r="I101" s="1982">
        <v>4807.8890000000001</v>
      </c>
      <c r="J101" s="1982">
        <v>5055.3739999999998</v>
      </c>
      <c r="K101" s="1982">
        <v>5170.8549999999996</v>
      </c>
      <c r="L101" s="1982">
        <v>5561.6080000000002</v>
      </c>
      <c r="M101" s="1982">
        <v>4747.0889999999999</v>
      </c>
      <c r="N101" s="1276">
        <v>4213.4799999999996</v>
      </c>
      <c r="O101" s="1983">
        <v>3980.6579999999994</v>
      </c>
      <c r="P101" s="1982">
        <v>4119.2740000000003</v>
      </c>
      <c r="Q101" s="1982">
        <v>3979.8339999999998</v>
      </c>
      <c r="R101" s="1982">
        <v>4043.4639999999999</v>
      </c>
      <c r="S101" s="1982">
        <v>4029.3150000000005</v>
      </c>
      <c r="T101" s="1982">
        <v>3939.7330000000002</v>
      </c>
      <c r="U101" s="1982">
        <v>3913.183</v>
      </c>
      <c r="V101" s="1982">
        <v>3587.9290000000001</v>
      </c>
      <c r="W101" s="1982">
        <v>3426.5770000000002</v>
      </c>
      <c r="X101" s="1982">
        <v>2891.9009999999998</v>
      </c>
      <c r="Y101" s="1983">
        <v>3182.0729999999999</v>
      </c>
      <c r="Z101" s="1983">
        <v>2972.348</v>
      </c>
      <c r="AA101" s="1983">
        <v>3064.3359999999993</v>
      </c>
      <c r="AB101" s="1983">
        <v>3237.69</v>
      </c>
      <c r="AC101" s="1983">
        <v>3430.328</v>
      </c>
      <c r="AD101" s="1983">
        <v>3123.9800000000005</v>
      </c>
      <c r="AE101" s="1280">
        <v>3124.4059999999999</v>
      </c>
      <c r="AF101" s="1280">
        <v>3357.933</v>
      </c>
      <c r="AG101" s="1280">
        <v>3338.2339999999999</v>
      </c>
      <c r="AH101" s="2090">
        <v>3336.59</v>
      </c>
      <c r="AI101" s="2090">
        <v>3182.76</v>
      </c>
      <c r="AJ101" s="2090">
        <v>2898.884</v>
      </c>
      <c r="AK101" s="2091">
        <v>2660.855</v>
      </c>
      <c r="AL101" s="2091">
        <v>2692.96</v>
      </c>
      <c r="AM101" s="2676">
        <v>2931.87</v>
      </c>
      <c r="AN101" s="2091">
        <v>2948.2939999999999</v>
      </c>
      <c r="AO101" s="1271" t="s">
        <v>1063</v>
      </c>
      <c r="AQ101" s="2092"/>
      <c r="AR101" s="2092"/>
      <c r="AS101" s="2092"/>
      <c r="AT101" s="2092"/>
      <c r="AU101" s="2092"/>
      <c r="AV101" s="2092"/>
      <c r="AW101" s="2092"/>
      <c r="AX101" s="2092"/>
      <c r="AY101" s="2092"/>
      <c r="AZ101" s="2092"/>
      <c r="BA101" s="2092"/>
      <c r="BB101" s="2092"/>
      <c r="BC101" s="2092"/>
      <c r="BD101" s="2092"/>
    </row>
    <row r="102" spans="2:57">
      <c r="B102" s="2913"/>
      <c r="C102" s="1957" t="s">
        <v>38</v>
      </c>
      <c r="D102" s="1953" t="s">
        <v>577</v>
      </c>
      <c r="E102" s="2089"/>
      <c r="F102" s="1927"/>
      <c r="G102" s="1927"/>
      <c r="H102" s="1927"/>
      <c r="I102" s="2093" t="s">
        <v>579</v>
      </c>
      <c r="J102" s="1927">
        <f t="shared" ref="J102:AN102" si="62">ROUND((J101-I101)/I101*100,1)</f>
        <v>5.0999999999999996</v>
      </c>
      <c r="K102" s="1927">
        <f t="shared" si="62"/>
        <v>2.2999999999999998</v>
      </c>
      <c r="L102" s="1927">
        <f t="shared" si="62"/>
        <v>7.6</v>
      </c>
      <c r="M102" s="1927">
        <f t="shared" si="62"/>
        <v>-14.6</v>
      </c>
      <c r="N102" s="1927">
        <f t="shared" si="62"/>
        <v>-11.2</v>
      </c>
      <c r="O102" s="1927">
        <f t="shared" si="62"/>
        <v>-5.5</v>
      </c>
      <c r="P102" s="1927">
        <f t="shared" si="62"/>
        <v>3.5</v>
      </c>
      <c r="Q102" s="1927">
        <f t="shared" si="62"/>
        <v>-3.4</v>
      </c>
      <c r="R102" s="1927">
        <f t="shared" si="62"/>
        <v>1.6</v>
      </c>
      <c r="S102" s="1927">
        <f t="shared" si="62"/>
        <v>-0.3</v>
      </c>
      <c r="T102" s="1927">
        <f t="shared" si="62"/>
        <v>-2.2000000000000002</v>
      </c>
      <c r="U102" s="1927">
        <f t="shared" si="62"/>
        <v>-0.7</v>
      </c>
      <c r="V102" s="1927">
        <f t="shared" si="62"/>
        <v>-8.3000000000000007</v>
      </c>
      <c r="W102" s="1927">
        <f t="shared" si="62"/>
        <v>-4.5</v>
      </c>
      <c r="X102" s="1927">
        <f t="shared" si="62"/>
        <v>-15.6</v>
      </c>
      <c r="Y102" s="1927">
        <f t="shared" si="62"/>
        <v>10</v>
      </c>
      <c r="Z102" s="1927">
        <f t="shared" si="62"/>
        <v>-6.6</v>
      </c>
      <c r="AA102" s="1927">
        <f t="shared" si="62"/>
        <v>3.1</v>
      </c>
      <c r="AB102" s="1927">
        <f t="shared" si="62"/>
        <v>5.7</v>
      </c>
      <c r="AC102" s="1927">
        <f t="shared" si="62"/>
        <v>5.9</v>
      </c>
      <c r="AD102" s="1927">
        <f t="shared" si="62"/>
        <v>-8.9</v>
      </c>
      <c r="AE102" s="1927">
        <f t="shared" si="62"/>
        <v>0</v>
      </c>
      <c r="AF102" s="1927">
        <f t="shared" si="62"/>
        <v>7.5</v>
      </c>
      <c r="AG102" s="1927">
        <f t="shared" si="62"/>
        <v>-0.6</v>
      </c>
      <c r="AH102" s="1927">
        <f t="shared" si="62"/>
        <v>0</v>
      </c>
      <c r="AI102" s="1927">
        <f t="shared" si="62"/>
        <v>-4.5999999999999996</v>
      </c>
      <c r="AJ102" s="1927">
        <f t="shared" si="62"/>
        <v>-8.9</v>
      </c>
      <c r="AK102" s="1927">
        <f t="shared" si="62"/>
        <v>-8.1999999999999993</v>
      </c>
      <c r="AL102" s="1927">
        <f t="shared" si="62"/>
        <v>1.2</v>
      </c>
      <c r="AM102" s="1221">
        <f t="shared" si="62"/>
        <v>8.9</v>
      </c>
      <c r="AN102" s="1221">
        <f t="shared" si="62"/>
        <v>0.6</v>
      </c>
      <c r="AO102" s="1538" t="s">
        <v>1065</v>
      </c>
      <c r="AQ102" s="2092"/>
      <c r="AR102" s="2092"/>
      <c r="AS102" s="2092"/>
      <c r="AT102" s="2092"/>
      <c r="AU102" s="2092"/>
      <c r="AV102" s="2092"/>
      <c r="AW102" s="2092"/>
      <c r="AX102" s="2092"/>
      <c r="AY102" s="2092"/>
      <c r="AZ102" s="2092"/>
      <c r="BA102" s="2092"/>
      <c r="BB102" s="2092"/>
      <c r="BC102" s="2092"/>
      <c r="BD102" s="2092"/>
    </row>
    <row r="103" spans="2:57">
      <c r="B103" s="2913"/>
      <c r="C103" s="1923" t="s">
        <v>1369</v>
      </c>
      <c r="D103" s="1966" t="s">
        <v>1130</v>
      </c>
      <c r="E103" s="2094">
        <v>10629.411</v>
      </c>
      <c r="F103" s="1355">
        <v>11616.829</v>
      </c>
      <c r="G103" s="1355">
        <v>12164.835999999999</v>
      </c>
      <c r="H103" s="1355">
        <v>11773.036</v>
      </c>
      <c r="I103" s="1355">
        <v>11173.163</v>
      </c>
      <c r="J103" s="1355">
        <v>10947.056</v>
      </c>
      <c r="K103" s="1355">
        <v>10929.849</v>
      </c>
      <c r="L103" s="1355">
        <v>11284.47</v>
      </c>
      <c r="M103" s="1355">
        <v>10864.971</v>
      </c>
      <c r="N103" s="1355">
        <v>10541.665000000001</v>
      </c>
      <c r="O103" s="1982">
        <v>10249.751</v>
      </c>
      <c r="P103" s="2077">
        <v>9899.7209999999995</v>
      </c>
      <c r="Q103" s="2077">
        <v>9576.0390000000007</v>
      </c>
      <c r="R103" s="2077">
        <v>9315.09</v>
      </c>
      <c r="S103" s="2077">
        <v>9086.4930000000004</v>
      </c>
      <c r="T103" s="2077">
        <v>8783.1589999999997</v>
      </c>
      <c r="U103" s="2077">
        <v>8758.6859999999997</v>
      </c>
      <c r="V103" s="2077">
        <v>8610.8169999999991</v>
      </c>
      <c r="W103" s="2077">
        <v>8428.7270000000008</v>
      </c>
      <c r="X103" s="2077">
        <v>7844.2330000000002</v>
      </c>
      <c r="Y103" s="2077">
        <v>7054.4290000000001</v>
      </c>
      <c r="Z103" s="2077">
        <v>6726.7340000000004</v>
      </c>
      <c r="AA103" s="2077">
        <v>6723.0820000000003</v>
      </c>
      <c r="AB103" s="2077">
        <v>6649.3280000000004</v>
      </c>
      <c r="AC103" s="2077">
        <v>6893.0379999999996</v>
      </c>
      <c r="AD103" s="2077">
        <v>6702.0540000000001</v>
      </c>
      <c r="AE103" s="2077">
        <v>6792.299</v>
      </c>
      <c r="AF103" s="2077">
        <v>6560.7489999999998</v>
      </c>
      <c r="AG103" s="2077">
        <v>6535.415</v>
      </c>
      <c r="AH103" s="2077">
        <v>6398.0630000000001</v>
      </c>
      <c r="AI103" s="2077">
        <v>6042.5020000000004</v>
      </c>
      <c r="AJ103" s="1280">
        <v>4561.2240000000002</v>
      </c>
      <c r="AK103" s="1283">
        <v>4968.3</v>
      </c>
      <c r="AL103" s="1283">
        <v>5673.8810000000003</v>
      </c>
      <c r="AM103" s="1283">
        <v>6090.3879999999999</v>
      </c>
      <c r="AN103" s="1283">
        <v>6322.7380000000003</v>
      </c>
      <c r="AO103" s="1962" t="s">
        <v>1066</v>
      </c>
      <c r="AQ103" s="2092"/>
      <c r="AR103" s="2092"/>
      <c r="AS103" s="2092"/>
      <c r="AT103" s="2092"/>
      <c r="AU103" s="2092"/>
      <c r="AV103" s="2092"/>
      <c r="AW103" s="2092"/>
      <c r="AX103" s="2092"/>
      <c r="AY103" s="2092"/>
      <c r="AZ103" s="2092"/>
      <c r="BA103" s="2092"/>
      <c r="BB103" s="2092"/>
      <c r="BC103" s="2092"/>
      <c r="BD103" s="2092"/>
      <c r="BE103" s="327"/>
    </row>
    <row r="104" spans="2:57" ht="12">
      <c r="B104" s="2914"/>
      <c r="C104" s="1952"/>
      <c r="D104" s="1953" t="s">
        <v>577</v>
      </c>
      <c r="E104" s="2089" t="s">
        <v>579</v>
      </c>
      <c r="F104" s="1927">
        <f t="shared" ref="F104:AN104" si="63">ROUND((F103-E103)/E103*100,1)</f>
        <v>9.3000000000000007</v>
      </c>
      <c r="G104" s="1927">
        <f t="shared" si="63"/>
        <v>4.7</v>
      </c>
      <c r="H104" s="1927">
        <f t="shared" si="63"/>
        <v>-3.2</v>
      </c>
      <c r="I104" s="1927">
        <f t="shared" si="63"/>
        <v>-5.0999999999999996</v>
      </c>
      <c r="J104" s="1927">
        <f t="shared" si="63"/>
        <v>-2</v>
      </c>
      <c r="K104" s="1927">
        <f t="shared" si="63"/>
        <v>-0.2</v>
      </c>
      <c r="L104" s="1927">
        <f t="shared" si="63"/>
        <v>3.2</v>
      </c>
      <c r="M104" s="1927">
        <f t="shared" si="63"/>
        <v>-3.7</v>
      </c>
      <c r="N104" s="1927">
        <f t="shared" si="63"/>
        <v>-3</v>
      </c>
      <c r="O104" s="1927">
        <f t="shared" si="63"/>
        <v>-2.8</v>
      </c>
      <c r="P104" s="1927">
        <f t="shared" si="63"/>
        <v>-3.4</v>
      </c>
      <c r="Q104" s="1927">
        <f t="shared" si="63"/>
        <v>-3.3</v>
      </c>
      <c r="R104" s="1927">
        <f t="shared" si="63"/>
        <v>-2.7</v>
      </c>
      <c r="S104" s="1927">
        <f t="shared" si="63"/>
        <v>-2.5</v>
      </c>
      <c r="T104" s="1927">
        <f t="shared" si="63"/>
        <v>-3.3</v>
      </c>
      <c r="U104" s="1927">
        <f t="shared" si="63"/>
        <v>-0.3</v>
      </c>
      <c r="V104" s="1927">
        <f t="shared" si="63"/>
        <v>-1.7</v>
      </c>
      <c r="W104" s="1927">
        <f t="shared" si="63"/>
        <v>-2.1</v>
      </c>
      <c r="X104" s="1927">
        <f t="shared" si="63"/>
        <v>-6.9</v>
      </c>
      <c r="Y104" s="1927">
        <f t="shared" si="63"/>
        <v>-10.1</v>
      </c>
      <c r="Z104" s="1927">
        <f t="shared" si="63"/>
        <v>-4.5999999999999996</v>
      </c>
      <c r="AA104" s="1927">
        <f t="shared" si="63"/>
        <v>-0.1</v>
      </c>
      <c r="AB104" s="1927">
        <f t="shared" si="63"/>
        <v>-1.1000000000000001</v>
      </c>
      <c r="AC104" s="1927">
        <f t="shared" si="63"/>
        <v>3.7</v>
      </c>
      <c r="AD104" s="1927">
        <f t="shared" si="63"/>
        <v>-2.8</v>
      </c>
      <c r="AE104" s="1927">
        <f t="shared" si="63"/>
        <v>1.3</v>
      </c>
      <c r="AF104" s="1927">
        <f t="shared" si="63"/>
        <v>-3.4</v>
      </c>
      <c r="AG104" s="1927">
        <f t="shared" si="63"/>
        <v>-0.4</v>
      </c>
      <c r="AH104" s="1927">
        <f t="shared" si="63"/>
        <v>-2.1</v>
      </c>
      <c r="AI104" s="1927">
        <f t="shared" si="63"/>
        <v>-5.6</v>
      </c>
      <c r="AJ104" s="1927">
        <f t="shared" si="63"/>
        <v>-24.5</v>
      </c>
      <c r="AK104" s="1927">
        <f t="shared" si="63"/>
        <v>8.9</v>
      </c>
      <c r="AL104" s="1927">
        <f t="shared" si="63"/>
        <v>14.2</v>
      </c>
      <c r="AM104" s="1933">
        <f t="shared" si="63"/>
        <v>7.3</v>
      </c>
      <c r="AN104" s="2677">
        <f t="shared" si="63"/>
        <v>3.8</v>
      </c>
      <c r="AO104" s="1969" t="s">
        <v>97</v>
      </c>
    </row>
    <row r="105" spans="2:57" ht="12">
      <c r="B105" s="2912" t="s">
        <v>1372</v>
      </c>
      <c r="C105" s="1990" t="s">
        <v>1402</v>
      </c>
      <c r="D105" s="1924" t="s">
        <v>576</v>
      </c>
      <c r="E105" s="2037"/>
      <c r="F105" s="1993"/>
      <c r="G105" s="1993"/>
      <c r="H105" s="1993"/>
      <c r="I105" s="1993"/>
      <c r="J105" s="1993"/>
      <c r="K105" s="1993"/>
      <c r="L105" s="1993"/>
      <c r="M105" s="1993"/>
      <c r="N105" s="1510">
        <v>462.50189999999998</v>
      </c>
      <c r="O105" s="1510">
        <v>470.01400000000001</v>
      </c>
      <c r="P105" s="1510">
        <v>472.97359999999998</v>
      </c>
      <c r="Q105" s="1510">
        <v>500.07209999999998</v>
      </c>
      <c r="R105" s="1510">
        <v>505.60629999999998</v>
      </c>
      <c r="S105" s="1510">
        <v>515.80269999999996</v>
      </c>
      <c r="T105" s="1510">
        <v>522.67600000000004</v>
      </c>
      <c r="U105" s="1510">
        <v>530.09019999999998</v>
      </c>
      <c r="V105" s="1510">
        <v>535.9443</v>
      </c>
      <c r="W105" s="1510">
        <v>550.21460000000002</v>
      </c>
      <c r="X105" s="1510">
        <v>564.70230000000004</v>
      </c>
      <c r="Y105" s="1510">
        <v>579.60170000000005</v>
      </c>
      <c r="Z105" s="1510">
        <v>596.84109999999998</v>
      </c>
      <c r="AA105" s="1510">
        <v>610.12289999999996</v>
      </c>
      <c r="AB105" s="1510">
        <v>629.95100000000002</v>
      </c>
      <c r="AC105" s="1510">
        <v>650.88720000000001</v>
      </c>
      <c r="AD105" s="1510">
        <v>673.74519999999995</v>
      </c>
      <c r="AE105" s="1510">
        <v>701.51130000000001</v>
      </c>
      <c r="AF105" s="1510">
        <v>745.2962</v>
      </c>
      <c r="AG105" s="1510">
        <v>775.15899999999999</v>
      </c>
      <c r="AH105" s="1510">
        <v>788.9982</v>
      </c>
      <c r="AI105" s="1510">
        <v>854.7799</v>
      </c>
      <c r="AJ105" s="1944">
        <v>895.68640000000005</v>
      </c>
      <c r="AK105" s="1995">
        <v>924.0136</v>
      </c>
      <c r="AL105" s="1995">
        <v>964.80129999999997</v>
      </c>
      <c r="AM105" s="2678">
        <v>993.42870000000005</v>
      </c>
      <c r="AN105" s="2497">
        <v>999.65710000000001</v>
      </c>
      <c r="AO105" s="1928" t="s">
        <v>1374</v>
      </c>
      <c r="AQ105" s="1619" t="s">
        <v>1403</v>
      </c>
    </row>
    <row r="106" spans="2:57" ht="12">
      <c r="B106" s="2913"/>
      <c r="C106" s="1965" t="s">
        <v>1376</v>
      </c>
      <c r="D106" s="1932" t="s">
        <v>577</v>
      </c>
      <c r="E106" s="2089"/>
      <c r="F106" s="1927"/>
      <c r="G106" s="1927"/>
      <c r="H106" s="1927"/>
      <c r="I106" s="1927"/>
      <c r="J106" s="1927"/>
      <c r="K106" s="1927"/>
      <c r="L106" s="1927"/>
      <c r="M106" s="1927"/>
      <c r="N106" s="2093" t="s">
        <v>579</v>
      </c>
      <c r="O106" s="1927">
        <f t="shared" ref="O106:AN106" si="64">ROUND((O105-N105)/N105*100,1)</f>
        <v>1.6</v>
      </c>
      <c r="P106" s="1927">
        <f t="shared" si="64"/>
        <v>0.6</v>
      </c>
      <c r="Q106" s="1927">
        <f t="shared" si="64"/>
        <v>5.7</v>
      </c>
      <c r="R106" s="1927">
        <f t="shared" si="64"/>
        <v>1.1000000000000001</v>
      </c>
      <c r="S106" s="1927">
        <f t="shared" si="64"/>
        <v>2</v>
      </c>
      <c r="T106" s="1927">
        <f t="shared" si="64"/>
        <v>1.3</v>
      </c>
      <c r="U106" s="1927">
        <f t="shared" si="64"/>
        <v>1.4</v>
      </c>
      <c r="V106" s="1927">
        <f t="shared" si="64"/>
        <v>1.1000000000000001</v>
      </c>
      <c r="W106" s="1927">
        <f t="shared" si="64"/>
        <v>2.7</v>
      </c>
      <c r="X106" s="1927">
        <f t="shared" si="64"/>
        <v>2.6</v>
      </c>
      <c r="Y106" s="1927">
        <f t="shared" si="64"/>
        <v>2.6</v>
      </c>
      <c r="Z106" s="1927">
        <f t="shared" si="64"/>
        <v>3</v>
      </c>
      <c r="AA106" s="1927">
        <f t="shared" si="64"/>
        <v>2.2000000000000002</v>
      </c>
      <c r="AB106" s="1927">
        <f t="shared" si="64"/>
        <v>3.2</v>
      </c>
      <c r="AC106" s="1927">
        <f t="shared" si="64"/>
        <v>3.3</v>
      </c>
      <c r="AD106" s="1927">
        <f t="shared" si="64"/>
        <v>3.5</v>
      </c>
      <c r="AE106" s="1927">
        <f t="shared" si="64"/>
        <v>4.0999999999999996</v>
      </c>
      <c r="AF106" s="1927">
        <f t="shared" si="64"/>
        <v>6.2</v>
      </c>
      <c r="AG106" s="1927">
        <f t="shared" si="64"/>
        <v>4</v>
      </c>
      <c r="AH106" s="1927">
        <f t="shared" si="64"/>
        <v>1.8</v>
      </c>
      <c r="AI106" s="1927">
        <f t="shared" si="64"/>
        <v>8.3000000000000007</v>
      </c>
      <c r="AJ106" s="1927">
        <f t="shared" si="64"/>
        <v>4.8</v>
      </c>
      <c r="AK106" s="1221">
        <f t="shared" si="64"/>
        <v>3.2</v>
      </c>
      <c r="AL106" s="1221">
        <f t="shared" si="64"/>
        <v>4.4000000000000004</v>
      </c>
      <c r="AM106" s="1505">
        <f t="shared" si="64"/>
        <v>3</v>
      </c>
      <c r="AN106" s="2244">
        <f t="shared" si="64"/>
        <v>0.6</v>
      </c>
      <c r="AO106" s="1962" t="s">
        <v>97</v>
      </c>
    </row>
    <row r="107" spans="2:57" ht="12">
      <c r="B107" s="2913"/>
      <c r="C107" s="1990" t="s">
        <v>1402</v>
      </c>
      <c r="D107" s="1924" t="s">
        <v>576</v>
      </c>
      <c r="E107" s="2095"/>
      <c r="F107" s="2096"/>
      <c r="G107" s="2096"/>
      <c r="H107" s="2096"/>
      <c r="I107" s="2096"/>
      <c r="J107" s="2096"/>
      <c r="K107" s="2096"/>
      <c r="L107" s="2096"/>
      <c r="M107" s="2096"/>
      <c r="N107" s="2084">
        <v>468.37509999999997</v>
      </c>
      <c r="O107" s="2097">
        <v>461.63279999999997</v>
      </c>
      <c r="P107" s="2085">
        <v>453.52870000000001</v>
      </c>
      <c r="Q107" s="2085">
        <v>435.01089999999999</v>
      </c>
      <c r="R107" s="2085">
        <v>414.77199999999999</v>
      </c>
      <c r="S107" s="2085">
        <v>401.30560000000003</v>
      </c>
      <c r="T107" s="2085">
        <v>389.428</v>
      </c>
      <c r="U107" s="2085">
        <v>395.56200000000001</v>
      </c>
      <c r="V107" s="2085">
        <v>399.18490000000003</v>
      </c>
      <c r="W107" s="2085">
        <v>404.88729999999998</v>
      </c>
      <c r="X107" s="2085">
        <v>422.24689999999998</v>
      </c>
      <c r="Y107" s="2085">
        <v>416.166</v>
      </c>
      <c r="Z107" s="2085">
        <v>413.78030000000001</v>
      </c>
      <c r="AA107" s="2085">
        <v>417.42399999999998</v>
      </c>
      <c r="AB107" s="2085">
        <v>426.7294</v>
      </c>
      <c r="AC107" s="2085">
        <v>437.36259999999999</v>
      </c>
      <c r="AD107" s="2085">
        <v>451.95600000000002</v>
      </c>
      <c r="AE107" s="2098">
        <v>464.59429999999998</v>
      </c>
      <c r="AF107" s="2098">
        <v>478.54750000000001</v>
      </c>
      <c r="AG107" s="2098">
        <v>489.8304</v>
      </c>
      <c r="AH107" s="2098">
        <v>503.80489999999998</v>
      </c>
      <c r="AI107" s="2098">
        <v>531.10599999999999</v>
      </c>
      <c r="AJ107" s="1994">
        <v>539.06079999999997</v>
      </c>
      <c r="AK107" s="1996">
        <v>554.40250000000003</v>
      </c>
      <c r="AL107" s="1994">
        <v>578.01250000000005</v>
      </c>
      <c r="AM107" s="1996">
        <v>604.95650000000001</v>
      </c>
      <c r="AN107" s="1994">
        <v>616.20299999999997</v>
      </c>
      <c r="AO107" s="1928" t="s">
        <v>1378</v>
      </c>
      <c r="AQ107" s="1619" t="s">
        <v>271</v>
      </c>
    </row>
    <row r="108" spans="2:57" ht="12">
      <c r="B108" s="2914"/>
      <c r="C108" s="1997" t="s">
        <v>1379</v>
      </c>
      <c r="D108" s="1932" t="s">
        <v>577</v>
      </c>
      <c r="E108" s="2089"/>
      <c r="F108" s="1927"/>
      <c r="G108" s="1927"/>
      <c r="H108" s="1927"/>
      <c r="I108" s="1927"/>
      <c r="J108" s="1927"/>
      <c r="K108" s="1927"/>
      <c r="L108" s="1927"/>
      <c r="M108" s="1927"/>
      <c r="N108" s="2093" t="s">
        <v>579</v>
      </c>
      <c r="O108" s="1927">
        <f t="shared" ref="O108:AN108" si="65">ROUND((O107-N107)/N107*100,1)</f>
        <v>-1.4</v>
      </c>
      <c r="P108" s="1927">
        <f t="shared" si="65"/>
        <v>-1.8</v>
      </c>
      <c r="Q108" s="1927">
        <f t="shared" si="65"/>
        <v>-4.0999999999999996</v>
      </c>
      <c r="R108" s="1927">
        <f t="shared" si="65"/>
        <v>-4.7</v>
      </c>
      <c r="S108" s="1927">
        <f t="shared" si="65"/>
        <v>-3.2</v>
      </c>
      <c r="T108" s="1927">
        <f t="shared" si="65"/>
        <v>-3</v>
      </c>
      <c r="U108" s="1927">
        <f t="shared" si="65"/>
        <v>1.6</v>
      </c>
      <c r="V108" s="1927">
        <f t="shared" si="65"/>
        <v>0.9</v>
      </c>
      <c r="W108" s="1927">
        <f t="shared" si="65"/>
        <v>1.4</v>
      </c>
      <c r="X108" s="1927">
        <f t="shared" si="65"/>
        <v>4.3</v>
      </c>
      <c r="Y108" s="1927">
        <f t="shared" si="65"/>
        <v>-1.4</v>
      </c>
      <c r="Z108" s="1927">
        <f t="shared" si="65"/>
        <v>-0.6</v>
      </c>
      <c r="AA108" s="1927">
        <f t="shared" si="65"/>
        <v>0.9</v>
      </c>
      <c r="AB108" s="1927">
        <f t="shared" si="65"/>
        <v>2.2000000000000002</v>
      </c>
      <c r="AC108" s="1927">
        <f t="shared" si="65"/>
        <v>2.5</v>
      </c>
      <c r="AD108" s="1927">
        <f t="shared" si="65"/>
        <v>3.3</v>
      </c>
      <c r="AE108" s="1927">
        <f t="shared" si="65"/>
        <v>2.8</v>
      </c>
      <c r="AF108" s="1927">
        <f t="shared" si="65"/>
        <v>3</v>
      </c>
      <c r="AG108" s="1927">
        <f t="shared" si="65"/>
        <v>2.4</v>
      </c>
      <c r="AH108" s="1927">
        <f t="shared" si="65"/>
        <v>2.9</v>
      </c>
      <c r="AI108" s="1927">
        <f t="shared" si="65"/>
        <v>5.4</v>
      </c>
      <c r="AJ108" s="1927">
        <f t="shared" si="65"/>
        <v>1.5</v>
      </c>
      <c r="AK108" s="1221">
        <f t="shared" si="65"/>
        <v>2.8</v>
      </c>
      <c r="AL108" s="1221">
        <f t="shared" si="65"/>
        <v>4.3</v>
      </c>
      <c r="AM108" s="1221">
        <f t="shared" si="65"/>
        <v>4.7</v>
      </c>
      <c r="AN108" s="1221">
        <f t="shared" si="65"/>
        <v>1.9</v>
      </c>
      <c r="AO108" s="1969"/>
    </row>
    <row r="109" spans="2:57" ht="13.5" customHeight="1">
      <c r="B109" s="2912" t="s">
        <v>1380</v>
      </c>
      <c r="C109" s="1998" t="s">
        <v>1381</v>
      </c>
      <c r="D109" s="1943" t="s">
        <v>567</v>
      </c>
      <c r="E109" s="2099">
        <v>388829.93456000002</v>
      </c>
      <c r="F109" s="2100">
        <v>418749.91243000003</v>
      </c>
      <c r="G109" s="2100">
        <v>426965.81679999997</v>
      </c>
      <c r="H109" s="2100">
        <v>430528.78613999998</v>
      </c>
      <c r="I109" s="2100">
        <v>396132.43342999998</v>
      </c>
      <c r="J109" s="2100">
        <v>407503.47246999998</v>
      </c>
      <c r="K109" s="2100">
        <v>420694.32010999997</v>
      </c>
      <c r="L109" s="2100">
        <v>460405.85678999999</v>
      </c>
      <c r="M109" s="2100">
        <v>514111.90247999999</v>
      </c>
      <c r="N109" s="2101">
        <v>494493.47288000002</v>
      </c>
      <c r="O109" s="2102">
        <v>485476.47889000003</v>
      </c>
      <c r="P109" s="2102">
        <v>520452.40651</v>
      </c>
      <c r="Q109" s="2102">
        <v>485927.92468</v>
      </c>
      <c r="R109" s="2102">
        <v>527271.07345000003</v>
      </c>
      <c r="S109" s="2102">
        <v>560602.93078000005</v>
      </c>
      <c r="T109" s="2102">
        <v>617194.14731000003</v>
      </c>
      <c r="U109" s="2102">
        <v>682901.57103999995</v>
      </c>
      <c r="V109" s="2102">
        <v>774605.85438000003</v>
      </c>
      <c r="W109" s="2102">
        <v>851133.81290000002</v>
      </c>
      <c r="X109" s="2102">
        <v>711455.93489999999</v>
      </c>
      <c r="Y109" s="2101">
        <v>590078.78981999995</v>
      </c>
      <c r="Z109" s="2101">
        <v>677888.37682999996</v>
      </c>
      <c r="AA109" s="2101">
        <v>652884.86575999996</v>
      </c>
      <c r="AB109" s="2103">
        <v>639399.81096999999</v>
      </c>
      <c r="AC109" s="2103">
        <v>708564.64251000003</v>
      </c>
      <c r="AD109" s="2104">
        <v>746670.47829999996</v>
      </c>
      <c r="AE109" s="1344">
        <v>741151.32259999996</v>
      </c>
      <c r="AF109" s="1344">
        <v>715222.48</v>
      </c>
      <c r="AG109" s="1344">
        <v>792212.49</v>
      </c>
      <c r="AH109" s="1344">
        <v>807098.87</v>
      </c>
      <c r="AI109" s="1344">
        <v>758787.92</v>
      </c>
      <c r="AJ109" s="1357">
        <v>694854.14</v>
      </c>
      <c r="AK109" s="1867">
        <v>858736.95</v>
      </c>
      <c r="AL109" s="1867">
        <v>992261.91</v>
      </c>
      <c r="AM109" s="1867">
        <v>1090453.82</v>
      </c>
      <c r="AN109" s="2226">
        <v>1141562.83</v>
      </c>
      <c r="AO109" s="1928" t="s">
        <v>1069</v>
      </c>
      <c r="AQ109" s="1619" t="s">
        <v>1404</v>
      </c>
      <c r="AR109" s="1619" t="s">
        <v>271</v>
      </c>
    </row>
    <row r="110" spans="2:57" ht="12">
      <c r="B110" s="2913"/>
      <c r="C110" s="1998"/>
      <c r="D110" s="1953" t="s">
        <v>577</v>
      </c>
      <c r="E110" s="2089" t="s">
        <v>579</v>
      </c>
      <c r="F110" s="1927">
        <f t="shared" ref="F110:AN110" si="66">ROUND((F109-E109)/E109*100,1)</f>
        <v>7.7</v>
      </c>
      <c r="G110" s="1927">
        <f t="shared" si="66"/>
        <v>2</v>
      </c>
      <c r="H110" s="1927">
        <f t="shared" si="66"/>
        <v>0.8</v>
      </c>
      <c r="I110" s="1927">
        <f t="shared" si="66"/>
        <v>-8</v>
      </c>
      <c r="J110" s="1927">
        <f t="shared" si="66"/>
        <v>2.9</v>
      </c>
      <c r="K110" s="1927">
        <f t="shared" si="66"/>
        <v>3.2</v>
      </c>
      <c r="L110" s="1927">
        <f t="shared" si="66"/>
        <v>9.4</v>
      </c>
      <c r="M110" s="1927">
        <f t="shared" si="66"/>
        <v>11.7</v>
      </c>
      <c r="N110" s="1927">
        <f t="shared" si="66"/>
        <v>-3.8</v>
      </c>
      <c r="O110" s="1927">
        <f t="shared" si="66"/>
        <v>-1.8</v>
      </c>
      <c r="P110" s="1927">
        <f t="shared" si="66"/>
        <v>7.2</v>
      </c>
      <c r="Q110" s="1927">
        <f t="shared" si="66"/>
        <v>-6.6</v>
      </c>
      <c r="R110" s="1927">
        <f t="shared" si="66"/>
        <v>8.5</v>
      </c>
      <c r="S110" s="1927">
        <f t="shared" si="66"/>
        <v>6.3</v>
      </c>
      <c r="T110" s="1927">
        <f t="shared" si="66"/>
        <v>10.1</v>
      </c>
      <c r="U110" s="1927">
        <f t="shared" si="66"/>
        <v>10.6</v>
      </c>
      <c r="V110" s="1927">
        <f t="shared" si="66"/>
        <v>13.4</v>
      </c>
      <c r="W110" s="1927">
        <f t="shared" si="66"/>
        <v>9.9</v>
      </c>
      <c r="X110" s="1927">
        <f t="shared" si="66"/>
        <v>-16.399999999999999</v>
      </c>
      <c r="Y110" s="1927">
        <f t="shared" si="66"/>
        <v>-17.100000000000001</v>
      </c>
      <c r="Z110" s="1927">
        <f t="shared" si="66"/>
        <v>14.9</v>
      </c>
      <c r="AA110" s="1927">
        <f t="shared" si="66"/>
        <v>-3.7</v>
      </c>
      <c r="AB110" s="1927">
        <f t="shared" si="66"/>
        <v>-2.1</v>
      </c>
      <c r="AC110" s="1927">
        <f t="shared" si="66"/>
        <v>10.8</v>
      </c>
      <c r="AD110" s="1927">
        <f t="shared" si="66"/>
        <v>5.4</v>
      </c>
      <c r="AE110" s="1927">
        <f t="shared" si="66"/>
        <v>-0.7</v>
      </c>
      <c r="AF110" s="1927">
        <f t="shared" si="66"/>
        <v>-3.5</v>
      </c>
      <c r="AG110" s="1927">
        <f t="shared" si="66"/>
        <v>10.8</v>
      </c>
      <c r="AH110" s="1927">
        <f t="shared" si="66"/>
        <v>1.9</v>
      </c>
      <c r="AI110" s="1927">
        <f t="shared" si="66"/>
        <v>-6</v>
      </c>
      <c r="AJ110" s="1927">
        <f t="shared" si="66"/>
        <v>-8.4</v>
      </c>
      <c r="AK110" s="1221">
        <f t="shared" si="66"/>
        <v>23.6</v>
      </c>
      <c r="AL110" s="1221">
        <f t="shared" si="66"/>
        <v>15.5</v>
      </c>
      <c r="AM110" s="1221">
        <f t="shared" si="66"/>
        <v>9.9</v>
      </c>
      <c r="AN110" s="1221">
        <f t="shared" si="66"/>
        <v>4.7</v>
      </c>
      <c r="AO110" s="1962" t="s">
        <v>97</v>
      </c>
    </row>
    <row r="111" spans="2:57" ht="12">
      <c r="B111" s="2913"/>
      <c r="C111" s="1998" t="s">
        <v>1384</v>
      </c>
      <c r="D111" s="1966" t="s">
        <v>567</v>
      </c>
      <c r="E111" s="2105">
        <v>304041.71468999999</v>
      </c>
      <c r="F111" s="2100">
        <v>341711.37098000001</v>
      </c>
      <c r="G111" s="2100">
        <v>309704.19633000001</v>
      </c>
      <c r="H111" s="2100">
        <v>292250.46503999998</v>
      </c>
      <c r="I111" s="2100">
        <v>264499.17444999999</v>
      </c>
      <c r="J111" s="2100">
        <v>289888.14347000001</v>
      </c>
      <c r="K111" s="2100">
        <v>329529.56131999998</v>
      </c>
      <c r="L111" s="2106">
        <v>396716.61069</v>
      </c>
      <c r="M111" s="2100">
        <v>399614.67070999998</v>
      </c>
      <c r="N111" s="2101">
        <v>353937.50968999998</v>
      </c>
      <c r="O111" s="2102">
        <v>364516.15688999998</v>
      </c>
      <c r="P111" s="2101">
        <v>424493.70013999997</v>
      </c>
      <c r="Q111" s="2101">
        <v>415090.70870000002</v>
      </c>
      <c r="R111" s="2101">
        <v>430671.01678000001</v>
      </c>
      <c r="S111" s="2101">
        <v>448551.80763</v>
      </c>
      <c r="T111" s="2101">
        <v>503857.81365000003</v>
      </c>
      <c r="U111" s="2101">
        <v>605112.91697999998</v>
      </c>
      <c r="V111" s="2107">
        <v>684473.46</v>
      </c>
      <c r="W111" s="2107">
        <v>749580.73</v>
      </c>
      <c r="X111" s="2107">
        <v>719104.42</v>
      </c>
      <c r="Y111" s="2107">
        <v>538208.52</v>
      </c>
      <c r="Z111" s="2107">
        <v>624130.55000000005</v>
      </c>
      <c r="AA111" s="2107">
        <v>697105.74401999998</v>
      </c>
      <c r="AB111" s="2108">
        <v>720977.64942000003</v>
      </c>
      <c r="AC111" s="2108">
        <v>846128.56114000001</v>
      </c>
      <c r="AD111" s="2108">
        <v>837947.84328999999</v>
      </c>
      <c r="AE111" s="1866">
        <v>752203.67984999996</v>
      </c>
      <c r="AF111" s="1866">
        <v>675488.04</v>
      </c>
      <c r="AG111" s="1866">
        <v>768104.76</v>
      </c>
      <c r="AH111" s="1866">
        <v>823189.69</v>
      </c>
      <c r="AI111" s="1866">
        <v>771724.27</v>
      </c>
      <c r="AJ111" s="1867">
        <v>684868.46</v>
      </c>
      <c r="AK111" s="1867">
        <v>914603.41</v>
      </c>
      <c r="AL111" s="1867">
        <v>1209808.1100000001</v>
      </c>
      <c r="AM111" s="1867">
        <v>1029023.99</v>
      </c>
      <c r="AN111" s="1867">
        <v>1089345.98</v>
      </c>
      <c r="AO111" s="1928" t="s">
        <v>97</v>
      </c>
    </row>
    <row r="112" spans="2:57" ht="12.5" thickBot="1">
      <c r="B112" s="2915"/>
      <c r="C112" s="1999"/>
      <c r="D112" s="2000" t="s">
        <v>577</v>
      </c>
      <c r="E112" s="2109" t="s">
        <v>579</v>
      </c>
      <c r="F112" s="2001">
        <f t="shared" ref="F112:AN112" si="67">ROUND((F111-E111)/E111*100,1)</f>
        <v>12.4</v>
      </c>
      <c r="G112" s="2001">
        <f t="shared" si="67"/>
        <v>-9.4</v>
      </c>
      <c r="H112" s="2001">
        <f t="shared" si="67"/>
        <v>-5.6</v>
      </c>
      <c r="I112" s="2001">
        <f t="shared" si="67"/>
        <v>-9.5</v>
      </c>
      <c r="J112" s="2001">
        <f t="shared" si="67"/>
        <v>9.6</v>
      </c>
      <c r="K112" s="2001">
        <f t="shared" si="67"/>
        <v>13.7</v>
      </c>
      <c r="L112" s="2001">
        <f t="shared" si="67"/>
        <v>20.399999999999999</v>
      </c>
      <c r="M112" s="2001">
        <f t="shared" si="67"/>
        <v>0.7</v>
      </c>
      <c r="N112" s="2001">
        <f t="shared" si="67"/>
        <v>-11.4</v>
      </c>
      <c r="O112" s="2001">
        <f t="shared" si="67"/>
        <v>3</v>
      </c>
      <c r="P112" s="2001">
        <f t="shared" si="67"/>
        <v>16.5</v>
      </c>
      <c r="Q112" s="2001">
        <f t="shared" si="67"/>
        <v>-2.2000000000000002</v>
      </c>
      <c r="R112" s="2001">
        <f t="shared" si="67"/>
        <v>3.8</v>
      </c>
      <c r="S112" s="2001">
        <f t="shared" si="67"/>
        <v>4.2</v>
      </c>
      <c r="T112" s="2001">
        <f t="shared" si="67"/>
        <v>12.3</v>
      </c>
      <c r="U112" s="2001">
        <f t="shared" si="67"/>
        <v>20.100000000000001</v>
      </c>
      <c r="V112" s="2001">
        <f t="shared" si="67"/>
        <v>13.1</v>
      </c>
      <c r="W112" s="2001">
        <f t="shared" si="67"/>
        <v>9.5</v>
      </c>
      <c r="X112" s="2001">
        <f t="shared" si="67"/>
        <v>-4.0999999999999996</v>
      </c>
      <c r="Y112" s="2001">
        <f t="shared" si="67"/>
        <v>-25.2</v>
      </c>
      <c r="Z112" s="2001">
        <f t="shared" si="67"/>
        <v>16</v>
      </c>
      <c r="AA112" s="2001">
        <f t="shared" si="67"/>
        <v>11.7</v>
      </c>
      <c r="AB112" s="2001">
        <f t="shared" si="67"/>
        <v>3.4</v>
      </c>
      <c r="AC112" s="2001">
        <f t="shared" si="67"/>
        <v>17.399999999999999</v>
      </c>
      <c r="AD112" s="2001">
        <f t="shared" si="67"/>
        <v>-1</v>
      </c>
      <c r="AE112" s="2001">
        <f t="shared" si="67"/>
        <v>-10.199999999999999</v>
      </c>
      <c r="AF112" s="2001">
        <f t="shared" si="67"/>
        <v>-10.199999999999999</v>
      </c>
      <c r="AG112" s="2110">
        <f t="shared" si="67"/>
        <v>13.7</v>
      </c>
      <c r="AH112" s="2110">
        <f t="shared" si="67"/>
        <v>7.2</v>
      </c>
      <c r="AI112" s="2111">
        <f t="shared" si="67"/>
        <v>-6.3</v>
      </c>
      <c r="AJ112" s="2111">
        <f t="shared" si="67"/>
        <v>-11.3</v>
      </c>
      <c r="AK112" s="2112">
        <f t="shared" si="67"/>
        <v>33.5</v>
      </c>
      <c r="AL112" s="2112">
        <f t="shared" si="67"/>
        <v>32.299999999999997</v>
      </c>
      <c r="AM112" s="2112">
        <f t="shared" si="67"/>
        <v>-14.9</v>
      </c>
      <c r="AN112" s="2112">
        <f t="shared" si="67"/>
        <v>5.9</v>
      </c>
      <c r="AO112" s="2002" t="s">
        <v>97</v>
      </c>
    </row>
    <row r="113" spans="2:43" ht="12.5">
      <c r="B113" s="1342"/>
      <c r="E113" s="2114"/>
      <c r="F113" s="2114"/>
      <c r="G113" s="2114"/>
      <c r="H113" s="2114"/>
      <c r="I113" s="2114"/>
      <c r="J113" s="2114"/>
      <c r="K113" s="2114"/>
      <c r="L113" s="2114"/>
      <c r="M113" s="2114"/>
      <c r="N113" s="2114"/>
      <c r="O113" s="2114"/>
      <c r="P113" s="2114"/>
      <c r="Q113" s="2114"/>
      <c r="R113" s="2114"/>
      <c r="S113" s="2114"/>
      <c r="T113" s="2114"/>
      <c r="U113" s="2114"/>
      <c r="V113" s="2114"/>
      <c r="W113" s="2114"/>
      <c r="X113" s="2114"/>
      <c r="Y113" s="2114"/>
      <c r="Z113" s="2114"/>
      <c r="AA113" s="2114"/>
      <c r="AB113" s="2114"/>
      <c r="AC113" s="2114"/>
      <c r="AD113" s="2114"/>
      <c r="AE113" s="2114"/>
      <c r="AF113" s="2114"/>
      <c r="AG113" s="2114"/>
      <c r="AH113" s="2114"/>
      <c r="AI113" s="2114"/>
      <c r="AJ113" s="2114"/>
      <c r="AK113" s="2114"/>
      <c r="AL113" s="2114"/>
      <c r="AM113" s="2114"/>
      <c r="AN113" s="2114"/>
    </row>
    <row r="114" spans="2:43">
      <c r="D114" s="2115"/>
      <c r="E114" s="1619"/>
      <c r="AE114" s="1619"/>
      <c r="AF114" s="1619"/>
      <c r="AG114" s="1619"/>
      <c r="AH114" s="1619"/>
      <c r="AO114" s="1619" t="s">
        <v>271</v>
      </c>
    </row>
    <row r="115" spans="2:43">
      <c r="AH115" s="1344"/>
      <c r="AI115" s="2116"/>
      <c r="AJ115" s="2116"/>
      <c r="AK115" s="2116"/>
      <c r="AL115" s="2116"/>
      <c r="AM115" s="2116"/>
      <c r="AN115" s="2679"/>
    </row>
    <row r="116" spans="2:43">
      <c r="B116" s="327" t="s">
        <v>1405</v>
      </c>
      <c r="C116" s="327"/>
      <c r="D116" s="1358" t="s">
        <v>581</v>
      </c>
      <c r="E116" s="2117">
        <v>18145119</v>
      </c>
      <c r="F116" s="2117">
        <v>19588676</v>
      </c>
      <c r="G116" s="2117">
        <v>20694461</v>
      </c>
      <c r="H116" s="2117">
        <v>21037720</v>
      </c>
      <c r="I116" s="2117">
        <v>21577040</v>
      </c>
      <c r="J116" s="2117">
        <v>21157180</v>
      </c>
      <c r="K116" s="2117">
        <v>22368221</v>
      </c>
      <c r="L116" s="2117">
        <v>21890586</v>
      </c>
      <c r="M116" s="2117">
        <v>21613981</v>
      </c>
      <c r="N116" s="2117">
        <v>21051526</v>
      </c>
      <c r="O116" s="2117">
        <v>20508313</v>
      </c>
      <c r="P116" s="2117">
        <v>20699876</v>
      </c>
      <c r="Q116" s="2117">
        <v>20263967</v>
      </c>
      <c r="R116" s="2117">
        <v>19975743</v>
      </c>
      <c r="S116" s="2117">
        <v>19793032.999999996</v>
      </c>
      <c r="T116" s="2117">
        <v>20010093</v>
      </c>
      <c r="U116" s="2117">
        <v>20020257</v>
      </c>
      <c r="V116" s="2117">
        <v>20684631</v>
      </c>
      <c r="W116" s="2117">
        <v>20640541</v>
      </c>
      <c r="X116" s="2117">
        <v>20204930</v>
      </c>
      <c r="Y116" s="2117">
        <v>18779914</v>
      </c>
      <c r="Z116" s="2117">
        <v>19645069</v>
      </c>
      <c r="AA116" s="2117">
        <v>19413328</v>
      </c>
      <c r="AB116" s="2117">
        <v>19566104</v>
      </c>
      <c r="AC116" s="2117">
        <v>19829286</v>
      </c>
      <c r="AD116" s="2117">
        <v>20308832</v>
      </c>
      <c r="AE116" s="2117">
        <v>20844444</v>
      </c>
      <c r="AF116" s="2117">
        <v>20892593</v>
      </c>
      <c r="AG116" s="2117">
        <v>21268038</v>
      </c>
      <c r="AH116" s="2117">
        <v>21177777</v>
      </c>
      <c r="AI116" s="2118">
        <v>21153253</v>
      </c>
      <c r="AJ116" s="2118">
        <v>20710230</v>
      </c>
      <c r="AK116" s="2118"/>
      <c r="AL116" s="2118"/>
      <c r="AM116" s="2118"/>
      <c r="AN116" s="2126"/>
      <c r="AO116" s="327" t="s">
        <v>1133</v>
      </c>
    </row>
    <row r="117" spans="2:43">
      <c r="B117" s="327"/>
      <c r="C117" s="327"/>
      <c r="D117" s="2119" t="s">
        <v>1152</v>
      </c>
      <c r="E117" s="2120"/>
      <c r="F117" s="2120"/>
      <c r="G117" s="2120"/>
      <c r="H117" s="2120"/>
      <c r="I117" s="2120"/>
      <c r="J117" s="2120"/>
      <c r="K117" s="2120"/>
      <c r="L117" s="2120"/>
      <c r="M117" s="2120"/>
      <c r="N117" s="2120"/>
      <c r="O117" s="2120"/>
      <c r="P117" s="2120"/>
      <c r="Q117" s="2120"/>
      <c r="R117" s="2120"/>
      <c r="S117" s="2120"/>
      <c r="T117" s="2120"/>
      <c r="U117" s="2120"/>
      <c r="V117" s="2121">
        <v>20759498</v>
      </c>
      <c r="W117" s="2121">
        <v>21335063</v>
      </c>
      <c r="X117" s="2121">
        <v>20974175</v>
      </c>
      <c r="Y117" s="2121">
        <v>19501270</v>
      </c>
      <c r="Z117" s="2121">
        <v>20556384</v>
      </c>
      <c r="AA117" s="2122">
        <v>20028021</v>
      </c>
      <c r="AB117" s="2122">
        <v>19918740</v>
      </c>
      <c r="AC117" s="2122">
        <v>20575401</v>
      </c>
      <c r="AD117" s="2122">
        <v>20739112</v>
      </c>
      <c r="AE117" s="2122">
        <v>21731105</v>
      </c>
      <c r="AF117" s="2122">
        <v>21926254</v>
      </c>
      <c r="AG117" s="2122">
        <v>22228604</v>
      </c>
      <c r="AH117" s="2122">
        <v>22209424</v>
      </c>
      <c r="AI117" s="2122">
        <v>22420143</v>
      </c>
      <c r="AJ117" s="2122">
        <v>21940129</v>
      </c>
      <c r="AK117" s="2122">
        <v>22632376</v>
      </c>
      <c r="AL117" s="2519">
        <v>23462648</v>
      </c>
      <c r="AM117" s="2519">
        <v>24468071</v>
      </c>
      <c r="AN117" s="2680">
        <v>25074096</v>
      </c>
      <c r="AO117" s="327" t="s">
        <v>271</v>
      </c>
      <c r="AQ117" s="1815" t="s">
        <v>1473</v>
      </c>
    </row>
    <row r="118" spans="2:43">
      <c r="B118" s="327"/>
      <c r="C118" s="327"/>
      <c r="D118" s="1358" t="s">
        <v>1406</v>
      </c>
      <c r="E118" s="2117">
        <v>17572636</v>
      </c>
      <c r="F118" s="2117">
        <v>17946261</v>
      </c>
      <c r="G118" s="2117">
        <v>17835226</v>
      </c>
      <c r="H118" s="2117">
        <v>17478229</v>
      </c>
      <c r="I118" s="2117">
        <v>17724674</v>
      </c>
      <c r="J118" s="2117">
        <v>17393384</v>
      </c>
      <c r="K118" s="2117">
        <v>18628680</v>
      </c>
      <c r="L118" s="2117">
        <v>19171661</v>
      </c>
      <c r="M118" s="2117">
        <v>18544523</v>
      </c>
      <c r="N118" s="2117">
        <v>17895900</v>
      </c>
      <c r="O118" s="2117">
        <v>17804753</v>
      </c>
      <c r="P118" s="2117">
        <v>18313434</v>
      </c>
      <c r="Q118" s="2117">
        <v>18576082.000000004</v>
      </c>
      <c r="R118" s="2117">
        <v>18606033</v>
      </c>
      <c r="S118" s="2117">
        <v>18549049.000000004</v>
      </c>
      <c r="T118" s="2117">
        <v>19012293</v>
      </c>
      <c r="U118" s="2117">
        <v>19187464</v>
      </c>
      <c r="V118" s="2117">
        <v>19794394</v>
      </c>
      <c r="W118" s="2117">
        <v>19894538</v>
      </c>
      <c r="X118" s="2117">
        <v>19545878</v>
      </c>
      <c r="Y118" s="2117">
        <v>18199428</v>
      </c>
      <c r="Z118" s="2117">
        <v>19374567</v>
      </c>
      <c r="AA118" s="2117">
        <v>19401843</v>
      </c>
      <c r="AB118" s="2117">
        <v>19586790</v>
      </c>
      <c r="AC118" s="2117">
        <v>19884305</v>
      </c>
      <c r="AD118" s="2117">
        <v>19957783</v>
      </c>
      <c r="AE118" s="2117">
        <v>20187128</v>
      </c>
      <c r="AF118" s="2117">
        <v>20264865</v>
      </c>
      <c r="AG118" s="2117">
        <v>20710708</v>
      </c>
      <c r="AH118" s="2117">
        <v>20620092</v>
      </c>
      <c r="AI118" s="2118">
        <v>20493016</v>
      </c>
      <c r="AJ118" s="2118">
        <v>19958837</v>
      </c>
      <c r="AK118" s="2123"/>
      <c r="AL118" s="2123"/>
      <c r="AM118" s="2123"/>
      <c r="AN118" s="2123"/>
      <c r="AO118" s="327"/>
    </row>
    <row r="119" spans="2:43">
      <c r="B119" s="327"/>
      <c r="C119" s="327"/>
      <c r="D119" s="1579" t="s">
        <v>1152</v>
      </c>
      <c r="E119" s="2124"/>
      <c r="F119" s="2124"/>
      <c r="G119" s="2124"/>
      <c r="H119" s="2124"/>
      <c r="I119" s="2124"/>
      <c r="J119" s="2124"/>
      <c r="K119" s="2124"/>
      <c r="L119" s="2124"/>
      <c r="M119" s="2124"/>
      <c r="N119" s="2124"/>
      <c r="O119" s="2124"/>
      <c r="P119" s="2124"/>
      <c r="Q119" s="2124"/>
      <c r="R119" s="2124"/>
      <c r="S119" s="2124"/>
      <c r="T119" s="2124"/>
      <c r="U119" s="2124"/>
      <c r="V119" s="2125">
        <v>20511586</v>
      </c>
      <c r="W119" s="2125">
        <v>21202941</v>
      </c>
      <c r="X119" s="2125">
        <v>20880876</v>
      </c>
      <c r="Y119" s="2125">
        <v>19521749</v>
      </c>
      <c r="Z119" s="2125">
        <v>20933634</v>
      </c>
      <c r="AA119" s="2126">
        <v>20672740</v>
      </c>
      <c r="AB119" s="2126">
        <v>20631376</v>
      </c>
      <c r="AC119" s="2126">
        <v>21342022</v>
      </c>
      <c r="AD119" s="2126">
        <v>21089067</v>
      </c>
      <c r="AE119" s="2126">
        <v>21748084</v>
      </c>
      <c r="AF119" s="2126">
        <v>21895795</v>
      </c>
      <c r="AG119" s="2126">
        <v>22228525</v>
      </c>
      <c r="AH119" s="2126">
        <v>22207831</v>
      </c>
      <c r="AI119" s="2126">
        <v>22317043</v>
      </c>
      <c r="AJ119" s="2126">
        <v>21610179</v>
      </c>
      <c r="AK119" s="2123">
        <v>22368624</v>
      </c>
      <c r="AL119" s="2520">
        <v>23058823</v>
      </c>
      <c r="AM119" s="2520">
        <v>23144390</v>
      </c>
      <c r="AN119" s="2520">
        <v>23211221</v>
      </c>
      <c r="AO119" s="327" t="s">
        <v>1133</v>
      </c>
      <c r="AQ119" s="1815" t="str">
        <f>AQ117</f>
        <v>2025_4-6</v>
      </c>
    </row>
    <row r="120" spans="2:43">
      <c r="B120" s="327"/>
      <c r="D120" s="1339" t="s">
        <v>1407</v>
      </c>
      <c r="E120" s="2124">
        <f>E121*F120/F121</f>
        <v>17162178.462303054</v>
      </c>
      <c r="F120" s="2124">
        <v>18807682</v>
      </c>
      <c r="G120" s="2124">
        <v>19208538</v>
      </c>
      <c r="H120" s="2124">
        <v>19086226</v>
      </c>
      <c r="I120" s="2124">
        <v>19461692</v>
      </c>
      <c r="J120" s="2124">
        <v>19097936</v>
      </c>
      <c r="K120" s="2124">
        <v>20323890</v>
      </c>
      <c r="L120" s="2124">
        <v>20839596</v>
      </c>
      <c r="M120" s="2124">
        <v>20306253</v>
      </c>
      <c r="N120" s="2124">
        <v>19488635</v>
      </c>
      <c r="O120" s="2124">
        <v>19122305</v>
      </c>
      <c r="P120" s="2124">
        <v>19430553</v>
      </c>
      <c r="Q120" s="2124">
        <v>18954158</v>
      </c>
      <c r="R120" s="2124">
        <v>19034447</v>
      </c>
      <c r="S120" s="2124">
        <v>19005872</v>
      </c>
      <c r="T120" s="2124">
        <v>19445562</v>
      </c>
      <c r="U120" s="2124">
        <v>19689827</v>
      </c>
      <c r="V120" s="2124">
        <v>20453160.000000004</v>
      </c>
      <c r="W120" s="2124">
        <v>20261692.000000004</v>
      </c>
      <c r="X120" s="2124">
        <v>19633096</v>
      </c>
      <c r="Y120" s="2124">
        <v>19141743</v>
      </c>
      <c r="Z120" s="2124">
        <v>20707566</v>
      </c>
      <c r="AA120" s="2124">
        <v>20695150</v>
      </c>
      <c r="AB120" s="2124">
        <v>20520582</v>
      </c>
      <c r="AC120" s="2124">
        <v>21257039</v>
      </c>
      <c r="AD120" s="2124">
        <v>21629544.000000004</v>
      </c>
      <c r="AE120" s="2124"/>
      <c r="AF120" s="2124"/>
      <c r="AG120" s="1359"/>
      <c r="AH120" s="1619"/>
    </row>
    <row r="121" spans="2:43">
      <c r="B121" s="327"/>
      <c r="C121" s="327"/>
      <c r="D121" s="1612" t="s">
        <v>1408</v>
      </c>
      <c r="E121" s="2120">
        <v>17917839</v>
      </c>
      <c r="F121" s="2120">
        <v>19635795</v>
      </c>
      <c r="G121" s="1612"/>
      <c r="H121" s="1612"/>
      <c r="I121" s="1612"/>
      <c r="J121" s="2128"/>
      <c r="K121" s="1612"/>
      <c r="L121" s="1612"/>
      <c r="M121" s="1612"/>
      <c r="N121" s="1612"/>
      <c r="O121" s="1612"/>
      <c r="P121" s="1612"/>
      <c r="Q121" s="2129"/>
      <c r="R121" s="2129"/>
      <c r="S121" s="2129"/>
      <c r="T121" s="2129"/>
      <c r="U121" s="2129"/>
      <c r="V121" s="2129"/>
      <c r="W121" s="2130"/>
      <c r="X121" s="2130"/>
      <c r="Y121" s="2130"/>
      <c r="Z121" s="2130"/>
      <c r="AA121" s="2130"/>
      <c r="AB121" s="2130"/>
      <c r="AC121" s="2130"/>
      <c r="AD121" s="2130"/>
      <c r="AE121" s="2130"/>
      <c r="AF121" s="2130"/>
      <c r="AG121" s="2131"/>
      <c r="AH121" s="2132"/>
      <c r="AI121" s="2133"/>
      <c r="AJ121" s="2133"/>
      <c r="AK121" s="2113"/>
      <c r="AL121" s="2113"/>
      <c r="AM121" s="2113"/>
      <c r="AN121" s="2113"/>
    </row>
    <row r="122" spans="2:43">
      <c r="B122" s="327"/>
      <c r="C122" s="327"/>
      <c r="D122" s="1344"/>
      <c r="E122" s="1344"/>
      <c r="F122" s="2030"/>
      <c r="J122" s="2134"/>
      <c r="K122" s="2134"/>
      <c r="L122" s="2134"/>
      <c r="M122" s="2134"/>
      <c r="N122" s="2134"/>
      <c r="O122" s="2134"/>
      <c r="P122" s="2134"/>
      <c r="Q122" s="2135"/>
      <c r="R122" s="2135"/>
      <c r="S122" s="2135"/>
      <c r="T122" s="2135"/>
      <c r="U122" s="2135"/>
      <c r="V122" s="2135"/>
      <c r="W122" s="2135"/>
      <c r="X122" s="2135"/>
      <c r="Y122" s="2135"/>
      <c r="Z122" s="2135"/>
      <c r="AA122" s="2135"/>
      <c r="AB122" s="2135"/>
      <c r="AC122" s="2135"/>
      <c r="AD122" s="2135"/>
      <c r="AE122" s="2135"/>
      <c r="AF122" s="2135"/>
      <c r="AG122" s="2135"/>
      <c r="AH122" s="2136"/>
      <c r="AI122" s="2113"/>
      <c r="AJ122" s="2113"/>
      <c r="AK122" s="2137"/>
      <c r="AL122" s="2137"/>
      <c r="AM122" s="2245"/>
      <c r="AN122" s="2113"/>
    </row>
    <row r="123" spans="2:43" ht="12">
      <c r="B123" s="1607" t="s">
        <v>1409</v>
      </c>
      <c r="C123" s="1607"/>
      <c r="D123" s="1601" t="s">
        <v>1437</v>
      </c>
      <c r="E123" s="2227">
        <v>105.7</v>
      </c>
      <c r="F123" s="2228">
        <v>108.8</v>
      </c>
      <c r="G123" s="2228">
        <v>106</v>
      </c>
      <c r="H123" s="2228">
        <v>98.1</v>
      </c>
      <c r="I123" s="2228">
        <v>94.6</v>
      </c>
      <c r="J123" s="2228">
        <v>93.2</v>
      </c>
      <c r="K123" s="2228">
        <v>95.4</v>
      </c>
      <c r="L123" s="2228">
        <v>100.9</v>
      </c>
      <c r="M123" s="2228">
        <v>106.6</v>
      </c>
      <c r="N123" s="2228">
        <v>99.5</v>
      </c>
      <c r="O123" s="2228">
        <v>99.7</v>
      </c>
      <c r="P123" s="2228">
        <v>101.1</v>
      </c>
      <c r="Q123" s="2228">
        <v>91.7</v>
      </c>
      <c r="R123" s="2228">
        <v>97.6</v>
      </c>
      <c r="S123" s="2228">
        <v>107.1</v>
      </c>
      <c r="T123" s="2228">
        <v>113.9</v>
      </c>
      <c r="U123" s="2228">
        <v>122</v>
      </c>
      <c r="V123" s="2228">
        <v>133.69999999999999</v>
      </c>
      <c r="W123" s="2228">
        <v>132.9</v>
      </c>
      <c r="X123" s="2228">
        <v>119.1</v>
      </c>
      <c r="Y123" s="2228">
        <v>105.4</v>
      </c>
      <c r="Z123" s="2228">
        <v>118.2</v>
      </c>
      <c r="AA123" s="2228">
        <v>121.4</v>
      </c>
      <c r="AB123" s="2228">
        <v>113.1</v>
      </c>
      <c r="AC123" s="2228">
        <v>113.6</v>
      </c>
      <c r="AD123" s="2228">
        <v>112.7</v>
      </c>
      <c r="AE123" s="2228">
        <v>110.7</v>
      </c>
      <c r="AF123" s="2228">
        <v>110.8</v>
      </c>
      <c r="AG123" s="2228">
        <v>114.9</v>
      </c>
      <c r="AH123" s="1603">
        <v>115.8</v>
      </c>
      <c r="AI123" s="1602">
        <v>109.8</v>
      </c>
      <c r="AJ123" s="1602">
        <v>98.7</v>
      </c>
      <c r="AK123" s="1602">
        <v>101.4</v>
      </c>
      <c r="AL123" s="1602">
        <v>101.8</v>
      </c>
      <c r="AM123" s="1604"/>
      <c r="AN123" s="1604"/>
    </row>
    <row r="124" spans="2:43" ht="12">
      <c r="C124" s="1619" t="s">
        <v>1411</v>
      </c>
      <c r="D124" s="1583" t="s">
        <v>1410</v>
      </c>
      <c r="E124" s="2143">
        <f>ROUND(ROUND(ROUND(E127*0.946375,1)*1.10231,1)*1.018809,1)</f>
        <v>110</v>
      </c>
      <c r="F124" s="2143">
        <f t="shared" ref="F124:R124" si="68">ROUND(ROUND(ROUND(F127*0.946375,1)*1.10231,1)*1.018809,1)</f>
        <v>113.3</v>
      </c>
      <c r="G124" s="2143">
        <f t="shared" si="68"/>
        <v>110.4</v>
      </c>
      <c r="H124" s="2143">
        <f t="shared" si="68"/>
        <v>102.2</v>
      </c>
      <c r="I124" s="2143">
        <f t="shared" si="68"/>
        <v>98.6</v>
      </c>
      <c r="J124" s="2143">
        <f t="shared" si="68"/>
        <v>97.1</v>
      </c>
      <c r="K124" s="2143">
        <f t="shared" si="68"/>
        <v>99.5</v>
      </c>
      <c r="L124" s="2143">
        <f t="shared" si="68"/>
        <v>105.2</v>
      </c>
      <c r="M124" s="2143">
        <f t="shared" si="68"/>
        <v>111.2</v>
      </c>
      <c r="N124" s="2143">
        <f t="shared" si="68"/>
        <v>103.8</v>
      </c>
      <c r="O124" s="2143">
        <f t="shared" si="68"/>
        <v>104</v>
      </c>
      <c r="P124" s="2143">
        <f t="shared" si="68"/>
        <v>105.3</v>
      </c>
      <c r="Q124" s="2143">
        <f t="shared" si="68"/>
        <v>95.7</v>
      </c>
      <c r="R124" s="2143">
        <f t="shared" si="68"/>
        <v>101.9</v>
      </c>
      <c r="S124" s="2143">
        <f>ROUND(ROUND(S126*1.10231,1)*1.018809,1)</f>
        <v>107.4</v>
      </c>
      <c r="T124" s="2143">
        <f t="shared" ref="T124:W124" si="69">ROUND(ROUND(T126*1.10231,1)*1.018809,1)</f>
        <v>110.2</v>
      </c>
      <c r="U124" s="2143">
        <f t="shared" si="69"/>
        <v>114.3</v>
      </c>
      <c r="V124" s="2143">
        <f t="shared" si="69"/>
        <v>124</v>
      </c>
      <c r="W124" s="2143">
        <f t="shared" si="69"/>
        <v>120.3</v>
      </c>
      <c r="X124" s="2143">
        <f>ROUND(X125*1.018809,1)</f>
        <v>105.1</v>
      </c>
      <c r="Y124" s="2143">
        <f>ROUND(Y125*1.018809,1)</f>
        <v>93</v>
      </c>
      <c r="Z124" s="2143">
        <f t="shared" ref="Z124:AB124" si="70">ROUND(Z125*1.018809,1)</f>
        <v>104.3</v>
      </c>
      <c r="AA124" s="2143">
        <f t="shared" si="70"/>
        <v>107.2</v>
      </c>
      <c r="AB124" s="2143">
        <f t="shared" si="70"/>
        <v>99.8</v>
      </c>
      <c r="AC124" s="2229">
        <v>102</v>
      </c>
      <c r="AD124" s="2229">
        <v>101.2</v>
      </c>
      <c r="AE124" s="2230">
        <v>99.4</v>
      </c>
      <c r="AF124" s="2230">
        <v>99.5</v>
      </c>
      <c r="AG124" s="2230">
        <v>103.2</v>
      </c>
      <c r="AH124" s="2230">
        <v>104</v>
      </c>
      <c r="AI124" s="2229">
        <v>103.6</v>
      </c>
      <c r="AJ124" s="2229">
        <v>93.1</v>
      </c>
      <c r="AK124" s="2229">
        <v>93.7</v>
      </c>
      <c r="AL124" s="2229">
        <v>96.1</v>
      </c>
      <c r="AM124" s="2229"/>
      <c r="AN124" s="2229"/>
    </row>
    <row r="125" spans="2:43">
      <c r="D125" s="1583" t="s">
        <v>1412</v>
      </c>
      <c r="E125" s="2054"/>
      <c r="F125" s="2231"/>
      <c r="G125" s="2231"/>
      <c r="H125" s="2231"/>
      <c r="I125" s="2231"/>
      <c r="J125" s="2231"/>
      <c r="K125" s="2231"/>
      <c r="L125" s="2231"/>
      <c r="M125" s="2231"/>
      <c r="N125" s="2231"/>
      <c r="O125" s="2231"/>
      <c r="P125" s="2231"/>
      <c r="Q125" s="2231"/>
      <c r="R125" s="2231"/>
      <c r="S125" s="2231"/>
      <c r="T125" s="2231"/>
      <c r="U125" s="2231"/>
      <c r="V125" s="2231"/>
      <c r="W125" s="2231"/>
      <c r="X125" s="2054">
        <v>103.2</v>
      </c>
      <c r="Y125" s="2054">
        <v>91.3</v>
      </c>
      <c r="Z125" s="2054">
        <v>102.4</v>
      </c>
      <c r="AA125" s="2054">
        <v>105.2</v>
      </c>
      <c r="AB125" s="2054">
        <v>98</v>
      </c>
      <c r="AC125" s="2054">
        <v>98.4</v>
      </c>
    </row>
    <row r="126" spans="2:43">
      <c r="D126" s="1583" t="s">
        <v>1413</v>
      </c>
      <c r="E126" s="2054"/>
      <c r="F126" s="2054"/>
      <c r="G126" s="2054"/>
      <c r="H126" s="2054"/>
      <c r="I126" s="2054"/>
      <c r="J126" s="2054"/>
      <c r="K126" s="2054"/>
      <c r="L126" s="2054"/>
      <c r="M126" s="2054"/>
      <c r="N126" s="2054"/>
      <c r="O126" s="2054"/>
      <c r="P126" s="2054"/>
      <c r="Q126" s="2054"/>
      <c r="R126" s="2054"/>
      <c r="S126" s="2054">
        <v>95.6</v>
      </c>
      <c r="T126" s="2054">
        <v>98.2</v>
      </c>
      <c r="U126" s="2054">
        <v>101.8</v>
      </c>
      <c r="V126" s="2054">
        <v>110.4</v>
      </c>
      <c r="W126" s="2054">
        <v>107.1</v>
      </c>
      <c r="X126" s="2054">
        <v>96.8</v>
      </c>
      <c r="Y126" s="2054"/>
      <c r="Z126" s="2054"/>
      <c r="AA126" s="2054"/>
      <c r="AB126" s="2054"/>
      <c r="AC126" s="2054"/>
      <c r="AG126" s="327" t="s">
        <v>271</v>
      </c>
    </row>
    <row r="127" spans="2:43">
      <c r="B127" s="1612"/>
      <c r="C127" s="1612"/>
      <c r="D127" s="1605" t="s">
        <v>1414</v>
      </c>
      <c r="E127" s="2232">
        <v>103.6</v>
      </c>
      <c r="F127" s="2232">
        <v>106.6</v>
      </c>
      <c r="G127" s="2232">
        <v>103.9</v>
      </c>
      <c r="H127" s="2232">
        <v>96.2</v>
      </c>
      <c r="I127" s="2232">
        <v>92.8</v>
      </c>
      <c r="J127" s="2232">
        <v>91.4</v>
      </c>
      <c r="K127" s="2232">
        <v>93.6</v>
      </c>
      <c r="L127" s="2232">
        <v>99</v>
      </c>
      <c r="M127" s="2232">
        <v>104.6</v>
      </c>
      <c r="N127" s="2232">
        <v>97.616666666666674</v>
      </c>
      <c r="O127" s="2232">
        <v>97.8</v>
      </c>
      <c r="P127" s="2232">
        <v>99.149999999999991</v>
      </c>
      <c r="Q127" s="2232">
        <v>89.99166666666666</v>
      </c>
      <c r="R127" s="2232">
        <v>95.8</v>
      </c>
      <c r="S127" s="2232">
        <v>105.1</v>
      </c>
      <c r="T127" s="2232"/>
      <c r="U127" s="2232"/>
      <c r="V127" s="2232"/>
      <c r="W127" s="2232"/>
      <c r="X127" s="2232"/>
      <c r="Y127" s="2232"/>
      <c r="Z127" s="1612"/>
      <c r="AA127" s="882"/>
      <c r="AB127" s="882"/>
      <c r="AC127" s="882"/>
      <c r="AD127" s="882"/>
      <c r="AE127" s="1612"/>
      <c r="AF127" s="1612"/>
      <c r="AG127" s="1612"/>
      <c r="AH127" s="1612"/>
      <c r="AI127" s="1612"/>
      <c r="AJ127" s="1612"/>
      <c r="AK127" s="1612"/>
      <c r="AL127" s="1612"/>
    </row>
    <row r="128" spans="2:43" ht="12">
      <c r="B128" s="1607" t="s">
        <v>1415</v>
      </c>
      <c r="C128" s="1607"/>
      <c r="D128" s="1601" t="s">
        <v>1437</v>
      </c>
      <c r="E128" s="2233">
        <v>88.3</v>
      </c>
      <c r="F128" s="2233">
        <v>88.2</v>
      </c>
      <c r="G128" s="2233">
        <v>98.1</v>
      </c>
      <c r="H128" s="2233">
        <v>97.4</v>
      </c>
      <c r="I128" s="2233">
        <v>94.4</v>
      </c>
      <c r="J128" s="2233">
        <v>89.7</v>
      </c>
      <c r="K128" s="2233">
        <v>86.2</v>
      </c>
      <c r="L128" s="2233">
        <v>83.3</v>
      </c>
      <c r="M128" s="2233">
        <v>89.1</v>
      </c>
      <c r="N128" s="2233">
        <v>88.7</v>
      </c>
      <c r="O128" s="2233">
        <v>83.6</v>
      </c>
      <c r="P128" s="2233">
        <v>82.7</v>
      </c>
      <c r="Q128" s="2233">
        <v>84.3</v>
      </c>
      <c r="R128" s="2233">
        <v>77.400000000000006</v>
      </c>
      <c r="S128" s="2233">
        <v>80.400000000000006</v>
      </c>
      <c r="T128" s="2233">
        <v>83.6</v>
      </c>
      <c r="U128" s="2233">
        <v>89.8</v>
      </c>
      <c r="V128" s="2233">
        <v>92.9</v>
      </c>
      <c r="W128" s="2233">
        <v>90.1</v>
      </c>
      <c r="X128" s="2233">
        <v>90.3</v>
      </c>
      <c r="Y128" s="2233">
        <v>80.3</v>
      </c>
      <c r="Z128" s="2234">
        <v>79.5</v>
      </c>
      <c r="AA128" s="2036">
        <v>90.3</v>
      </c>
      <c r="AB128" s="2036">
        <v>92.9</v>
      </c>
      <c r="AC128" s="2036">
        <v>89.2</v>
      </c>
      <c r="AD128" s="2036">
        <v>92</v>
      </c>
      <c r="AE128" s="2234">
        <v>92.8</v>
      </c>
      <c r="AF128" s="2234">
        <v>96.3</v>
      </c>
      <c r="AG128" s="2234">
        <v>97.8</v>
      </c>
      <c r="AH128" s="2235">
        <v>100.1</v>
      </c>
      <c r="AI128" s="2235">
        <v>102.3</v>
      </c>
      <c r="AJ128" s="2235">
        <v>98.6</v>
      </c>
      <c r="AK128" s="2235">
        <v>97.9</v>
      </c>
      <c r="AL128" s="2235">
        <v>98.7</v>
      </c>
      <c r="AM128" s="2235"/>
      <c r="AN128" s="2681"/>
    </row>
    <row r="129" spans="3:41" ht="12">
      <c r="D129" s="1583" t="s">
        <v>1410</v>
      </c>
      <c r="E129" s="2054">
        <f t="shared" ref="E129:R129" si="71">ROUND(ROUND(ROUND(E132*1.043933,1)*1.0772,1)*0.811594,1)</f>
        <v>98</v>
      </c>
      <c r="F129" s="2054">
        <f t="shared" si="71"/>
        <v>97.9</v>
      </c>
      <c r="G129" s="2054">
        <f t="shared" si="71"/>
        <v>108.8</v>
      </c>
      <c r="H129" s="2054">
        <f t="shared" si="71"/>
        <v>108</v>
      </c>
      <c r="I129" s="2054">
        <f t="shared" si="71"/>
        <v>104.7</v>
      </c>
      <c r="J129" s="2054">
        <f t="shared" si="71"/>
        <v>99.6</v>
      </c>
      <c r="K129" s="2054">
        <f t="shared" si="71"/>
        <v>95.8</v>
      </c>
      <c r="L129" s="2054">
        <f t="shared" si="71"/>
        <v>92.6</v>
      </c>
      <c r="M129" s="2054">
        <f t="shared" si="71"/>
        <v>99</v>
      </c>
      <c r="N129" s="2054">
        <f t="shared" si="71"/>
        <v>98.5</v>
      </c>
      <c r="O129" s="2054">
        <f t="shared" si="71"/>
        <v>92.9</v>
      </c>
      <c r="P129" s="2054">
        <f t="shared" si="71"/>
        <v>91.9</v>
      </c>
      <c r="Q129" s="2054">
        <f t="shared" si="71"/>
        <v>93.7</v>
      </c>
      <c r="R129" s="2054">
        <f t="shared" si="71"/>
        <v>85.9</v>
      </c>
      <c r="S129" s="2054">
        <f>ROUND(ROUND(S131*1.0772,1)*0.811594,1)</f>
        <v>84.8</v>
      </c>
      <c r="T129" s="2054">
        <f>ROUND(ROUND(T131*1.0772,1)*0.811594,1)</f>
        <v>83.8</v>
      </c>
      <c r="U129" s="2054">
        <f>ROUND(ROUND(U131*1.0772,1)*0.811594,1)</f>
        <v>87.7</v>
      </c>
      <c r="V129" s="2054">
        <f>ROUND(ROUND(V131*1.0772,1)*0.811594,1)</f>
        <v>89.7</v>
      </c>
      <c r="W129" s="2054">
        <f>ROUND(ROUND(W131*1.0772,1)*0.811594,1)</f>
        <v>92.4</v>
      </c>
      <c r="X129" s="2054">
        <f>ROUND(X130*0.811594,1)</f>
        <v>92.7</v>
      </c>
      <c r="Y129" s="2054">
        <f>ROUND(Y130*0.811594,1)</f>
        <v>82.4</v>
      </c>
      <c r="Z129" s="2054">
        <f>ROUND(Z130*0.811594,1)</f>
        <v>81.599999999999994</v>
      </c>
      <c r="AA129" s="2054">
        <f>ROUND(AA130*0.811594,1)</f>
        <v>92.6</v>
      </c>
      <c r="AB129" s="2054">
        <f>ROUND(AB130*0.811594,1)</f>
        <v>95.3</v>
      </c>
      <c r="AC129" s="2236">
        <v>96.7</v>
      </c>
      <c r="AD129" s="1583">
        <v>99.7</v>
      </c>
      <c r="AE129" s="1513">
        <v>100.6</v>
      </c>
      <c r="AF129" s="1513">
        <v>104.4</v>
      </c>
      <c r="AG129" s="1513">
        <v>106</v>
      </c>
      <c r="AH129" s="1513">
        <v>108.5</v>
      </c>
      <c r="AI129" s="1583">
        <v>112.1</v>
      </c>
      <c r="AJ129" s="1583">
        <v>107.6</v>
      </c>
      <c r="AK129" s="1583">
        <v>107.5</v>
      </c>
      <c r="AL129" s="1583">
        <v>107.7</v>
      </c>
      <c r="AM129" s="1583"/>
      <c r="AN129" s="1583"/>
    </row>
    <row r="130" spans="3:41" ht="12">
      <c r="C130" s="1619" t="s">
        <v>1416</v>
      </c>
      <c r="D130" s="1583" t="s">
        <v>1412</v>
      </c>
      <c r="E130" s="2054"/>
      <c r="F130" s="2054"/>
      <c r="G130" s="2054"/>
      <c r="H130" s="2054"/>
      <c r="I130" s="2054"/>
      <c r="J130" s="2054"/>
      <c r="K130" s="2054"/>
      <c r="L130" s="2054"/>
      <c r="M130" s="2054"/>
      <c r="N130" s="2054"/>
      <c r="O130" s="2054"/>
      <c r="P130" s="2054"/>
      <c r="Q130" s="2054"/>
      <c r="R130" s="2054"/>
      <c r="S130" s="2054"/>
      <c r="T130" s="2054"/>
      <c r="U130" s="2054"/>
      <c r="V130" s="2054"/>
      <c r="W130" s="2054"/>
      <c r="X130" s="2054">
        <v>114.2</v>
      </c>
      <c r="Y130" s="2054">
        <v>101.5</v>
      </c>
      <c r="Z130" s="2054">
        <v>100.5</v>
      </c>
      <c r="AA130" s="2054">
        <v>114.1</v>
      </c>
      <c r="AB130" s="2054">
        <v>117.4</v>
      </c>
      <c r="AC130" s="2054">
        <v>116.8</v>
      </c>
      <c r="AD130" s="1583"/>
      <c r="AE130" s="1513"/>
      <c r="AF130" s="1513"/>
      <c r="AG130" s="1513"/>
      <c r="AH130" s="1513"/>
      <c r="AI130" s="1583"/>
      <c r="AJ130" s="1583"/>
      <c r="AK130" s="1583"/>
      <c r="AL130" s="1583"/>
      <c r="AM130" s="1583"/>
      <c r="AN130" s="1583"/>
    </row>
    <row r="131" spans="3:41" ht="12">
      <c r="D131" s="1583" t="s">
        <v>1413</v>
      </c>
      <c r="E131" s="2054"/>
      <c r="F131" s="2054"/>
      <c r="G131" s="2054"/>
      <c r="H131" s="2054"/>
      <c r="I131" s="2054"/>
      <c r="J131" s="2054"/>
      <c r="K131" s="2054"/>
      <c r="L131" s="2054"/>
      <c r="M131" s="2054"/>
      <c r="N131" s="2054"/>
      <c r="O131" s="2054"/>
      <c r="P131" s="2054"/>
      <c r="Q131" s="2054"/>
      <c r="R131" s="2054"/>
      <c r="S131" s="2054">
        <v>97</v>
      </c>
      <c r="T131" s="2054">
        <v>95.8</v>
      </c>
      <c r="U131" s="2054">
        <v>100.3</v>
      </c>
      <c r="V131" s="2054">
        <v>102.6</v>
      </c>
      <c r="W131" s="2054">
        <v>105.7</v>
      </c>
      <c r="X131" s="2054">
        <v>107.6</v>
      </c>
      <c r="Y131" s="2054">
        <v>101.2</v>
      </c>
      <c r="Z131" s="2054">
        <v>105.6</v>
      </c>
      <c r="AA131" s="2054">
        <v>122.5</v>
      </c>
      <c r="AB131" s="2054">
        <v>130</v>
      </c>
      <c r="AC131" s="2054"/>
      <c r="AD131" s="1583"/>
      <c r="AE131" s="1513"/>
      <c r="AF131" s="1513"/>
      <c r="AG131" s="1513"/>
      <c r="AH131" s="1513"/>
      <c r="AI131" s="1583"/>
      <c r="AJ131" s="1583"/>
      <c r="AK131" s="1583"/>
      <c r="AL131" s="1583"/>
      <c r="AM131" s="1583"/>
      <c r="AN131" s="1583"/>
    </row>
    <row r="132" spans="3:41" ht="12">
      <c r="D132" s="1583" t="s">
        <v>1414</v>
      </c>
      <c r="E132" s="2054">
        <v>107.4</v>
      </c>
      <c r="F132" s="2054">
        <v>107.3</v>
      </c>
      <c r="G132" s="2054">
        <v>119.3</v>
      </c>
      <c r="H132" s="2054">
        <v>118.4</v>
      </c>
      <c r="I132" s="2054">
        <v>114.8</v>
      </c>
      <c r="J132" s="2054">
        <v>109.1</v>
      </c>
      <c r="K132" s="2054">
        <v>104.9</v>
      </c>
      <c r="L132" s="2054">
        <v>101.4</v>
      </c>
      <c r="M132" s="2054">
        <v>108.5</v>
      </c>
      <c r="N132" s="2054">
        <v>108</v>
      </c>
      <c r="O132" s="2054">
        <v>101.8</v>
      </c>
      <c r="P132" s="2054">
        <v>100.7</v>
      </c>
      <c r="Q132" s="2054">
        <v>102.6</v>
      </c>
      <c r="R132" s="2054">
        <v>94.2</v>
      </c>
      <c r="S132" s="2054">
        <v>97.8</v>
      </c>
      <c r="T132" s="2054">
        <v>101.7</v>
      </c>
      <c r="U132" s="2054">
        <v>109.2</v>
      </c>
      <c r="V132" s="2054">
        <v>107</v>
      </c>
      <c r="W132" s="2054"/>
      <c r="X132" s="2054"/>
      <c r="Y132" s="2054"/>
      <c r="Z132" s="2054"/>
      <c r="AA132" s="2054"/>
      <c r="AB132" s="2054"/>
      <c r="AC132" s="2054"/>
      <c r="AD132" s="1583"/>
      <c r="AE132" s="1513" t="s">
        <v>271</v>
      </c>
      <c r="AF132" s="1513"/>
      <c r="AG132" s="1513"/>
      <c r="AH132" s="1513"/>
      <c r="AI132" s="1583"/>
      <c r="AJ132" s="1583"/>
      <c r="AK132" s="1583"/>
      <c r="AL132" s="1583"/>
      <c r="AM132" s="1583"/>
      <c r="AN132" s="1583"/>
    </row>
    <row r="133" spans="3:41" ht="12">
      <c r="D133" s="1583"/>
      <c r="E133" s="1619"/>
      <c r="AC133" s="2054"/>
      <c r="AD133" s="1583"/>
      <c r="AE133" s="1513"/>
      <c r="AF133" s="1513"/>
      <c r="AG133" s="1513"/>
      <c r="AH133" s="1513"/>
      <c r="AI133" s="1583"/>
      <c r="AJ133" s="1583"/>
      <c r="AK133" s="1583"/>
      <c r="AL133" s="1583"/>
      <c r="AM133" s="1583"/>
      <c r="AN133" s="1583"/>
    </row>
    <row r="134" spans="3:41" ht="12">
      <c r="C134" s="1605"/>
      <c r="D134" s="1605"/>
      <c r="E134" s="1605"/>
      <c r="F134" s="1605"/>
      <c r="G134" s="1605"/>
      <c r="H134" s="1605"/>
      <c r="I134" s="1605"/>
      <c r="J134" s="1605"/>
      <c r="K134" s="1605"/>
      <c r="L134" s="1605"/>
      <c r="M134" s="1605"/>
      <c r="N134" s="1605"/>
      <c r="O134" s="1605"/>
      <c r="P134" s="1605"/>
      <c r="Q134" s="1605"/>
      <c r="R134" s="1605"/>
      <c r="S134" s="1605"/>
      <c r="T134" s="1605"/>
      <c r="U134" s="1605"/>
      <c r="V134" s="1605"/>
      <c r="W134" s="1605"/>
      <c r="X134" s="1605"/>
      <c r="Y134" s="1605"/>
      <c r="Z134" s="1605"/>
      <c r="AA134" s="1605"/>
      <c r="AB134" s="1605"/>
      <c r="AC134" s="2232"/>
      <c r="AD134" s="1605"/>
      <c r="AE134" s="1241"/>
      <c r="AF134" s="1241"/>
      <c r="AG134" s="1241"/>
      <c r="AH134" s="1241"/>
      <c r="AI134" s="1605"/>
      <c r="AJ134" s="1605"/>
      <c r="AK134" s="1605"/>
      <c r="AL134" s="1605"/>
      <c r="AM134" s="1605"/>
      <c r="AN134" s="1583"/>
    </row>
    <row r="135" spans="3:41" ht="12">
      <c r="C135" s="2237" t="s">
        <v>1339</v>
      </c>
      <c r="D135" s="1583" t="s">
        <v>1198</v>
      </c>
      <c r="E135" s="2153">
        <f t="shared" ref="E135:AH135" si="72">E137*$AJ$135/$AJ$137</f>
        <v>97.19978915935495</v>
      </c>
      <c r="F135" s="2153">
        <f t="shared" si="72"/>
        <v>100.87400799355736</v>
      </c>
      <c r="G135" s="2153">
        <f t="shared" si="72"/>
        <v>105.88430640383342</v>
      </c>
      <c r="H135" s="2153">
        <f t="shared" si="72"/>
        <v>107.33172594457983</v>
      </c>
      <c r="I135" s="2153">
        <f t="shared" si="72"/>
        <v>105.32760658046939</v>
      </c>
      <c r="J135" s="2153">
        <f t="shared" si="72"/>
        <v>107.77708580327099</v>
      </c>
      <c r="K135" s="2153">
        <f t="shared" si="72"/>
        <v>111.33996467280065</v>
      </c>
      <c r="L135" s="2153">
        <f t="shared" si="72"/>
        <v>113.56676396625667</v>
      </c>
      <c r="M135" s="2153">
        <f t="shared" si="72"/>
        <v>116.0162431890583</v>
      </c>
      <c r="N135" s="2153">
        <f t="shared" si="72"/>
        <v>113.01006414289267</v>
      </c>
      <c r="O135" s="2153">
        <f t="shared" si="72"/>
        <v>109.22450534401743</v>
      </c>
      <c r="P135" s="2153">
        <f t="shared" si="72"/>
        <v>102.64246462255042</v>
      </c>
      <c r="Q135" s="2153">
        <f t="shared" si="72"/>
        <v>100.48775639574116</v>
      </c>
      <c r="R135" s="2153">
        <f t="shared" si="72"/>
        <v>96.570105074269762</v>
      </c>
      <c r="S135" s="2153">
        <f t="shared" si="72"/>
        <v>95.982457376049069</v>
      </c>
      <c r="T135" s="2153">
        <f t="shared" si="72"/>
        <v>96.96187020641689</v>
      </c>
      <c r="U135" s="2153">
        <f t="shared" si="72"/>
        <v>98.430989451968685</v>
      </c>
      <c r="V135" s="2153">
        <f t="shared" si="72"/>
        <v>99.606284848410098</v>
      </c>
      <c r="W135" s="2153">
        <f t="shared" si="72"/>
        <v>101.76099307521936</v>
      </c>
      <c r="X135" s="2153">
        <f t="shared" si="72"/>
        <v>99.018637150189377</v>
      </c>
      <c r="Y135" s="2153">
        <f t="shared" si="72"/>
        <v>98.235106885895092</v>
      </c>
      <c r="Z135" s="2153">
        <f t="shared" si="72"/>
        <v>97.549517904637625</v>
      </c>
      <c r="AA135" s="2153">
        <f t="shared" si="72"/>
        <v>98.626872018042249</v>
      </c>
      <c r="AB135" s="2153">
        <f t="shared" si="72"/>
        <v>99.116578433226181</v>
      </c>
      <c r="AC135" s="2153">
        <f t="shared" si="72"/>
        <v>98.435030251465292</v>
      </c>
      <c r="AD135" s="2153">
        <f t="shared" si="72"/>
        <v>98.337666225499447</v>
      </c>
      <c r="AE135" s="2153">
        <f t="shared" si="72"/>
        <v>97.364025965841037</v>
      </c>
      <c r="AF135" s="2153">
        <f t="shared" si="72"/>
        <v>98.629758303396969</v>
      </c>
      <c r="AG135" s="2153">
        <f t="shared" si="72"/>
        <v>100.90158557593325</v>
      </c>
      <c r="AH135" s="2153">
        <f t="shared" si="72"/>
        <v>105.01521567299002</v>
      </c>
      <c r="AI135" s="2153">
        <f>AI137*$AJ$135/$AJ$137</f>
        <v>104.96653366000713</v>
      </c>
      <c r="AJ135" s="2238">
        <f>AK135*AJ136/AK136</f>
        <v>100.47967479674796</v>
      </c>
      <c r="AK135" s="2143">
        <v>102.99166666666666</v>
      </c>
      <c r="AL135" s="2143">
        <v>101.9</v>
      </c>
      <c r="AM135" s="2143">
        <v>103.5</v>
      </c>
      <c r="AN135" s="2143">
        <v>103.2</v>
      </c>
    </row>
    <row r="136" spans="3:41" ht="12">
      <c r="C136" s="2142" t="s">
        <v>97</v>
      </c>
      <c r="D136" s="1583" t="s">
        <v>581</v>
      </c>
      <c r="E136" s="2143">
        <v>99.24291998793673</v>
      </c>
      <c r="F136" s="2143">
        <v>102.99437057167317</v>
      </c>
      <c r="G136" s="2143">
        <v>108.10998500404106</v>
      </c>
      <c r="H136" s="2143">
        <v>109.58782917339178</v>
      </c>
      <c r="I136" s="2143">
        <v>107.54158340044462</v>
      </c>
      <c r="J136" s="2143">
        <v>110.04255045626891</v>
      </c>
      <c r="K136" s="2143">
        <v>113.68032071928607</v>
      </c>
      <c r="L136" s="2143">
        <v>115.95392713367181</v>
      </c>
      <c r="M136" s="2143">
        <v>118.45489418949612</v>
      </c>
      <c r="N136" s="2143">
        <v>115.38552553007537</v>
      </c>
      <c r="O136" s="2143">
        <v>111.52039462561963</v>
      </c>
      <c r="P136" s="2143">
        <v>104.8</v>
      </c>
      <c r="Q136" s="2143">
        <v>102.6</v>
      </c>
      <c r="R136" s="2143">
        <v>98.6</v>
      </c>
      <c r="S136" s="2143">
        <v>98</v>
      </c>
      <c r="T136" s="2143">
        <v>99</v>
      </c>
      <c r="U136" s="2143">
        <v>100.5</v>
      </c>
      <c r="V136" s="2143">
        <v>101.7</v>
      </c>
      <c r="W136" s="2143">
        <v>103.9</v>
      </c>
      <c r="X136" s="2143">
        <v>101.1</v>
      </c>
      <c r="Y136" s="2143">
        <v>100.3</v>
      </c>
      <c r="Z136" s="2143">
        <v>99.6</v>
      </c>
      <c r="AA136" s="2143">
        <v>100.7</v>
      </c>
      <c r="AB136" s="2143">
        <v>101.2</v>
      </c>
      <c r="AC136" s="2143"/>
      <c r="AD136" s="2143"/>
      <c r="AE136" s="2144"/>
      <c r="AF136" s="2144"/>
      <c r="AG136" s="2144"/>
      <c r="AH136" s="2143"/>
      <c r="AI136" s="2143"/>
      <c r="AJ136" s="2145">
        <v>100</v>
      </c>
      <c r="AK136" s="2145">
        <v>102.5</v>
      </c>
      <c r="AL136" s="2145">
        <v>102.1</v>
      </c>
      <c r="AM136" s="2145"/>
      <c r="AN136" s="2145"/>
      <c r="AO136" s="2146" t="s">
        <v>1440</v>
      </c>
    </row>
    <row r="137" spans="3:41" ht="12">
      <c r="C137" s="2147"/>
      <c r="D137" s="1583" t="s">
        <v>1417</v>
      </c>
      <c r="E137" s="2143">
        <v>99.831316746758489</v>
      </c>
      <c r="F137" s="2143">
        <v>103.60500913237478</v>
      </c>
      <c r="G137" s="2143">
        <v>108.75095329457885</v>
      </c>
      <c r="H137" s="2143">
        <v>110.23755938588225</v>
      </c>
      <c r="I137" s="2143">
        <v>108.1791817210006</v>
      </c>
      <c r="J137" s="2143">
        <v>110.6949766447448</v>
      </c>
      <c r="K137" s="2143">
        <v>114.35431471564547</v>
      </c>
      <c r="L137" s="2143">
        <v>116.6414010099584</v>
      </c>
      <c r="M137" s="2143">
        <v>119.15719593370261</v>
      </c>
      <c r="N137" s="2143">
        <v>116.06962943638017</v>
      </c>
      <c r="O137" s="2143">
        <v>112.1815827360482</v>
      </c>
      <c r="P137" s="2143">
        <v>105.42134387351778</v>
      </c>
      <c r="Q137" s="2143">
        <v>103.2083003952569</v>
      </c>
      <c r="R137" s="2143">
        <v>99.184584980237148</v>
      </c>
      <c r="S137" s="2143">
        <v>98.581027667984188</v>
      </c>
      <c r="T137" s="2143">
        <v>99.586956521739111</v>
      </c>
      <c r="U137" s="2143">
        <v>101.09584980237153</v>
      </c>
      <c r="V137" s="2143">
        <v>102.30296442687747</v>
      </c>
      <c r="W137" s="2143">
        <v>104.51600790513834</v>
      </c>
      <c r="X137" s="2143">
        <v>101.69940711462449</v>
      </c>
      <c r="Y137" s="2143">
        <v>100.89466403162054</v>
      </c>
      <c r="Z137" s="2143">
        <v>100.19051383399209</v>
      </c>
      <c r="AA137" s="2143">
        <v>101.29703557312253</v>
      </c>
      <c r="AB137" s="2143">
        <v>101.8</v>
      </c>
      <c r="AC137" s="2143">
        <v>101.1</v>
      </c>
      <c r="AD137" s="2143">
        <v>101</v>
      </c>
      <c r="AE137" s="2144">
        <v>100</v>
      </c>
      <c r="AF137" s="2144">
        <v>101.3</v>
      </c>
      <c r="AG137" s="2144">
        <v>103.63333333333333</v>
      </c>
      <c r="AH137" s="2143">
        <v>107.85833333333331</v>
      </c>
      <c r="AI137" s="2143">
        <v>107.80833333333334</v>
      </c>
      <c r="AJ137" s="2143">
        <v>103.2</v>
      </c>
      <c r="AK137" s="2143"/>
      <c r="AL137" s="2143"/>
      <c r="AM137" s="2143"/>
      <c r="AN137" s="2143"/>
    </row>
    <row r="138" spans="3:41" ht="12">
      <c r="C138" s="2139" t="s">
        <v>1339</v>
      </c>
      <c r="D138" s="1601" t="s">
        <v>1198</v>
      </c>
      <c r="E138" s="2140">
        <f t="shared" ref="E138:AH138" si="73">E140*$AJ$138/$AJ$140</f>
        <v>105.3973797396439</v>
      </c>
      <c r="F138" s="2140">
        <f t="shared" si="73"/>
        <v>109.01567295329725</v>
      </c>
      <c r="G138" s="2140">
        <f t="shared" si="73"/>
        <v>112.51724703102629</v>
      </c>
      <c r="H138" s="2140">
        <f t="shared" si="73"/>
        <v>114.5014723417394</v>
      </c>
      <c r="I138" s="2140">
        <f t="shared" si="73"/>
        <v>116.01882110875533</v>
      </c>
      <c r="J138" s="2140">
        <f t="shared" si="73"/>
        <v>116.95257419614971</v>
      </c>
      <c r="K138" s="2140">
        <f t="shared" si="73"/>
        <v>116.71913592430111</v>
      </c>
      <c r="L138" s="2140">
        <f t="shared" si="73"/>
        <v>117.06929333207398</v>
      </c>
      <c r="M138" s="2140">
        <f t="shared" si="73"/>
        <v>117.30273160392264</v>
      </c>
      <c r="N138" s="2140">
        <f t="shared" si="73"/>
        <v>113.21756184657211</v>
      </c>
      <c r="O138" s="2140">
        <f t="shared" si="73"/>
        <v>110.29958344846459</v>
      </c>
      <c r="P138" s="2140">
        <f t="shared" si="73"/>
        <v>113.47693770418165</v>
      </c>
      <c r="Q138" s="2140">
        <f t="shared" si="73"/>
        <v>114.11067881488172</v>
      </c>
      <c r="R138" s="2140">
        <f t="shared" si="73"/>
        <v>109.34830076241485</v>
      </c>
      <c r="S138" s="2140">
        <f t="shared" si="73"/>
        <v>108.91027381825452</v>
      </c>
      <c r="T138" s="2140">
        <f t="shared" si="73"/>
        <v>109.81428687322374</v>
      </c>
      <c r="U138" s="2140">
        <f t="shared" si="73"/>
        <v>103.59216514327588</v>
      </c>
      <c r="V138" s="2140">
        <f t="shared" si="73"/>
        <v>104.29076355946367</v>
      </c>
      <c r="W138" s="2140">
        <f t="shared" si="73"/>
        <v>105.9873597130626</v>
      </c>
      <c r="X138" s="2140">
        <f t="shared" si="73"/>
        <v>102.49436763212363</v>
      </c>
      <c r="Y138" s="2140">
        <f t="shared" si="73"/>
        <v>99.400574646149096</v>
      </c>
      <c r="Z138" s="2140">
        <f t="shared" si="73"/>
        <v>99.999373288595777</v>
      </c>
      <c r="AA138" s="2140">
        <f t="shared" si="73"/>
        <v>100.59817193104246</v>
      </c>
      <c r="AB138" s="2140">
        <f t="shared" si="73"/>
        <v>106.0871594868037</v>
      </c>
      <c r="AC138" s="2140">
        <f t="shared" si="73"/>
        <v>105.08916174939257</v>
      </c>
      <c r="AD138" s="2140">
        <f t="shared" si="73"/>
        <v>101.89556898967693</v>
      </c>
      <c r="AE138" s="2140">
        <f t="shared" si="73"/>
        <v>99.799773741113555</v>
      </c>
      <c r="AF138" s="2140">
        <f t="shared" si="73"/>
        <v>100.79777147852469</v>
      </c>
      <c r="AG138" s="2140">
        <f t="shared" si="73"/>
        <v>102.44446774525305</v>
      </c>
      <c r="AH138" s="2140">
        <f t="shared" si="73"/>
        <v>106.12042607805076</v>
      </c>
      <c r="AI138" s="2140">
        <f>AI140*$AJ$138/$AJ$140</f>
        <v>105.039261862522</v>
      </c>
      <c r="AJ138" s="1869">
        <f>AK138*AJ139/AK139</f>
        <v>100.29877260981912</v>
      </c>
      <c r="AK138" s="2141">
        <v>103.50833333333334</v>
      </c>
      <c r="AL138" s="2141">
        <v>99.2</v>
      </c>
      <c r="AM138" s="2141">
        <v>97.1</v>
      </c>
      <c r="AN138" s="2143">
        <v>93.4</v>
      </c>
      <c r="AO138" s="2019"/>
    </row>
    <row r="139" spans="3:41" ht="12">
      <c r="C139" s="1583"/>
      <c r="D139" s="1583" t="s">
        <v>1137</v>
      </c>
      <c r="E139" s="2143">
        <v>105.60883636174452</v>
      </c>
      <c r="F139" s="2143">
        <v>109.23438888357632</v>
      </c>
      <c r="G139" s="2143">
        <v>112.7429880982522</v>
      </c>
      <c r="H139" s="2143">
        <v>114.73119431990187</v>
      </c>
      <c r="I139" s="2143">
        <v>116.25158731292811</v>
      </c>
      <c r="J139" s="2143">
        <v>117.18721377017499</v>
      </c>
      <c r="K139" s="2143">
        <v>116.95330715586327</v>
      </c>
      <c r="L139" s="2143">
        <v>117.30416707733085</v>
      </c>
      <c r="M139" s="2143">
        <v>117.53807369164259</v>
      </c>
      <c r="N139" s="2143">
        <v>113.44470794118739</v>
      </c>
      <c r="O139" s="2143">
        <v>110.5208752622908</v>
      </c>
      <c r="P139" s="2143">
        <v>113.70460417931152</v>
      </c>
      <c r="Q139" s="2143">
        <v>114.33961675192921</v>
      </c>
      <c r="R139" s="2143">
        <v>109.56768403711087</v>
      </c>
      <c r="S139" s="2143">
        <v>109.12877828838984</v>
      </c>
      <c r="T139" s="2143">
        <v>110.03460504638861</v>
      </c>
      <c r="U139" s="2143">
        <v>103.8</v>
      </c>
      <c r="V139" s="2143">
        <v>104.5</v>
      </c>
      <c r="W139" s="2143">
        <v>106.2</v>
      </c>
      <c r="X139" s="2143">
        <v>102.7</v>
      </c>
      <c r="Y139" s="2143">
        <v>99.6</v>
      </c>
      <c r="Z139" s="2143">
        <v>100.2</v>
      </c>
      <c r="AA139" s="2143">
        <v>100.8</v>
      </c>
      <c r="AB139" s="2143">
        <v>106.3</v>
      </c>
      <c r="AC139" s="2143"/>
      <c r="AD139" s="2143"/>
      <c r="AE139" s="2144"/>
      <c r="AF139" s="2144"/>
      <c r="AG139" s="2144"/>
      <c r="AH139" s="2143"/>
      <c r="AI139" s="2143"/>
      <c r="AJ139" s="2145">
        <v>100</v>
      </c>
      <c r="AK139" s="2145">
        <v>103.2</v>
      </c>
      <c r="AL139" s="2145">
        <v>100.4</v>
      </c>
      <c r="AM139" s="2145"/>
      <c r="AN139" s="2145"/>
      <c r="AO139" s="2146" t="s">
        <v>1440</v>
      </c>
    </row>
    <row r="140" spans="3:41" ht="12">
      <c r="C140" s="2148" t="s">
        <v>97</v>
      </c>
      <c r="D140" s="1605" t="s">
        <v>1417</v>
      </c>
      <c r="E140" s="2149">
        <v>105.60883636174452</v>
      </c>
      <c r="F140" s="2149">
        <v>109.23438888357632</v>
      </c>
      <c r="G140" s="2149">
        <v>112.7429880982522</v>
      </c>
      <c r="H140" s="2149">
        <v>114.73119431990187</v>
      </c>
      <c r="I140" s="2149">
        <v>116.25158731292811</v>
      </c>
      <c r="J140" s="2149">
        <v>117.18721377017499</v>
      </c>
      <c r="K140" s="2149">
        <v>116.95330715586327</v>
      </c>
      <c r="L140" s="2149">
        <v>117.30416707733083</v>
      </c>
      <c r="M140" s="2149">
        <v>117.53807369164261</v>
      </c>
      <c r="N140" s="2149">
        <v>113.4447079411874</v>
      </c>
      <c r="O140" s="2149">
        <v>110.52087526229082</v>
      </c>
      <c r="P140" s="2149">
        <v>113.70460417931153</v>
      </c>
      <c r="Q140" s="2149">
        <v>114.33961675192921</v>
      </c>
      <c r="R140" s="2149">
        <v>109.56768403711087</v>
      </c>
      <c r="S140" s="2149">
        <v>109.12877828838984</v>
      </c>
      <c r="T140" s="2149">
        <v>110.03460504638859</v>
      </c>
      <c r="U140" s="2149">
        <v>103.8</v>
      </c>
      <c r="V140" s="2149">
        <v>104.5</v>
      </c>
      <c r="W140" s="2149">
        <v>106.2</v>
      </c>
      <c r="X140" s="2149">
        <v>102.7</v>
      </c>
      <c r="Y140" s="2149">
        <v>99.6</v>
      </c>
      <c r="Z140" s="2149">
        <v>100.2</v>
      </c>
      <c r="AA140" s="2149">
        <v>100.8</v>
      </c>
      <c r="AB140" s="2149">
        <v>106.3</v>
      </c>
      <c r="AC140" s="2149">
        <v>105.3</v>
      </c>
      <c r="AD140" s="2149">
        <v>102.1</v>
      </c>
      <c r="AE140" s="2150">
        <v>100</v>
      </c>
      <c r="AF140" s="2150">
        <v>101</v>
      </c>
      <c r="AG140" s="2150">
        <v>102.64999999999999</v>
      </c>
      <c r="AH140" s="2149">
        <v>106.33333333333333</v>
      </c>
      <c r="AI140" s="2149">
        <v>105.24999999999999</v>
      </c>
      <c r="AJ140" s="2149">
        <v>100.5</v>
      </c>
      <c r="AK140" s="2149"/>
      <c r="AL140" s="2149"/>
      <c r="AM140" s="2149"/>
      <c r="AN140" s="2143"/>
    </row>
    <row r="141" spans="3:41" ht="12">
      <c r="C141" s="2151" t="s">
        <v>1418</v>
      </c>
      <c r="D141" s="1601" t="s">
        <v>1198</v>
      </c>
      <c r="E141" s="2140">
        <f t="shared" ref="E141:AH141" si="74">E143*$AJ$141/$AJ$143</f>
        <v>198.47354429294231</v>
      </c>
      <c r="F141" s="2140">
        <f t="shared" si="74"/>
        <v>186.25689620672898</v>
      </c>
      <c r="G141" s="2140">
        <f t="shared" si="74"/>
        <v>172.59931014111615</v>
      </c>
      <c r="H141" s="2140">
        <f t="shared" si="74"/>
        <v>148.88648295838931</v>
      </c>
      <c r="I141" s="2140">
        <f t="shared" si="74"/>
        <v>126.82342534627929</v>
      </c>
      <c r="J141" s="2140">
        <f t="shared" si="74"/>
        <v>124.75599259322782</v>
      </c>
      <c r="K141" s="2140">
        <f t="shared" si="74"/>
        <v>129.85148341893046</v>
      </c>
      <c r="L141" s="2140">
        <f t="shared" si="74"/>
        <v>139.52038609229245</v>
      </c>
      <c r="M141" s="2140">
        <f t="shared" si="74"/>
        <v>140.50189457101382</v>
      </c>
      <c r="N141" s="2140">
        <f t="shared" si="74"/>
        <v>122.87650827227195</v>
      </c>
      <c r="O141" s="2140">
        <f t="shared" si="74"/>
        <v>122.55281930588508</v>
      </c>
      <c r="P141" s="2140">
        <f t="shared" si="74"/>
        <v>124.82908365015388</v>
      </c>
      <c r="Q141" s="2140">
        <f t="shared" si="74"/>
        <v>117.81234218525188</v>
      </c>
      <c r="R141" s="2140">
        <f t="shared" si="74"/>
        <v>109.81409224162846</v>
      </c>
      <c r="S141" s="2140">
        <f t="shared" si="74"/>
        <v>114.19955565719224</v>
      </c>
      <c r="T141" s="2140">
        <f t="shared" si="74"/>
        <v>122.58414404456768</v>
      </c>
      <c r="U141" s="2140">
        <f t="shared" si="74"/>
        <v>127.77360908631815</v>
      </c>
      <c r="V141" s="2140">
        <f t="shared" si="74"/>
        <v>135.09315635848523</v>
      </c>
      <c r="W141" s="2140">
        <f t="shared" si="74"/>
        <v>137.32765438451057</v>
      </c>
      <c r="X141" s="2140">
        <f t="shared" si="74"/>
        <v>130.62416030643456</v>
      </c>
      <c r="Y141" s="2140">
        <f t="shared" si="74"/>
        <v>118.26133010636913</v>
      </c>
      <c r="Z141" s="2140">
        <f t="shared" si="74"/>
        <v>124.49495310420617</v>
      </c>
      <c r="AA141" s="2140">
        <f t="shared" si="74"/>
        <v>121.80102557750273</v>
      </c>
      <c r="AB141" s="2140">
        <f t="shared" si="74"/>
        <v>117.11275635467389</v>
      </c>
      <c r="AC141" s="2140">
        <f t="shared" si="74"/>
        <v>123.84757517143251</v>
      </c>
      <c r="AD141" s="2140">
        <f t="shared" si="74"/>
        <v>127.75272592719639</v>
      </c>
      <c r="AE141" s="2140">
        <f t="shared" si="74"/>
        <v>123.68050989845861</v>
      </c>
      <c r="AF141" s="2140">
        <f t="shared" si="74"/>
        <v>120.11993126820329</v>
      </c>
      <c r="AG141" s="2140">
        <f t="shared" si="74"/>
        <v>120.6733349849292</v>
      </c>
      <c r="AH141" s="2140">
        <f t="shared" si="74"/>
        <v>130.44665345389984</v>
      </c>
      <c r="AI141" s="2140">
        <f>AI143*$AJ$141/$AJ$143</f>
        <v>121.96809085047659</v>
      </c>
      <c r="AJ141" s="1869">
        <f>AK141*AJ142/AK142</f>
        <v>103.74753451676528</v>
      </c>
      <c r="AK141" s="2141">
        <v>105.2</v>
      </c>
      <c r="AL141" s="2143">
        <v>104.5</v>
      </c>
      <c r="AM141" s="2143">
        <v>100.9</v>
      </c>
      <c r="AN141" s="2143">
        <v>100.2</v>
      </c>
      <c r="AO141" s="1619" t="s">
        <v>271</v>
      </c>
    </row>
    <row r="142" spans="3:41" ht="12">
      <c r="C142" s="2152"/>
      <c r="D142" s="1583"/>
      <c r="E142" s="2153"/>
      <c r="F142" s="2153"/>
      <c r="G142" s="2153"/>
      <c r="H142" s="2153"/>
      <c r="I142" s="2153"/>
      <c r="J142" s="2153"/>
      <c r="K142" s="2153"/>
      <c r="L142" s="2153"/>
      <c r="M142" s="2153"/>
      <c r="N142" s="2153"/>
      <c r="O142" s="2153"/>
      <c r="P142" s="2153"/>
      <c r="Q142" s="2153"/>
      <c r="R142" s="2153"/>
      <c r="S142" s="2153"/>
      <c r="T142" s="2153"/>
      <c r="U142" s="2153"/>
      <c r="V142" s="2153"/>
      <c r="W142" s="2153"/>
      <c r="X142" s="2153"/>
      <c r="Y142" s="2153"/>
      <c r="Z142" s="2153"/>
      <c r="AA142" s="2153"/>
      <c r="AB142" s="2153"/>
      <c r="AC142" s="2153"/>
      <c r="AD142" s="2153"/>
      <c r="AE142" s="2154"/>
      <c r="AF142" s="2154"/>
      <c r="AG142" s="2154"/>
      <c r="AH142" s="2153"/>
      <c r="AI142" s="2153"/>
      <c r="AJ142" s="2145">
        <v>100</v>
      </c>
      <c r="AK142" s="2145">
        <v>101.4</v>
      </c>
      <c r="AL142" s="2145">
        <v>105.3</v>
      </c>
      <c r="AM142" s="2145"/>
      <c r="AN142" s="2145"/>
      <c r="AO142" s="2146" t="s">
        <v>1440</v>
      </c>
    </row>
    <row r="143" spans="3:41" ht="12">
      <c r="C143" s="2148" t="s">
        <v>570</v>
      </c>
      <c r="D143" s="1605" t="s">
        <v>1417</v>
      </c>
      <c r="E143" s="2149">
        <v>158.4</v>
      </c>
      <c r="F143" s="2149">
        <v>148.65</v>
      </c>
      <c r="G143" s="2149">
        <v>137.74999999999997</v>
      </c>
      <c r="H143" s="2149">
        <v>118.825</v>
      </c>
      <c r="I143" s="2149">
        <v>101.21666666666665</v>
      </c>
      <c r="J143" s="2149">
        <v>99.566666666666663</v>
      </c>
      <c r="K143" s="2149">
        <v>103.63333333333333</v>
      </c>
      <c r="L143" s="2149">
        <v>111.35000000000001</v>
      </c>
      <c r="M143" s="2149">
        <v>112.13333333333331</v>
      </c>
      <c r="N143" s="2149">
        <v>98.066666666666677</v>
      </c>
      <c r="O143" s="2149">
        <v>97.808333333333323</v>
      </c>
      <c r="P143" s="2149">
        <v>99.624999999999986</v>
      </c>
      <c r="Q143" s="2149">
        <v>94.024999999999991</v>
      </c>
      <c r="R143" s="2149">
        <v>87.641666666666652</v>
      </c>
      <c r="S143" s="2149">
        <v>91.141666666666666</v>
      </c>
      <c r="T143" s="2149">
        <v>97.833333333333329</v>
      </c>
      <c r="U143" s="2149">
        <v>101.97500000000001</v>
      </c>
      <c r="V143" s="2149">
        <v>107.81666666666666</v>
      </c>
      <c r="W143" s="2149">
        <v>109.60000000000001</v>
      </c>
      <c r="X143" s="2149">
        <v>104.25</v>
      </c>
      <c r="Y143" s="2149">
        <v>94.38333333333334</v>
      </c>
      <c r="Z143" s="2149">
        <v>99.358333333333334</v>
      </c>
      <c r="AA143" s="2149">
        <v>97.208333333333329</v>
      </c>
      <c r="AB143" s="2149">
        <v>93.466666666666683</v>
      </c>
      <c r="AC143" s="2149">
        <v>98.841666666666683</v>
      </c>
      <c r="AD143" s="2149">
        <v>101.95833333333333</v>
      </c>
      <c r="AE143" s="2150">
        <v>98.708333333333329</v>
      </c>
      <c r="AF143" s="2150">
        <v>95.86666666666666</v>
      </c>
      <c r="AG143" s="2150">
        <v>96.308333333333337</v>
      </c>
      <c r="AH143" s="2149">
        <v>104.10833333333333</v>
      </c>
      <c r="AI143" s="2149">
        <v>97.341666666666654</v>
      </c>
      <c r="AJ143" s="2149">
        <v>82.8</v>
      </c>
      <c r="AK143" s="2149"/>
      <c r="AL143" s="2143"/>
      <c r="AM143" s="2143"/>
      <c r="AN143" s="2143"/>
      <c r="AO143" s="1619" t="s">
        <v>271</v>
      </c>
    </row>
    <row r="144" spans="3:41" ht="12">
      <c r="C144" s="2152" t="s">
        <v>571</v>
      </c>
      <c r="D144" s="1601" t="s">
        <v>1198</v>
      </c>
      <c r="E144" s="2153">
        <f t="shared" ref="E144:AH144" si="75">E146*$AJ$144/$AJ$146</f>
        <v>101.92203524483604</v>
      </c>
      <c r="F144" s="2153">
        <f t="shared" si="75"/>
        <v>102.96054215417209</v>
      </c>
      <c r="G144" s="2153">
        <f t="shared" si="75"/>
        <v>106.051336527196</v>
      </c>
      <c r="H144" s="2153">
        <f t="shared" si="75"/>
        <v>107.22171732978104</v>
      </c>
      <c r="I144" s="2153">
        <f t="shared" si="75"/>
        <v>105.91122051561888</v>
      </c>
      <c r="J144" s="2153">
        <f t="shared" si="75"/>
        <v>103.29022688729464</v>
      </c>
      <c r="K144" s="2153">
        <f t="shared" si="75"/>
        <v>100.43845394578459</v>
      </c>
      <c r="L144" s="2153">
        <f t="shared" si="75"/>
        <v>98.501556138689594</v>
      </c>
      <c r="M144" s="2153">
        <f t="shared" si="75"/>
        <v>98.188355642223186</v>
      </c>
      <c r="N144" s="2153">
        <f t="shared" si="75"/>
        <v>97.191059324527458</v>
      </c>
      <c r="O144" s="2153">
        <f t="shared" si="75"/>
        <v>97.479533466009713</v>
      </c>
      <c r="P144" s="2153">
        <f t="shared" si="75"/>
        <v>94.883266192669609</v>
      </c>
      <c r="Q144" s="2153">
        <f t="shared" si="75"/>
        <v>92.526020350843424</v>
      </c>
      <c r="R144" s="2153">
        <f t="shared" si="75"/>
        <v>91.405092258226745</v>
      </c>
      <c r="S144" s="2153">
        <f t="shared" si="75"/>
        <v>89.056088534728588</v>
      </c>
      <c r="T144" s="2153">
        <f t="shared" si="75"/>
        <v>89.031362179744391</v>
      </c>
      <c r="U144" s="2153">
        <f t="shared" si="75"/>
        <v>89.558857752740479</v>
      </c>
      <c r="V144" s="2153">
        <f t="shared" si="75"/>
        <v>89.872058249206901</v>
      </c>
      <c r="W144" s="2153">
        <f t="shared" si="75"/>
        <v>93.15242134377624</v>
      </c>
      <c r="X144" s="2153">
        <f t="shared" si="75"/>
        <v>96.177278770175647</v>
      </c>
      <c r="Y144" s="2153">
        <f t="shared" si="75"/>
        <v>97.421838637713265</v>
      </c>
      <c r="Z144" s="2153">
        <f t="shared" si="75"/>
        <v>97.627891595914875</v>
      </c>
      <c r="AA144" s="2153">
        <f t="shared" si="75"/>
        <v>98.46858766537737</v>
      </c>
      <c r="AB144" s="2153">
        <f t="shared" si="75"/>
        <v>97.850428790772568</v>
      </c>
      <c r="AC144" s="2153">
        <f t="shared" si="75"/>
        <v>98.27077682550383</v>
      </c>
      <c r="AD144" s="2153">
        <f t="shared" si="75"/>
        <v>98.402650718752852</v>
      </c>
      <c r="AE144" s="2153">
        <f t="shared" si="75"/>
        <v>99.136199249950522</v>
      </c>
      <c r="AF144" s="2153">
        <f t="shared" si="75"/>
        <v>99.284557379855656</v>
      </c>
      <c r="AG144" s="2153">
        <f t="shared" si="75"/>
        <v>98.971356883389234</v>
      </c>
      <c r="AH144" s="2153">
        <f t="shared" si="75"/>
        <v>98.790030280171834</v>
      </c>
      <c r="AI144" s="2153">
        <f>AI146*$AJ$144/$AJ$146</f>
        <v>99.515336693041462</v>
      </c>
      <c r="AJ144" s="1869">
        <f>AK144*AJ145/AK145</f>
        <v>99.696663296258848</v>
      </c>
      <c r="AK144" s="2143">
        <v>98.6</v>
      </c>
      <c r="AL144" s="2141">
        <v>98.4</v>
      </c>
      <c r="AM144" s="2141">
        <v>103.4</v>
      </c>
      <c r="AN144" s="2143">
        <v>98.7</v>
      </c>
    </row>
    <row r="145" spans="2:43" ht="12">
      <c r="C145" s="2152"/>
      <c r="D145" s="1583"/>
      <c r="E145" s="2153"/>
      <c r="F145" s="2153"/>
      <c r="G145" s="2153"/>
      <c r="H145" s="2153"/>
      <c r="I145" s="2153"/>
      <c r="J145" s="2153"/>
      <c r="K145" s="2153"/>
      <c r="L145" s="2153"/>
      <c r="M145" s="2153"/>
      <c r="N145" s="2153"/>
      <c r="O145" s="2153"/>
      <c r="P145" s="2153"/>
      <c r="Q145" s="2153"/>
      <c r="R145" s="2153"/>
      <c r="S145" s="2153"/>
      <c r="T145" s="2153"/>
      <c r="U145" s="2153"/>
      <c r="V145" s="2153"/>
      <c r="W145" s="2153"/>
      <c r="X145" s="2153"/>
      <c r="Y145" s="2153"/>
      <c r="Z145" s="2153"/>
      <c r="AA145" s="2153"/>
      <c r="AB145" s="2153"/>
      <c r="AC145" s="2153"/>
      <c r="AD145" s="2153"/>
      <c r="AE145" s="2154"/>
      <c r="AF145" s="2154"/>
      <c r="AG145" s="2154"/>
      <c r="AH145" s="2153"/>
      <c r="AI145" s="2153"/>
      <c r="AJ145" s="2145">
        <v>100</v>
      </c>
      <c r="AK145" s="2145">
        <v>98.9</v>
      </c>
      <c r="AL145" s="2145">
        <v>98.5</v>
      </c>
      <c r="AM145" s="2145"/>
      <c r="AN145" s="2145"/>
      <c r="AO145" s="2146" t="s">
        <v>1440</v>
      </c>
    </row>
    <row r="146" spans="2:43" ht="12">
      <c r="C146" s="2148"/>
      <c r="D146" s="1605" t="s">
        <v>1417</v>
      </c>
      <c r="E146" s="2149">
        <v>103.05</v>
      </c>
      <c r="F146" s="2149">
        <v>104.10000000000001</v>
      </c>
      <c r="G146" s="2149">
        <v>107.22500000000001</v>
      </c>
      <c r="H146" s="2149">
        <v>108.40833333333335</v>
      </c>
      <c r="I146" s="2149">
        <v>107.08333333333331</v>
      </c>
      <c r="J146" s="2149">
        <v>104.43333333333334</v>
      </c>
      <c r="K146" s="2149">
        <v>101.55000000000001</v>
      </c>
      <c r="L146" s="2149">
        <v>99.591666666666654</v>
      </c>
      <c r="M146" s="2149">
        <v>99.274999999999991</v>
      </c>
      <c r="N146" s="2149">
        <v>98.266666666666652</v>
      </c>
      <c r="O146" s="2149">
        <v>98.558333333333337</v>
      </c>
      <c r="P146" s="2149">
        <v>95.933333333333323</v>
      </c>
      <c r="Q146" s="2149">
        <v>93.550000000000011</v>
      </c>
      <c r="R146" s="2149">
        <v>92.416666666666671</v>
      </c>
      <c r="S146" s="2149">
        <v>90.041666666666671</v>
      </c>
      <c r="T146" s="2149">
        <v>90.016666666666666</v>
      </c>
      <c r="U146" s="2149">
        <v>90.550000000000011</v>
      </c>
      <c r="V146" s="2149">
        <v>90.866666666666674</v>
      </c>
      <c r="W146" s="2149">
        <v>94.183333333333323</v>
      </c>
      <c r="X146" s="2149">
        <v>97.241666666666674</v>
      </c>
      <c r="Y146" s="2149">
        <v>98.5</v>
      </c>
      <c r="Z146" s="2149">
        <v>98.708333333333357</v>
      </c>
      <c r="AA146" s="2149">
        <v>99.558333333333337</v>
      </c>
      <c r="AB146" s="2149">
        <v>98.933333333333337</v>
      </c>
      <c r="AC146" s="2149">
        <v>99.358333333333334</v>
      </c>
      <c r="AD146" s="2149">
        <v>99.491666666666674</v>
      </c>
      <c r="AE146" s="2150">
        <v>100.23333333333335</v>
      </c>
      <c r="AF146" s="2150">
        <v>100.38333333333333</v>
      </c>
      <c r="AG146" s="2150">
        <v>100.06666666666666</v>
      </c>
      <c r="AH146" s="2149">
        <v>99.883333333333326</v>
      </c>
      <c r="AI146" s="2149">
        <v>100.61666666666667</v>
      </c>
      <c r="AJ146" s="2149">
        <v>100.8</v>
      </c>
      <c r="AK146" s="2149"/>
      <c r="AL146" s="2149"/>
      <c r="AM146" s="2149"/>
      <c r="AN146" s="2143"/>
    </row>
    <row r="147" spans="2:43" ht="12">
      <c r="D147" s="1583"/>
      <c r="E147" s="1619"/>
      <c r="AC147" s="2138"/>
      <c r="AD147" s="1583"/>
      <c r="AE147" s="1513"/>
      <c r="AF147" s="1513"/>
      <c r="AG147" s="1513"/>
      <c r="AH147" s="1513"/>
      <c r="AI147" s="1583"/>
      <c r="AJ147" s="1583"/>
      <c r="AK147" s="1583"/>
      <c r="AL147" s="1583"/>
      <c r="AM147" s="1583"/>
      <c r="AN147" s="1583"/>
    </row>
    <row r="148" spans="2:43">
      <c r="B148" s="327" t="s">
        <v>1419</v>
      </c>
      <c r="C148" s="327"/>
      <c r="D148" s="916" t="s">
        <v>581</v>
      </c>
      <c r="E148" s="2155">
        <v>434826.4</v>
      </c>
      <c r="F148" s="2155">
        <v>470873.7</v>
      </c>
      <c r="G148" s="2155">
        <v>496058.5</v>
      </c>
      <c r="H148" s="2155">
        <v>505820.5</v>
      </c>
      <c r="I148" s="2155">
        <v>504509.6</v>
      </c>
      <c r="J148" s="2118">
        <v>511958.8</v>
      </c>
      <c r="K148" s="2118">
        <v>525299.5</v>
      </c>
      <c r="L148" s="2118">
        <v>538659.6</v>
      </c>
      <c r="M148" s="2118">
        <v>542508</v>
      </c>
      <c r="N148" s="2118">
        <v>534564.1</v>
      </c>
      <c r="O148" s="2118">
        <v>530298.6</v>
      </c>
      <c r="P148" s="2118">
        <v>537614.19999999995</v>
      </c>
      <c r="Q148" s="2118">
        <v>527410.5</v>
      </c>
      <c r="R148" s="2118">
        <v>523465.9</v>
      </c>
      <c r="S148" s="2118">
        <v>526219.9</v>
      </c>
      <c r="T148" s="2118">
        <v>529637.9</v>
      </c>
      <c r="U148" s="2118">
        <v>534106.19999999995</v>
      </c>
      <c r="V148" s="2118">
        <v>537257.9</v>
      </c>
      <c r="W148" s="2118">
        <v>538485.5</v>
      </c>
      <c r="X148" s="2118">
        <v>516174.9</v>
      </c>
      <c r="Y148" s="2118">
        <v>497364.2</v>
      </c>
      <c r="Z148" s="2118">
        <v>504873.7</v>
      </c>
      <c r="AA148" s="2118">
        <v>500046.2</v>
      </c>
      <c r="AB148" s="2118">
        <v>499420.6</v>
      </c>
      <c r="AC148" s="2118">
        <v>512677.5</v>
      </c>
      <c r="AD148" s="2118">
        <v>523422.8</v>
      </c>
      <c r="AE148" s="2118">
        <v>540740.80000000005</v>
      </c>
      <c r="AF148" s="2118">
        <v>544829.9</v>
      </c>
      <c r="AG148" s="2156">
        <v>555712.5</v>
      </c>
      <c r="AH148" s="2118">
        <v>556570.5</v>
      </c>
      <c r="AI148" s="2118">
        <v>556800.69999999995</v>
      </c>
      <c r="AJ148" s="2118">
        <v>538787.80000000005</v>
      </c>
      <c r="AK148" s="2118">
        <v>554913.30000000005</v>
      </c>
      <c r="AL148" s="2118">
        <v>567112.69999999995</v>
      </c>
      <c r="AM148" s="2118">
        <v>593903.4</v>
      </c>
      <c r="AN148" s="2126">
        <v>615907.6</v>
      </c>
      <c r="AQ148" s="1619" t="s">
        <v>1471</v>
      </c>
    </row>
    <row r="149" spans="2:43">
      <c r="B149" s="327"/>
      <c r="C149" s="1348"/>
      <c r="D149" s="882"/>
      <c r="E149" s="2157">
        <v>427271.5</v>
      </c>
      <c r="F149" s="2120">
        <v>462963.8</v>
      </c>
      <c r="G149" s="2120">
        <v>487342.8</v>
      </c>
      <c r="H149" s="2120">
        <v>496681.7</v>
      </c>
      <c r="I149" s="2120">
        <v>494916.1</v>
      </c>
      <c r="J149" s="2120">
        <v>502636.2</v>
      </c>
      <c r="K149" s="2120"/>
      <c r="L149" s="2120"/>
      <c r="M149" s="2120"/>
      <c r="N149" s="2120" t="s">
        <v>271</v>
      </c>
      <c r="O149" s="2120"/>
      <c r="P149" s="2120"/>
      <c r="Q149" s="2120"/>
      <c r="R149" s="2120"/>
      <c r="S149" s="2120"/>
      <c r="T149" s="2120"/>
      <c r="U149" s="2120"/>
      <c r="V149" s="2120"/>
      <c r="W149" s="2120"/>
      <c r="X149" s="2120"/>
      <c r="Y149" s="2120"/>
      <c r="Z149" s="2120"/>
      <c r="AA149" s="2120"/>
      <c r="AB149" s="2120"/>
      <c r="AC149" s="2120"/>
      <c r="AD149" s="2120"/>
      <c r="AE149" s="2120"/>
      <c r="AF149" s="2120"/>
      <c r="AG149" s="2157"/>
      <c r="AH149" s="2120"/>
      <c r="AI149" s="2120"/>
      <c r="AJ149" s="2120"/>
      <c r="AK149" s="2120"/>
      <c r="AL149" s="2124"/>
      <c r="AM149" s="2120"/>
      <c r="AN149" s="2124"/>
      <c r="AQ149" s="1619" t="s">
        <v>1472</v>
      </c>
    </row>
    <row r="150" spans="2:43">
      <c r="B150" s="327"/>
      <c r="C150" s="1348"/>
      <c r="D150" s="327" t="s">
        <v>1406</v>
      </c>
      <c r="E150" s="2127">
        <v>407922.9</v>
      </c>
      <c r="F150" s="2127">
        <v>430861.9</v>
      </c>
      <c r="G150" s="2127">
        <v>441677.9</v>
      </c>
      <c r="H150" s="2127">
        <v>444297.2</v>
      </c>
      <c r="I150" s="2127">
        <v>440841.6</v>
      </c>
      <c r="J150" s="2123">
        <v>447936.9</v>
      </c>
      <c r="K150" s="2123">
        <v>462177.3</v>
      </c>
      <c r="L150" s="2123">
        <v>475806.1</v>
      </c>
      <c r="M150" s="2123">
        <v>475217.3</v>
      </c>
      <c r="N150" s="2123">
        <v>470507.4</v>
      </c>
      <c r="O150" s="2123">
        <v>473320.1</v>
      </c>
      <c r="P150" s="2123">
        <v>485623</v>
      </c>
      <c r="Q150" s="2123">
        <v>482113.5</v>
      </c>
      <c r="R150" s="2123">
        <v>486545.5</v>
      </c>
      <c r="S150" s="2123">
        <v>495922.8</v>
      </c>
      <c r="T150" s="2123">
        <v>504269.4</v>
      </c>
      <c r="U150" s="2123">
        <v>515134.1</v>
      </c>
      <c r="V150" s="2123">
        <v>521784.6</v>
      </c>
      <c r="W150" s="2123">
        <v>527271.6</v>
      </c>
      <c r="X150" s="2123">
        <v>508262</v>
      </c>
      <c r="Y150" s="2123">
        <v>495875.6</v>
      </c>
      <c r="Z150" s="2123">
        <v>512064.7</v>
      </c>
      <c r="AA150" s="2123">
        <v>514686.7</v>
      </c>
      <c r="AB150" s="2123">
        <v>517919.3</v>
      </c>
      <c r="AC150" s="2123">
        <v>532072.30000000005</v>
      </c>
      <c r="AD150" s="2123">
        <v>530195.30000000005</v>
      </c>
      <c r="AE150" s="2123">
        <v>539413.5</v>
      </c>
      <c r="AF150" s="2123">
        <v>543479.1</v>
      </c>
      <c r="AG150" s="1346">
        <v>553173.5</v>
      </c>
      <c r="AH150" s="2123">
        <v>554532</v>
      </c>
      <c r="AI150" s="2126">
        <v>550117.19999999995</v>
      </c>
      <c r="AJ150" s="2126">
        <v>528630</v>
      </c>
      <c r="AK150" s="2126">
        <v>545041.69999999995</v>
      </c>
      <c r="AL150" s="2118">
        <v>551971</v>
      </c>
      <c r="AM150" s="2126">
        <v>554655.5</v>
      </c>
      <c r="AN150" s="2126">
        <v>558729.4</v>
      </c>
    </row>
    <row r="151" spans="2:43">
      <c r="B151" s="327"/>
      <c r="C151" s="1348"/>
      <c r="D151" s="327"/>
      <c r="E151" s="1344">
        <v>389690.1</v>
      </c>
      <c r="F151" s="2030">
        <v>411707</v>
      </c>
      <c r="G151" s="2030">
        <v>421620.6</v>
      </c>
      <c r="H151" s="2030">
        <v>423870.1</v>
      </c>
      <c r="I151" s="2030">
        <v>420074.5</v>
      </c>
      <c r="J151" s="2030">
        <v>426791.7</v>
      </c>
      <c r="K151" s="2030"/>
      <c r="L151" s="2030"/>
      <c r="M151" s="2030"/>
      <c r="N151" s="2030"/>
      <c r="O151" s="2030"/>
      <c r="P151" s="2030"/>
      <c r="Q151" s="2030"/>
      <c r="R151" s="2030"/>
      <c r="S151" s="2030"/>
      <c r="T151" s="2030"/>
      <c r="U151" s="2030"/>
      <c r="V151" s="2030"/>
      <c r="W151" s="2030"/>
      <c r="X151" s="2030"/>
      <c r="Y151" s="2030"/>
      <c r="Z151" s="2030"/>
      <c r="AA151" s="2030"/>
      <c r="AB151" s="2030"/>
      <c r="AC151" s="2030"/>
      <c r="AD151" s="2030"/>
      <c r="AE151" s="2030"/>
      <c r="AF151" s="2030"/>
      <c r="AG151" s="1344"/>
      <c r="AH151" s="2030"/>
    </row>
    <row r="152" spans="2:43">
      <c r="C152" s="2134"/>
      <c r="D152" s="916" t="s">
        <v>1407</v>
      </c>
      <c r="E152" s="2117">
        <f>E153*$J$152/$J$153</f>
        <v>419292.44014362461</v>
      </c>
      <c r="F152" s="2117">
        <f>F153*$J$152/$J$153</f>
        <v>443879.32392560632</v>
      </c>
      <c r="G152" s="2117">
        <f>G153*$J$152/$J$153</f>
        <v>451344.93115950539</v>
      </c>
      <c r="H152" s="2117">
        <f>H153*$J$152/$J$153</f>
        <v>454848.39862881886</v>
      </c>
      <c r="I152" s="2117">
        <f>I153*$J$152/$J$153</f>
        <v>452009.05341212539</v>
      </c>
      <c r="J152" s="2117">
        <v>457895.3</v>
      </c>
      <c r="K152" s="2117">
        <v>466526.2</v>
      </c>
      <c r="L152" s="2117">
        <v>477404.4</v>
      </c>
      <c r="M152" s="2117">
        <v>477448.6</v>
      </c>
      <c r="N152" s="2117">
        <v>470333.8</v>
      </c>
      <c r="O152" s="2117">
        <v>471108.8</v>
      </c>
      <c r="P152" s="2117">
        <v>479716.9</v>
      </c>
      <c r="Q152" s="2117">
        <v>478473.2</v>
      </c>
      <c r="R152" s="2117">
        <v>482031.7</v>
      </c>
      <c r="S152" s="2117">
        <v>491445.5</v>
      </c>
      <c r="T152" s="2117">
        <v>497508.5</v>
      </c>
      <c r="U152" s="2117">
        <v>507230.9</v>
      </c>
      <c r="V152" s="2117">
        <v>516069</v>
      </c>
      <c r="W152" s="2117">
        <v>526352.9</v>
      </c>
      <c r="X152" s="2117">
        <v>507025.2</v>
      </c>
      <c r="Y152" s="2117">
        <v>500404.9</v>
      </c>
      <c r="Z152" s="2117">
        <v>527759.6</v>
      </c>
      <c r="AA152" s="2117">
        <v>530480</v>
      </c>
      <c r="AB152" s="2117">
        <v>527913</v>
      </c>
      <c r="AC152" s="2117">
        <v>541802.9</v>
      </c>
      <c r="AD152" s="2117">
        <v>534559.1</v>
      </c>
      <c r="AE152" s="1936" t="s">
        <v>785</v>
      </c>
      <c r="AF152" s="1936" t="s">
        <v>785</v>
      </c>
      <c r="AG152" s="1936" t="s">
        <v>785</v>
      </c>
      <c r="AH152" s="1936" t="s">
        <v>785</v>
      </c>
      <c r="AI152" s="1936" t="s">
        <v>785</v>
      </c>
      <c r="AJ152" s="1936" t="s">
        <v>785</v>
      </c>
      <c r="AK152" s="1936" t="s">
        <v>785</v>
      </c>
      <c r="AL152" s="1936"/>
      <c r="AM152" s="1936"/>
      <c r="AN152" s="1937"/>
    </row>
    <row r="153" spans="2:43">
      <c r="C153" s="2134"/>
      <c r="D153" s="2158" t="s">
        <v>1420</v>
      </c>
      <c r="E153" s="2120">
        <v>437966.3</v>
      </c>
      <c r="F153" s="2120">
        <v>463648.2</v>
      </c>
      <c r="G153" s="2120">
        <v>471446.3</v>
      </c>
      <c r="H153" s="2120">
        <v>475105.8</v>
      </c>
      <c r="I153" s="2120">
        <v>472140</v>
      </c>
      <c r="J153" s="2120">
        <v>478288.4</v>
      </c>
      <c r="K153" s="2120"/>
      <c r="L153" s="2120"/>
      <c r="M153" s="2120"/>
      <c r="N153" s="2120"/>
      <c r="O153" s="2120"/>
      <c r="P153" s="2120"/>
      <c r="Q153" s="2120"/>
      <c r="R153" s="2120"/>
      <c r="S153" s="2120"/>
      <c r="T153" s="2120"/>
      <c r="U153" s="2120"/>
      <c r="V153" s="2120"/>
      <c r="W153" s="2120"/>
      <c r="X153" s="2120"/>
      <c r="Y153" s="2120"/>
      <c r="Z153" s="1612"/>
      <c r="AA153" s="1612"/>
      <c r="AB153" s="1612"/>
      <c r="AC153" s="1612"/>
      <c r="AD153" s="1612"/>
      <c r="AE153" s="882"/>
      <c r="AF153" s="882"/>
      <c r="AG153" s="882"/>
      <c r="AH153" s="1612"/>
      <c r="AI153" s="1612"/>
      <c r="AJ153" s="1612"/>
      <c r="AK153" s="1612"/>
      <c r="AL153" s="1612"/>
      <c r="AM153" s="1612"/>
    </row>
    <row r="154" spans="2:43">
      <c r="C154" s="2134"/>
      <c r="D154" s="2159"/>
      <c r="E154" s="2030"/>
      <c r="F154" s="2030"/>
      <c r="G154" s="2030"/>
      <c r="H154" s="2030"/>
      <c r="I154" s="2030"/>
      <c r="J154" s="2030"/>
      <c r="K154" s="2030"/>
      <c r="L154" s="2030"/>
      <c r="M154" s="2030"/>
      <c r="N154" s="2030"/>
      <c r="O154" s="2030"/>
      <c r="P154" s="2030"/>
      <c r="Q154" s="2030"/>
      <c r="R154" s="2030"/>
      <c r="S154" s="2030"/>
      <c r="T154" s="2030"/>
      <c r="U154" s="2030"/>
      <c r="V154" s="2030"/>
      <c r="W154" s="2030"/>
      <c r="X154" s="2030"/>
      <c r="Y154" s="2030"/>
      <c r="AH154" s="1619"/>
    </row>
    <row r="155" spans="2:43">
      <c r="C155" s="826" t="s">
        <v>1199</v>
      </c>
      <c r="D155" s="1583"/>
      <c r="E155" s="1619"/>
      <c r="AC155" s="2138"/>
      <c r="AD155" s="1583"/>
      <c r="AE155" s="1513"/>
      <c r="AF155" s="1513"/>
      <c r="AG155" s="1513"/>
      <c r="AH155" s="1513"/>
      <c r="AI155" s="1583"/>
      <c r="AJ155" s="1583"/>
      <c r="AK155" s="1583"/>
      <c r="AL155" s="1583"/>
      <c r="AM155" s="1583"/>
      <c r="AN155" s="1583"/>
    </row>
    <row r="156" spans="2:43" ht="12">
      <c r="B156" s="2160"/>
      <c r="C156" s="2161" t="s">
        <v>1139</v>
      </c>
      <c r="D156" s="1601" t="s">
        <v>1198</v>
      </c>
      <c r="E156" s="1602">
        <v>92.9</v>
      </c>
      <c r="F156" s="1602">
        <v>97.1</v>
      </c>
      <c r="G156" s="1602">
        <v>100.3</v>
      </c>
      <c r="H156" s="1602">
        <v>101.7</v>
      </c>
      <c r="I156" s="1602">
        <v>102.6</v>
      </c>
      <c r="J156" s="1602">
        <v>104.5</v>
      </c>
      <c r="K156" s="1602">
        <v>106.1</v>
      </c>
      <c r="L156" s="1602">
        <v>108.5</v>
      </c>
      <c r="M156" s="1602">
        <v>109.6</v>
      </c>
      <c r="N156" s="1602">
        <v>107.9</v>
      </c>
      <c r="O156" s="1602">
        <v>106.7</v>
      </c>
      <c r="P156" s="1602">
        <v>106.5</v>
      </c>
      <c r="Q156" s="1602">
        <v>104.9</v>
      </c>
      <c r="R156" s="1602">
        <v>102.2</v>
      </c>
      <c r="S156" s="1602">
        <v>102</v>
      </c>
      <c r="T156" s="1602">
        <v>101.9</v>
      </c>
      <c r="U156" s="1602">
        <v>103.1</v>
      </c>
      <c r="V156" s="1602">
        <v>103.8</v>
      </c>
      <c r="W156" s="1602">
        <v>103.2</v>
      </c>
      <c r="X156" s="1602">
        <v>101.7</v>
      </c>
      <c r="Y156" s="1602">
        <v>97.6</v>
      </c>
      <c r="Z156" s="1602">
        <v>98.8</v>
      </c>
      <c r="AA156" s="1602">
        <v>98.9</v>
      </c>
      <c r="AB156" s="1602">
        <v>97.7</v>
      </c>
      <c r="AC156" s="1602">
        <v>97.9</v>
      </c>
      <c r="AD156" s="1602">
        <v>99</v>
      </c>
      <c r="AE156" s="1603">
        <v>99.3</v>
      </c>
      <c r="AF156" s="1603">
        <v>100.2</v>
      </c>
      <c r="AG156" s="1603">
        <v>100.8</v>
      </c>
      <c r="AH156" s="1603">
        <v>101.8</v>
      </c>
      <c r="AI156" s="1602">
        <v>101.7</v>
      </c>
      <c r="AJ156" s="1602">
        <v>100</v>
      </c>
      <c r="AK156" s="1602">
        <v>101.5</v>
      </c>
      <c r="AL156" s="1602">
        <v>104.3</v>
      </c>
      <c r="AM156" s="1602">
        <v>106.2</v>
      </c>
      <c r="AN156" s="1604">
        <v>109.4</v>
      </c>
    </row>
    <row r="157" spans="2:43" s="327" customFormat="1">
      <c r="B157" s="1449"/>
      <c r="C157" s="2162"/>
      <c r="D157" s="1583" t="s">
        <v>1140</v>
      </c>
      <c r="E157" s="1525">
        <v>87.8</v>
      </c>
      <c r="F157" s="1525">
        <v>92.4</v>
      </c>
      <c r="G157" s="1525">
        <v>100</v>
      </c>
      <c r="H157" s="1525">
        <v>101</v>
      </c>
      <c r="I157" s="1525">
        <v>101.7</v>
      </c>
      <c r="J157" s="1525">
        <v>105.2</v>
      </c>
      <c r="K157" s="1525">
        <v>107.3</v>
      </c>
      <c r="L157" s="1525">
        <v>110.9</v>
      </c>
      <c r="M157" s="1525">
        <v>110.2</v>
      </c>
      <c r="N157" s="1525">
        <v>110.4</v>
      </c>
      <c r="O157" s="1525">
        <v>108.8</v>
      </c>
      <c r="P157" s="1525">
        <v>111.9</v>
      </c>
      <c r="Q157" s="1525">
        <v>111.7</v>
      </c>
      <c r="R157" s="1525">
        <v>105.6</v>
      </c>
      <c r="S157" s="1525">
        <v>107.8</v>
      </c>
      <c r="T157" s="1525">
        <v>112.1</v>
      </c>
      <c r="U157" s="1525">
        <v>115.2</v>
      </c>
      <c r="V157" s="1525">
        <v>117.3</v>
      </c>
      <c r="W157" s="1525">
        <v>117.8</v>
      </c>
      <c r="X157" s="1525">
        <v>119.1</v>
      </c>
      <c r="Y157" s="1525">
        <v>114.3</v>
      </c>
      <c r="Z157" s="1525">
        <v>118.4</v>
      </c>
      <c r="AA157" s="1525">
        <v>118.9</v>
      </c>
      <c r="AB157" s="1525">
        <v>117.4</v>
      </c>
      <c r="AC157" s="1525">
        <v>109.2</v>
      </c>
      <c r="AD157" s="1525">
        <v>105.6</v>
      </c>
      <c r="AE157" s="1525">
        <v>100.2</v>
      </c>
      <c r="AF157" s="1525">
        <v>101.7</v>
      </c>
      <c r="AG157" s="1525">
        <v>105.7</v>
      </c>
      <c r="AH157" s="1525">
        <v>120.7</v>
      </c>
      <c r="AI157" s="1525">
        <v>123</v>
      </c>
      <c r="AJ157" s="1525">
        <v>120.9</v>
      </c>
      <c r="AK157" s="1525"/>
      <c r="AL157" s="1525"/>
      <c r="AM157" s="1525"/>
      <c r="AN157" s="1525"/>
      <c r="AO157" s="1353" t="s">
        <v>1148</v>
      </c>
    </row>
    <row r="158" spans="2:43" s="327" customFormat="1">
      <c r="B158" s="1449"/>
      <c r="C158" s="2162"/>
      <c r="D158" s="1583" t="s">
        <v>1149</v>
      </c>
      <c r="E158" s="1525">
        <v>94.8</v>
      </c>
      <c r="F158" s="1525">
        <v>99.1</v>
      </c>
      <c r="G158" s="1525">
        <v>102.4</v>
      </c>
      <c r="H158" s="1525">
        <v>103.8</v>
      </c>
      <c r="I158" s="1525">
        <v>104.8</v>
      </c>
      <c r="J158" s="1525">
        <v>106.7</v>
      </c>
      <c r="K158" s="1525">
        <v>108.3</v>
      </c>
      <c r="L158" s="1525">
        <v>110.7</v>
      </c>
      <c r="M158" s="1525">
        <v>111.9</v>
      </c>
      <c r="N158" s="1525">
        <v>110.1</v>
      </c>
      <c r="O158" s="1525">
        <v>109</v>
      </c>
      <c r="P158" s="1525">
        <v>108.7</v>
      </c>
      <c r="Q158" s="1525">
        <v>107.1</v>
      </c>
      <c r="R158" s="1525">
        <v>104.3</v>
      </c>
      <c r="S158" s="1525">
        <v>104</v>
      </c>
      <c r="T158" s="1525">
        <v>103.6</v>
      </c>
      <c r="U158" s="1525">
        <v>104.9</v>
      </c>
      <c r="V158" s="1525">
        <v>105.7</v>
      </c>
      <c r="W158" s="1525">
        <v>104.9</v>
      </c>
      <c r="X158" s="1525">
        <v>103.3</v>
      </c>
      <c r="Y158" s="1525">
        <v>99.1</v>
      </c>
      <c r="Z158" s="1525">
        <v>100.1</v>
      </c>
      <c r="AA158" s="1525">
        <v>100.2</v>
      </c>
      <c r="AB158" s="1525">
        <v>99.1</v>
      </c>
      <c r="AC158" s="1525">
        <v>99</v>
      </c>
      <c r="AD158" s="1525">
        <v>100</v>
      </c>
      <c r="AE158" s="1525"/>
      <c r="AF158" s="1525"/>
      <c r="AG158" s="1525"/>
      <c r="AH158" s="1525"/>
      <c r="AI158" s="1525"/>
      <c r="AJ158" s="1525"/>
      <c r="AK158" s="1525"/>
      <c r="AL158" s="1525"/>
      <c r="AM158" s="1525"/>
      <c r="AN158" s="1525"/>
    </row>
    <row r="159" spans="2:43" s="327" customFormat="1">
      <c r="B159" s="1449"/>
      <c r="C159" s="2162"/>
      <c r="D159" s="1583" t="s">
        <v>1141</v>
      </c>
      <c r="E159" s="1525">
        <v>90.6</v>
      </c>
      <c r="F159" s="1525">
        <v>94.7</v>
      </c>
      <c r="G159" s="1525">
        <v>97.9</v>
      </c>
      <c r="H159" s="1525">
        <v>99.2</v>
      </c>
      <c r="I159" s="1525">
        <v>100.1</v>
      </c>
      <c r="J159" s="1525">
        <v>101.9</v>
      </c>
      <c r="K159" s="1525">
        <v>103.5</v>
      </c>
      <c r="L159" s="1525">
        <v>105.8</v>
      </c>
      <c r="M159" s="1525">
        <v>107</v>
      </c>
      <c r="N159" s="1525">
        <v>105.3</v>
      </c>
      <c r="O159" s="1525">
        <v>104.2</v>
      </c>
      <c r="P159" s="1525">
        <v>103.9</v>
      </c>
      <c r="Q159" s="1525">
        <v>102.3</v>
      </c>
      <c r="R159" s="1525">
        <v>99.7</v>
      </c>
      <c r="S159" s="1525">
        <v>99.4</v>
      </c>
      <c r="T159" s="1525">
        <v>99</v>
      </c>
      <c r="U159" s="1525">
        <v>100.2</v>
      </c>
      <c r="V159" s="1525">
        <v>101</v>
      </c>
      <c r="W159" s="1525">
        <v>100.3</v>
      </c>
      <c r="X159" s="1525">
        <v>98.7</v>
      </c>
      <c r="Y159" s="1525"/>
      <c r="Z159" s="1525"/>
      <c r="AA159" s="1525"/>
      <c r="AB159" s="1525"/>
      <c r="AC159" s="1525"/>
      <c r="AD159" s="1525"/>
      <c r="AE159" s="1525"/>
      <c r="AF159" s="1525"/>
      <c r="AG159" s="1525"/>
      <c r="AH159" s="1525"/>
      <c r="AI159" s="1525"/>
      <c r="AJ159" s="1525"/>
      <c r="AK159" s="1525"/>
      <c r="AL159" s="1526"/>
      <c r="AM159" s="1526"/>
      <c r="AN159" s="1525"/>
      <c r="AO159" s="327" t="s">
        <v>64</v>
      </c>
    </row>
    <row r="160" spans="2:43" s="327" customFormat="1">
      <c r="B160" s="1449"/>
      <c r="C160" s="2161" t="s">
        <v>1143</v>
      </c>
      <c r="D160" s="1601" t="s">
        <v>1198</v>
      </c>
      <c r="E160" s="1603">
        <v>105.8</v>
      </c>
      <c r="F160" s="1603">
        <v>107.2</v>
      </c>
      <c r="G160" s="1603">
        <v>107.7</v>
      </c>
      <c r="H160" s="1603">
        <v>107.7</v>
      </c>
      <c r="I160" s="1603">
        <v>107.4</v>
      </c>
      <c r="J160" s="1603">
        <v>109.2</v>
      </c>
      <c r="K160" s="1603">
        <v>111.3</v>
      </c>
      <c r="L160" s="1603">
        <v>113.6</v>
      </c>
      <c r="M160" s="1603">
        <v>112.4</v>
      </c>
      <c r="N160" s="1603">
        <v>110.6</v>
      </c>
      <c r="O160" s="1603">
        <v>109.9</v>
      </c>
      <c r="P160" s="1603">
        <v>110.6</v>
      </c>
      <c r="Q160" s="1603">
        <v>110.3</v>
      </c>
      <c r="R160" s="1603">
        <v>108.3</v>
      </c>
      <c r="S160" s="1603">
        <v>108.3</v>
      </c>
      <c r="T160" s="1603">
        <v>108.2</v>
      </c>
      <c r="U160" s="1603">
        <v>109.9</v>
      </c>
      <c r="V160" s="1603">
        <v>110.3</v>
      </c>
      <c r="W160" s="1603">
        <v>109.3</v>
      </c>
      <c r="X160" s="1603">
        <v>106.3</v>
      </c>
      <c r="Y160" s="1603">
        <v>103.8</v>
      </c>
      <c r="Z160" s="1603">
        <v>105.8</v>
      </c>
      <c r="AA160" s="1603">
        <v>105.9</v>
      </c>
      <c r="AB160" s="1603">
        <v>104.9</v>
      </c>
      <c r="AC160" s="1603">
        <v>103.9</v>
      </c>
      <c r="AD160" s="1603">
        <v>101.5</v>
      </c>
      <c r="AE160" s="1603">
        <v>101.5</v>
      </c>
      <c r="AF160" s="1603">
        <v>102.5</v>
      </c>
      <c r="AG160" s="1603">
        <v>102.1</v>
      </c>
      <c r="AH160" s="1603">
        <v>102.2</v>
      </c>
      <c r="AI160" s="1603">
        <v>101.5</v>
      </c>
      <c r="AJ160" s="1603">
        <v>100.2</v>
      </c>
      <c r="AK160" s="1603">
        <v>101.5</v>
      </c>
      <c r="AL160" s="1525">
        <v>100.6</v>
      </c>
      <c r="AM160" s="1525">
        <v>98.9</v>
      </c>
      <c r="AN160" s="1525">
        <v>98.4</v>
      </c>
    </row>
    <row r="161" spans="2:41" s="327" customFormat="1">
      <c r="B161" s="1449"/>
      <c r="C161" s="2162"/>
      <c r="D161" s="1583" t="s">
        <v>1140</v>
      </c>
      <c r="E161" s="1525">
        <v>104.6</v>
      </c>
      <c r="F161" s="1525">
        <v>105.8</v>
      </c>
      <c r="G161" s="1525">
        <v>106.5</v>
      </c>
      <c r="H161" s="1525">
        <v>106.4</v>
      </c>
      <c r="I161" s="1525">
        <v>106.1</v>
      </c>
      <c r="J161" s="1525">
        <v>107.8</v>
      </c>
      <c r="K161" s="1525">
        <v>109.9</v>
      </c>
      <c r="L161" s="1525">
        <v>112.3</v>
      </c>
      <c r="M161" s="1525">
        <v>110.9</v>
      </c>
      <c r="N161" s="1525">
        <v>109.2</v>
      </c>
      <c r="O161" s="1525">
        <v>108.6</v>
      </c>
      <c r="P161" s="1525">
        <v>109.2</v>
      </c>
      <c r="Q161" s="1525">
        <v>109.1</v>
      </c>
      <c r="R161" s="1525">
        <v>106.9</v>
      </c>
      <c r="S161" s="1525">
        <v>107</v>
      </c>
      <c r="T161" s="1525">
        <v>106.9</v>
      </c>
      <c r="U161" s="1525">
        <v>108.6</v>
      </c>
      <c r="V161" s="1525">
        <v>109</v>
      </c>
      <c r="W161" s="1525">
        <v>108</v>
      </c>
      <c r="X161" s="1525">
        <v>105.1</v>
      </c>
      <c r="Y161" s="1525">
        <v>102.5</v>
      </c>
      <c r="Z161" s="1525">
        <v>104.5</v>
      </c>
      <c r="AA161" s="1525">
        <v>104.6</v>
      </c>
      <c r="AB161" s="1604">
        <v>103.7</v>
      </c>
      <c r="AC161" s="1604">
        <v>102.7</v>
      </c>
      <c r="AD161" s="1604">
        <v>100.3</v>
      </c>
      <c r="AE161" s="1604">
        <v>100.3</v>
      </c>
      <c r="AF161" s="1604">
        <v>101.3</v>
      </c>
      <c r="AG161" s="1604">
        <v>101</v>
      </c>
      <c r="AH161" s="1604">
        <v>101</v>
      </c>
      <c r="AI161" s="1604">
        <v>100.4</v>
      </c>
      <c r="AJ161" s="1604">
        <v>98.9</v>
      </c>
      <c r="AK161" s="1604"/>
      <c r="AL161" s="1604"/>
      <c r="AM161" s="1604"/>
      <c r="AN161" s="1604"/>
      <c r="AO161" s="1353" t="s">
        <v>1148</v>
      </c>
    </row>
    <row r="162" spans="2:41" s="327" customFormat="1">
      <c r="B162" s="1449"/>
      <c r="C162" s="2162"/>
      <c r="D162" s="1583" t="s">
        <v>1149</v>
      </c>
      <c r="E162" s="1604">
        <v>101</v>
      </c>
      <c r="F162" s="1604">
        <v>102.4</v>
      </c>
      <c r="G162" s="1604">
        <v>102.9</v>
      </c>
      <c r="H162" s="1604">
        <v>102.8</v>
      </c>
      <c r="I162" s="1604">
        <v>102.6</v>
      </c>
      <c r="J162" s="1604">
        <v>104.2</v>
      </c>
      <c r="K162" s="1604">
        <v>106.2</v>
      </c>
      <c r="L162" s="1604">
        <v>108.4</v>
      </c>
      <c r="M162" s="1604">
        <v>107.3</v>
      </c>
      <c r="N162" s="1604">
        <v>105.5</v>
      </c>
      <c r="O162" s="1604">
        <v>105</v>
      </c>
      <c r="P162" s="1604">
        <v>105.5</v>
      </c>
      <c r="Q162" s="1604">
        <v>105.3</v>
      </c>
      <c r="R162" s="1604">
        <v>103.4</v>
      </c>
      <c r="S162" s="1604">
        <v>103.3</v>
      </c>
      <c r="T162" s="1604">
        <v>102.9</v>
      </c>
      <c r="U162" s="1604">
        <v>104.6</v>
      </c>
      <c r="V162" s="1604">
        <v>105.1</v>
      </c>
      <c r="W162" s="1604">
        <v>103.9</v>
      </c>
      <c r="X162" s="1604">
        <v>101</v>
      </c>
      <c r="Y162" s="1604">
        <v>98.6</v>
      </c>
      <c r="Z162" s="1604">
        <v>100.2</v>
      </c>
      <c r="AA162" s="1604">
        <v>100.4</v>
      </c>
      <c r="AB162" s="1604">
        <v>99.5</v>
      </c>
      <c r="AC162" s="1604">
        <v>98.3</v>
      </c>
      <c r="AD162" s="1604">
        <v>95.9</v>
      </c>
      <c r="AE162" s="1604"/>
      <c r="AF162" s="1604"/>
      <c r="AG162" s="1604"/>
      <c r="AH162" s="1604"/>
      <c r="AI162" s="1604"/>
      <c r="AJ162" s="1604"/>
      <c r="AK162" s="1604"/>
      <c r="AL162" s="1604"/>
      <c r="AM162" s="1604"/>
      <c r="AN162" s="1604"/>
    </row>
    <row r="163" spans="2:41" s="327" customFormat="1">
      <c r="B163" s="1450" t="s">
        <v>1150</v>
      </c>
      <c r="C163" s="2163"/>
      <c r="D163" s="1605" t="s">
        <v>1141</v>
      </c>
      <c r="E163" s="1606">
        <v>96.8</v>
      </c>
      <c r="F163" s="1606">
        <v>98.1</v>
      </c>
      <c r="G163" s="1606">
        <v>98.7</v>
      </c>
      <c r="H163" s="1606">
        <v>98.5</v>
      </c>
      <c r="I163" s="1606">
        <v>98.3</v>
      </c>
      <c r="J163" s="1606">
        <v>99.9</v>
      </c>
      <c r="K163" s="1606">
        <v>101.8</v>
      </c>
      <c r="L163" s="1606">
        <v>103.9</v>
      </c>
      <c r="M163" s="1606">
        <v>102.9</v>
      </c>
      <c r="N163" s="1606">
        <v>101.2</v>
      </c>
      <c r="O163" s="1606">
        <v>100.7</v>
      </c>
      <c r="P163" s="1606">
        <v>101.2</v>
      </c>
      <c r="Q163" s="1606">
        <v>100.9</v>
      </c>
      <c r="R163" s="1606">
        <v>99.1</v>
      </c>
      <c r="S163" s="1606">
        <v>99</v>
      </c>
      <c r="T163" s="1606">
        <v>98.6</v>
      </c>
      <c r="U163" s="1606">
        <v>100.2</v>
      </c>
      <c r="V163" s="1606">
        <v>100.7</v>
      </c>
      <c r="W163" s="1606">
        <v>99.6</v>
      </c>
      <c r="X163" s="1606">
        <v>96.8</v>
      </c>
      <c r="Y163" s="1606"/>
      <c r="Z163" s="1606"/>
      <c r="AA163" s="1606"/>
      <c r="AB163" s="1526"/>
      <c r="AC163" s="1526"/>
      <c r="AD163" s="1526"/>
      <c r="AE163" s="1526"/>
      <c r="AF163" s="1526"/>
      <c r="AG163" s="1526"/>
      <c r="AH163" s="1526"/>
      <c r="AI163" s="1526"/>
      <c r="AJ163" s="1526"/>
      <c r="AK163" s="1526"/>
      <c r="AL163" s="1525"/>
      <c r="AM163" s="1525"/>
      <c r="AN163" s="1525"/>
    </row>
    <row r="164" spans="2:41" s="327" customFormat="1">
      <c r="B164" s="1450"/>
      <c r="C164" s="2164" t="s">
        <v>1144</v>
      </c>
      <c r="D164" s="1583" t="s">
        <v>1198</v>
      </c>
      <c r="E164" s="1604">
        <v>147.6</v>
      </c>
      <c r="F164" s="1604">
        <v>146.19999999999999</v>
      </c>
      <c r="G164" s="1604">
        <v>133.6</v>
      </c>
      <c r="H164" s="1604">
        <v>113.8</v>
      </c>
      <c r="I164" s="1604">
        <v>102.4</v>
      </c>
      <c r="J164" s="1604">
        <v>103.9</v>
      </c>
      <c r="K164" s="1604">
        <v>107.5</v>
      </c>
      <c r="L164" s="1604">
        <v>115.2</v>
      </c>
      <c r="M164" s="1604">
        <v>115.6</v>
      </c>
      <c r="N164" s="1604">
        <v>105.3</v>
      </c>
      <c r="O164" s="1604">
        <v>106.6</v>
      </c>
      <c r="P164" s="1604">
        <v>112.2</v>
      </c>
      <c r="Q164" s="1604">
        <v>105.4</v>
      </c>
      <c r="R164" s="1604">
        <v>110.2</v>
      </c>
      <c r="S164" s="1604">
        <v>115.9</v>
      </c>
      <c r="T164" s="1604">
        <v>118.5</v>
      </c>
      <c r="U164" s="1604">
        <v>119.9</v>
      </c>
      <c r="V164" s="1604">
        <v>123.5</v>
      </c>
      <c r="W164" s="1604">
        <v>125.3</v>
      </c>
      <c r="X164" s="1604">
        <v>113.9</v>
      </c>
      <c r="Y164" s="1604">
        <v>104.9</v>
      </c>
      <c r="Z164" s="1604">
        <v>113.1</v>
      </c>
      <c r="AA164" s="1604">
        <v>113</v>
      </c>
      <c r="AB164" s="1525">
        <v>113.1</v>
      </c>
      <c r="AC164" s="1525">
        <v>118.9</v>
      </c>
      <c r="AD164" s="1525">
        <v>121</v>
      </c>
      <c r="AE164" s="1525">
        <v>119.4</v>
      </c>
      <c r="AF164" s="1525">
        <v>118</v>
      </c>
      <c r="AG164" s="1525">
        <v>116.9</v>
      </c>
      <c r="AH164" s="1525">
        <v>116.3</v>
      </c>
      <c r="AI164" s="1525">
        <v>113.9</v>
      </c>
      <c r="AJ164" s="1525">
        <v>98.7</v>
      </c>
      <c r="AK164" s="1525">
        <v>109</v>
      </c>
      <c r="AL164" s="1603">
        <v>113</v>
      </c>
      <c r="AM164" s="1603">
        <v>110.6</v>
      </c>
      <c r="AN164" s="1525">
        <v>107.8</v>
      </c>
    </row>
    <row r="165" spans="2:41" s="327" customFormat="1">
      <c r="B165" s="1449"/>
      <c r="C165" s="2165"/>
      <c r="D165" s="1583" t="s">
        <v>1140</v>
      </c>
      <c r="E165" s="1525">
        <v>123.6</v>
      </c>
      <c r="F165" s="1525">
        <v>122.4</v>
      </c>
      <c r="G165" s="1525">
        <v>111.9</v>
      </c>
      <c r="H165" s="1525">
        <v>95.2</v>
      </c>
      <c r="I165" s="1525">
        <v>85.7</v>
      </c>
      <c r="J165" s="1525">
        <v>87</v>
      </c>
      <c r="K165" s="1525">
        <v>90</v>
      </c>
      <c r="L165" s="1525">
        <v>96.5</v>
      </c>
      <c r="M165" s="1525">
        <v>96.7</v>
      </c>
      <c r="N165" s="1525">
        <v>88.2</v>
      </c>
      <c r="O165" s="1525">
        <v>89.2</v>
      </c>
      <c r="P165" s="1525">
        <v>93.9</v>
      </c>
      <c r="Q165" s="1525">
        <v>88.2</v>
      </c>
      <c r="R165" s="1525">
        <v>92.3</v>
      </c>
      <c r="S165" s="1525">
        <v>97</v>
      </c>
      <c r="T165" s="1525">
        <v>99.2</v>
      </c>
      <c r="U165" s="1525">
        <v>100.4</v>
      </c>
      <c r="V165" s="1525">
        <v>103.4</v>
      </c>
      <c r="W165" s="1525">
        <v>104.9</v>
      </c>
      <c r="X165" s="1525">
        <v>95.3</v>
      </c>
      <c r="Y165" s="1525">
        <v>87.6</v>
      </c>
      <c r="Z165" s="1525">
        <v>94.5</v>
      </c>
      <c r="AA165" s="1525">
        <v>94.3</v>
      </c>
      <c r="AB165" s="1525">
        <v>94.3</v>
      </c>
      <c r="AC165" s="1525">
        <v>99.1</v>
      </c>
      <c r="AD165" s="1525">
        <v>100.8</v>
      </c>
      <c r="AE165" s="1525">
        <v>99.5</v>
      </c>
      <c r="AF165" s="1525">
        <v>98.4</v>
      </c>
      <c r="AG165" s="1525">
        <v>97.7</v>
      </c>
      <c r="AH165" s="1525">
        <v>97.2</v>
      </c>
      <c r="AI165" s="1525">
        <v>95.1</v>
      </c>
      <c r="AJ165" s="1525">
        <v>82.4</v>
      </c>
      <c r="AK165" s="1525"/>
      <c r="AL165" s="1525"/>
      <c r="AM165" s="1525"/>
      <c r="AN165" s="1525"/>
      <c r="AO165" s="1353" t="s">
        <v>1148</v>
      </c>
    </row>
    <row r="166" spans="2:41" s="327" customFormat="1">
      <c r="B166" s="1449"/>
      <c r="C166" s="2165"/>
      <c r="D166" s="1583" t="s">
        <v>1149</v>
      </c>
      <c r="E166" s="1561">
        <v>130.6</v>
      </c>
      <c r="F166" s="1525">
        <v>129.30000000000001</v>
      </c>
      <c r="G166" s="1525">
        <v>118.2</v>
      </c>
      <c r="H166" s="1525">
        <v>100.6</v>
      </c>
      <c r="I166" s="1525">
        <v>90.5</v>
      </c>
      <c r="J166" s="1525">
        <v>91.9</v>
      </c>
      <c r="K166" s="1525">
        <v>95.1</v>
      </c>
      <c r="L166" s="1525">
        <v>101.9</v>
      </c>
      <c r="M166" s="1525">
        <v>102.2</v>
      </c>
      <c r="N166" s="1525">
        <v>93.2</v>
      </c>
      <c r="O166" s="1525">
        <v>94.3</v>
      </c>
      <c r="P166" s="1525">
        <v>99.2</v>
      </c>
      <c r="Q166" s="1525">
        <v>93.2</v>
      </c>
      <c r="R166" s="1525">
        <v>97.5</v>
      </c>
      <c r="S166" s="1525">
        <v>102.4</v>
      </c>
      <c r="T166" s="1525">
        <v>104.2</v>
      </c>
      <c r="U166" s="1525">
        <v>105.6</v>
      </c>
      <c r="V166" s="1525">
        <v>108.8</v>
      </c>
      <c r="W166" s="1525">
        <v>111.2</v>
      </c>
      <c r="X166" s="1525">
        <v>101.2</v>
      </c>
      <c r="Y166" s="1525">
        <v>93</v>
      </c>
      <c r="Z166" s="1525">
        <v>100.3</v>
      </c>
      <c r="AA166" s="1525">
        <v>100.2</v>
      </c>
      <c r="AB166" s="1525">
        <v>100.4</v>
      </c>
      <c r="AC166" s="1525">
        <v>105.1</v>
      </c>
      <c r="AD166" s="1525">
        <v>106.7</v>
      </c>
      <c r="AE166" s="1525"/>
      <c r="AF166" s="1525"/>
      <c r="AG166" s="1525"/>
      <c r="AH166" s="1525"/>
      <c r="AI166" s="1525"/>
      <c r="AJ166" s="1525"/>
      <c r="AK166" s="1525"/>
      <c r="AL166" s="1525"/>
      <c r="AM166" s="1525"/>
      <c r="AN166" s="1525"/>
    </row>
    <row r="167" spans="2:41" s="327" customFormat="1">
      <c r="B167" s="1449"/>
      <c r="C167" s="2165"/>
      <c r="D167" s="1583" t="s">
        <v>1141</v>
      </c>
      <c r="E167" s="1561">
        <v>124.7</v>
      </c>
      <c r="F167" s="1525">
        <v>123.4</v>
      </c>
      <c r="G167" s="1525">
        <v>112.8</v>
      </c>
      <c r="H167" s="1525">
        <v>96.1</v>
      </c>
      <c r="I167" s="1525">
        <v>86.4</v>
      </c>
      <c r="J167" s="1525">
        <v>87.7</v>
      </c>
      <c r="K167" s="1525">
        <v>90.8</v>
      </c>
      <c r="L167" s="1525">
        <v>97.3</v>
      </c>
      <c r="M167" s="1525">
        <v>97.6</v>
      </c>
      <c r="N167" s="1525">
        <v>89</v>
      </c>
      <c r="O167" s="1525">
        <v>90</v>
      </c>
      <c r="P167" s="1525">
        <v>94.7</v>
      </c>
      <c r="Q167" s="1525">
        <v>89</v>
      </c>
      <c r="R167" s="1525">
        <v>93.1</v>
      </c>
      <c r="S167" s="1525">
        <v>97.8</v>
      </c>
      <c r="T167" s="1525">
        <v>99.5</v>
      </c>
      <c r="U167" s="1525">
        <v>100.8</v>
      </c>
      <c r="V167" s="1525">
        <v>103.9</v>
      </c>
      <c r="W167" s="1525">
        <v>106.2</v>
      </c>
      <c r="X167" s="1525">
        <v>96.6</v>
      </c>
      <c r="Y167" s="1525"/>
      <c r="Z167" s="1525"/>
      <c r="AA167" s="1525"/>
      <c r="AB167" s="1525"/>
      <c r="AC167" s="1525"/>
      <c r="AD167" s="1525"/>
      <c r="AE167" s="1525"/>
      <c r="AF167" s="1525"/>
      <c r="AG167" s="1525"/>
      <c r="AH167" s="1525"/>
      <c r="AI167" s="1525"/>
      <c r="AJ167" s="1525"/>
      <c r="AK167" s="1525"/>
      <c r="AL167" s="1526"/>
      <c r="AM167" s="1526"/>
      <c r="AN167" s="1525"/>
      <c r="AO167" s="1353" t="s">
        <v>271</v>
      </c>
    </row>
    <row r="168" spans="2:41" s="327" customFormat="1">
      <c r="B168" s="1449"/>
      <c r="C168" s="2161" t="s">
        <v>1146</v>
      </c>
      <c r="D168" s="1601" t="s">
        <v>1198</v>
      </c>
      <c r="E168" s="1515">
        <v>78.2</v>
      </c>
      <c r="F168" s="1603">
        <v>80.7</v>
      </c>
      <c r="G168" s="1603">
        <v>83.2</v>
      </c>
      <c r="H168" s="1603">
        <v>84.8</v>
      </c>
      <c r="I168" s="1603">
        <v>85.6</v>
      </c>
      <c r="J168" s="1603">
        <v>85.5</v>
      </c>
      <c r="K168" s="1603">
        <v>84.9</v>
      </c>
      <c r="L168" s="1603">
        <v>84.6</v>
      </c>
      <c r="M168" s="1603">
        <v>85.4</v>
      </c>
      <c r="N168" s="1603">
        <v>85.7</v>
      </c>
      <c r="O168" s="1603">
        <v>85</v>
      </c>
      <c r="P168" s="1603">
        <v>84.3</v>
      </c>
      <c r="Q168" s="1603">
        <v>83.5</v>
      </c>
      <c r="R168" s="1603">
        <v>82.3</v>
      </c>
      <c r="S168" s="1603">
        <v>81.8</v>
      </c>
      <c r="T168" s="1603">
        <v>82.3</v>
      </c>
      <c r="U168" s="1603">
        <v>83</v>
      </c>
      <c r="V168" s="1603">
        <v>84.1</v>
      </c>
      <c r="W168" s="1603">
        <v>86.8</v>
      </c>
      <c r="X168" s="1603">
        <v>89.3</v>
      </c>
      <c r="Y168" s="1603">
        <v>89.9</v>
      </c>
      <c r="Z168" s="1603">
        <v>90.3</v>
      </c>
      <c r="AA168" s="1603">
        <v>90.7</v>
      </c>
      <c r="AB168" s="1603">
        <v>90.8</v>
      </c>
      <c r="AC168" s="1603">
        <v>91.4</v>
      </c>
      <c r="AD168" s="1603">
        <v>92.2</v>
      </c>
      <c r="AE168" s="1603">
        <v>93.2</v>
      </c>
      <c r="AF168" s="1603">
        <v>94.3</v>
      </c>
      <c r="AG168" s="1603">
        <v>96.3</v>
      </c>
      <c r="AH168" s="1603">
        <v>97.5</v>
      </c>
      <c r="AI168" s="1603">
        <v>99.4</v>
      </c>
      <c r="AJ168" s="1603">
        <v>100.1</v>
      </c>
      <c r="AK168" s="1603">
        <v>100.1</v>
      </c>
      <c r="AL168" s="1603">
        <v>99.8</v>
      </c>
      <c r="AM168" s="1603">
        <v>100.6</v>
      </c>
      <c r="AN168" s="1525">
        <v>101.8</v>
      </c>
      <c r="AO168" s="1353"/>
    </row>
    <row r="169" spans="2:41" s="327" customFormat="1">
      <c r="B169" s="1449"/>
      <c r="C169" s="1449"/>
      <c r="D169" s="1583" t="s">
        <v>1140</v>
      </c>
      <c r="E169" s="1525">
        <v>84.2</v>
      </c>
      <c r="F169" s="1525">
        <v>86.8</v>
      </c>
      <c r="G169" s="1525">
        <v>89.5</v>
      </c>
      <c r="H169" s="1525">
        <v>91.3</v>
      </c>
      <c r="I169" s="1525">
        <v>92</v>
      </c>
      <c r="J169" s="1525">
        <v>92</v>
      </c>
      <c r="K169" s="1525">
        <v>91.4</v>
      </c>
      <c r="L169" s="1525">
        <v>91.1</v>
      </c>
      <c r="M169" s="1525">
        <v>91.9</v>
      </c>
      <c r="N169" s="1525">
        <v>92.2</v>
      </c>
      <c r="O169" s="1525">
        <v>91.5</v>
      </c>
      <c r="P169" s="1525">
        <v>90.7</v>
      </c>
      <c r="Q169" s="1525">
        <v>89.8</v>
      </c>
      <c r="R169" s="1525">
        <v>88.6</v>
      </c>
      <c r="S169" s="1525">
        <v>88</v>
      </c>
      <c r="T169" s="1525">
        <v>88.6</v>
      </c>
      <c r="U169" s="1525">
        <v>89.3</v>
      </c>
      <c r="V169" s="1525">
        <v>90.5</v>
      </c>
      <c r="W169" s="1525">
        <v>93.4</v>
      </c>
      <c r="X169" s="1525">
        <v>96.1</v>
      </c>
      <c r="Y169" s="1525">
        <v>96.7</v>
      </c>
      <c r="Z169" s="1525">
        <v>97.1</v>
      </c>
      <c r="AA169" s="1525">
        <v>97.6</v>
      </c>
      <c r="AB169" s="1604">
        <v>97.7</v>
      </c>
      <c r="AC169" s="1604">
        <v>98.4</v>
      </c>
      <c r="AD169" s="1604">
        <v>99.2</v>
      </c>
      <c r="AE169" s="1604">
        <v>100.3</v>
      </c>
      <c r="AF169" s="1604">
        <v>101.2</v>
      </c>
      <c r="AG169" s="1604">
        <v>102.5</v>
      </c>
      <c r="AH169" s="1604">
        <v>103</v>
      </c>
      <c r="AI169" s="1604">
        <v>104.2</v>
      </c>
      <c r="AJ169" s="1604">
        <v>104.2</v>
      </c>
      <c r="AK169" s="1604"/>
      <c r="AL169" s="1604"/>
      <c r="AM169" s="1604"/>
      <c r="AN169" s="1604"/>
      <c r="AO169" s="1353" t="s">
        <v>1148</v>
      </c>
    </row>
    <row r="170" spans="2:41" s="327" customFormat="1">
      <c r="B170" s="1449"/>
      <c r="C170" s="1449"/>
      <c r="D170" s="1583" t="s">
        <v>1149</v>
      </c>
      <c r="E170" s="1604">
        <v>87.5</v>
      </c>
      <c r="F170" s="1604">
        <v>90.2</v>
      </c>
      <c r="G170" s="1604">
        <v>93</v>
      </c>
      <c r="H170" s="1604">
        <v>94.8</v>
      </c>
      <c r="I170" s="1604">
        <v>95.6</v>
      </c>
      <c r="J170" s="1604">
        <v>95.5</v>
      </c>
      <c r="K170" s="1604">
        <v>94.9</v>
      </c>
      <c r="L170" s="1604">
        <v>94.6</v>
      </c>
      <c r="M170" s="1604">
        <v>95.4</v>
      </c>
      <c r="N170" s="1604">
        <v>95.7</v>
      </c>
      <c r="O170" s="1604">
        <v>95</v>
      </c>
      <c r="P170" s="1604">
        <v>94.2</v>
      </c>
      <c r="Q170" s="1604">
        <v>93.3</v>
      </c>
      <c r="R170" s="1604">
        <v>92</v>
      </c>
      <c r="S170" s="1604">
        <v>91.4</v>
      </c>
      <c r="T170" s="1604">
        <v>92.1</v>
      </c>
      <c r="U170" s="1604">
        <v>92.8</v>
      </c>
      <c r="V170" s="1604">
        <v>94</v>
      </c>
      <c r="W170" s="1604">
        <v>96.9</v>
      </c>
      <c r="X170" s="1604">
        <v>99.8</v>
      </c>
      <c r="Y170" s="1604">
        <v>100.1</v>
      </c>
      <c r="Z170" s="1604">
        <v>100.1</v>
      </c>
      <c r="AA170" s="1604">
        <v>99.9</v>
      </c>
      <c r="AB170" s="1604">
        <v>99.6</v>
      </c>
      <c r="AC170" s="1604">
        <v>99.6</v>
      </c>
      <c r="AD170" s="1604">
        <v>100.1</v>
      </c>
      <c r="AE170" s="1604"/>
      <c r="AF170" s="1604"/>
      <c r="AG170" s="1604"/>
      <c r="AH170" s="1604"/>
      <c r="AI170" s="1604"/>
      <c r="AJ170" s="1604"/>
      <c r="AK170" s="1604"/>
      <c r="AL170" s="1604"/>
      <c r="AM170" s="1604"/>
      <c r="AN170" s="1604"/>
    </row>
    <row r="171" spans="2:41" s="327" customFormat="1">
      <c r="B171" s="1451"/>
      <c r="C171" s="1451"/>
      <c r="D171" s="1605" t="s">
        <v>1141</v>
      </c>
      <c r="E171" s="1606">
        <v>94.4</v>
      </c>
      <c r="F171" s="1606">
        <v>97.3</v>
      </c>
      <c r="G171" s="1606">
        <v>100.4</v>
      </c>
      <c r="H171" s="1606">
        <v>102.3</v>
      </c>
      <c r="I171" s="1606">
        <v>103.2</v>
      </c>
      <c r="J171" s="1606">
        <v>103.1</v>
      </c>
      <c r="K171" s="1606">
        <v>102.4</v>
      </c>
      <c r="L171" s="1606">
        <v>102.1</v>
      </c>
      <c r="M171" s="1606">
        <v>103</v>
      </c>
      <c r="N171" s="1606">
        <v>103.3</v>
      </c>
      <c r="O171" s="1606">
        <v>102.5</v>
      </c>
      <c r="P171" s="1606">
        <v>101.7</v>
      </c>
      <c r="Q171" s="1606">
        <v>100.7</v>
      </c>
      <c r="R171" s="1606">
        <v>99.3</v>
      </c>
      <c r="S171" s="1606">
        <v>98.7</v>
      </c>
      <c r="T171" s="1606">
        <v>99.4</v>
      </c>
      <c r="U171" s="1606">
        <v>100.1</v>
      </c>
      <c r="V171" s="1606">
        <v>101.2</v>
      </c>
      <c r="W171" s="1606">
        <v>102.9</v>
      </c>
      <c r="X171" s="1606">
        <v>104.3</v>
      </c>
      <c r="Y171" s="1606"/>
      <c r="Z171" s="1606"/>
      <c r="AA171" s="1606"/>
      <c r="AB171" s="1526"/>
      <c r="AC171" s="1526"/>
      <c r="AD171" s="1526"/>
      <c r="AE171" s="1526"/>
      <c r="AF171" s="1526"/>
      <c r="AG171" s="1526"/>
      <c r="AH171" s="1526"/>
      <c r="AI171" s="1526"/>
      <c r="AJ171" s="1526"/>
      <c r="AK171" s="1526"/>
      <c r="AL171" s="1526"/>
      <c r="AM171" s="1526"/>
      <c r="AN171" s="1525"/>
    </row>
    <row r="172" spans="2:41" s="327" customFormat="1">
      <c r="E172" s="1354"/>
      <c r="F172" s="1352"/>
      <c r="X172" s="1352"/>
      <c r="AI172" s="1339"/>
      <c r="AJ172" s="1339"/>
      <c r="AK172" s="1339"/>
      <c r="AL172" s="1339"/>
      <c r="AM172" s="1339"/>
      <c r="AN172" s="1339"/>
    </row>
    <row r="173" spans="2:41" ht="11">
      <c r="F173" s="2113"/>
      <c r="G173" s="2113"/>
      <c r="H173" s="2113"/>
      <c r="I173" s="2113"/>
      <c r="J173" s="2113"/>
      <c r="K173" s="2113"/>
      <c r="L173" s="2113"/>
      <c r="M173" s="2113"/>
      <c r="N173" s="2113"/>
      <c r="O173" s="2113"/>
      <c r="P173" s="2113"/>
      <c r="Q173" s="2113"/>
      <c r="R173" s="2113"/>
      <c r="S173" s="2113"/>
      <c r="T173" s="2113"/>
      <c r="U173" s="2113"/>
      <c r="V173" s="2113"/>
      <c r="W173" s="2113"/>
      <c r="X173" s="2113"/>
      <c r="Y173" s="2113"/>
      <c r="Z173" s="2113"/>
      <c r="AA173" s="2113"/>
      <c r="AB173" s="2113"/>
      <c r="AC173" s="2113"/>
      <c r="AD173" s="2113"/>
      <c r="AE173" s="2113"/>
      <c r="AF173" s="2113"/>
      <c r="AG173" s="2113"/>
      <c r="AH173" s="2113"/>
      <c r="AI173" s="2113"/>
      <c r="AJ173" s="2113"/>
      <c r="AK173" s="2113"/>
      <c r="AL173" s="2113"/>
      <c r="AM173" s="2113"/>
      <c r="AN173" s="2113"/>
    </row>
    <row r="174" spans="2:41" ht="11">
      <c r="E174" s="2166"/>
      <c r="F174" s="2166"/>
      <c r="G174" s="2166"/>
      <c r="H174" s="2166"/>
      <c r="I174" s="2166"/>
      <c r="J174" s="2166"/>
      <c r="K174" s="2166"/>
      <c r="L174" s="2166"/>
      <c r="M174" s="2166"/>
      <c r="N174" s="2166"/>
      <c r="O174" s="2166"/>
      <c r="P174" s="2166"/>
      <c r="Q174" s="2166"/>
      <c r="R174" s="2166"/>
      <c r="S174" s="2166"/>
      <c r="T174" s="2166"/>
      <c r="U174" s="2166"/>
      <c r="V174" s="2166"/>
      <c r="W174" s="2166"/>
      <c r="X174" s="2166"/>
      <c r="Y174" s="2166"/>
      <c r="Z174" s="2166"/>
      <c r="AA174" s="2166"/>
      <c r="AB174" s="2166"/>
      <c r="AC174" s="2166"/>
      <c r="AD174" s="2166"/>
      <c r="AE174" s="2166"/>
      <c r="AF174" s="2166"/>
      <c r="AG174" s="2166"/>
      <c r="AH174" s="2166"/>
      <c r="AI174" s="2166"/>
      <c r="AJ174" s="2166"/>
      <c r="AK174" s="2166"/>
      <c r="AL174" s="2166"/>
      <c r="AM174" s="2166"/>
      <c r="AN174" s="2166"/>
    </row>
    <row r="175" spans="2:41" ht="11">
      <c r="E175" s="2166"/>
      <c r="F175" s="2166"/>
      <c r="G175" s="2166"/>
      <c r="H175" s="2166"/>
      <c r="I175" s="2166"/>
      <c r="J175" s="2166"/>
      <c r="K175" s="2166"/>
      <c r="L175" s="2166"/>
      <c r="M175" s="2166"/>
      <c r="N175" s="2166"/>
      <c r="O175" s="2166"/>
      <c r="P175" s="2166"/>
      <c r="Q175" s="2166"/>
      <c r="R175" s="2166"/>
      <c r="S175" s="2166"/>
      <c r="T175" s="2166"/>
      <c r="U175" s="2166"/>
      <c r="V175" s="2166"/>
      <c r="W175" s="2166"/>
      <c r="X175" s="2166"/>
      <c r="Y175" s="2166"/>
      <c r="Z175" s="2166"/>
      <c r="AA175" s="2166"/>
      <c r="AB175" s="2166"/>
      <c r="AC175" s="2166"/>
      <c r="AD175" s="2166"/>
      <c r="AE175" s="2166"/>
      <c r="AF175" s="2166"/>
      <c r="AG175" s="2166"/>
      <c r="AH175" s="2166"/>
      <c r="AI175" s="2166"/>
      <c r="AJ175" s="2166"/>
      <c r="AK175" s="2166"/>
      <c r="AL175" s="2166"/>
      <c r="AM175" s="2166"/>
      <c r="AN175" s="2166"/>
    </row>
    <row r="176" spans="2:41">
      <c r="F176" s="2113"/>
      <c r="G176" s="2113"/>
      <c r="H176" s="2113"/>
      <c r="I176" s="2167"/>
      <c r="J176" s="2113"/>
      <c r="K176" s="2168"/>
      <c r="L176" s="2113"/>
      <c r="M176" s="2113"/>
      <c r="N176" s="2113"/>
      <c r="O176" s="2113"/>
      <c r="P176" s="2113"/>
      <c r="Q176" s="2113"/>
      <c r="R176" s="2113"/>
      <c r="S176" s="2113"/>
      <c r="T176" s="2113"/>
      <c r="U176" s="2169"/>
      <c r="V176" s="2113"/>
      <c r="W176" s="2113"/>
      <c r="X176" s="2113"/>
      <c r="Y176" s="2113"/>
      <c r="Z176" s="2113"/>
      <c r="AA176" s="2166"/>
      <c r="AB176" s="2166"/>
      <c r="AC176" s="2166"/>
      <c r="AD176" s="2166"/>
      <c r="AE176" s="2113"/>
      <c r="AF176" s="2113"/>
      <c r="AG176" s="2113"/>
      <c r="AH176" s="2113"/>
      <c r="AI176" s="2113"/>
      <c r="AJ176" s="2113"/>
      <c r="AK176" s="2113"/>
      <c r="AL176" s="2113"/>
      <c r="AM176" s="2113"/>
      <c r="AN176" s="2113"/>
    </row>
    <row r="177" spans="6:40">
      <c r="F177" s="2113"/>
      <c r="G177" s="2113"/>
      <c r="H177" s="2113"/>
      <c r="I177" s="2167"/>
      <c r="J177" s="2113"/>
      <c r="K177" s="2168"/>
      <c r="L177" s="2113"/>
      <c r="M177" s="2113"/>
      <c r="N177" s="2113"/>
      <c r="O177" s="2113"/>
      <c r="P177" s="2113"/>
      <c r="Q177" s="2113"/>
      <c r="R177" s="2113"/>
      <c r="S177" s="2113"/>
      <c r="T177" s="2113"/>
      <c r="U177" s="2169"/>
      <c r="V177" s="2113"/>
      <c r="W177" s="2113"/>
      <c r="X177" s="2113"/>
      <c r="Y177" s="2113"/>
      <c r="Z177" s="2113"/>
      <c r="AA177" s="2166"/>
      <c r="AB177" s="2166"/>
      <c r="AC177" s="2166"/>
      <c r="AD177" s="2166"/>
      <c r="AE177" s="2113"/>
      <c r="AF177" s="2113"/>
      <c r="AG177" s="2113"/>
      <c r="AH177" s="2113"/>
      <c r="AI177" s="2113"/>
      <c r="AJ177" s="2113"/>
      <c r="AK177" s="2113"/>
      <c r="AL177" s="2113"/>
      <c r="AM177" s="2113"/>
      <c r="AN177" s="2113"/>
    </row>
    <row r="178" spans="6:40">
      <c r="F178" s="2113"/>
      <c r="G178" s="2113"/>
      <c r="H178" s="2113"/>
      <c r="I178" s="2167"/>
      <c r="J178" s="2113"/>
      <c r="K178" s="2168"/>
      <c r="L178" s="2113"/>
      <c r="M178" s="2113"/>
      <c r="N178" s="2113"/>
      <c r="O178" s="2113"/>
      <c r="P178" s="2113"/>
      <c r="Q178" s="2113"/>
      <c r="R178" s="2113"/>
      <c r="S178" s="2113"/>
      <c r="T178" s="2113"/>
      <c r="U178" s="2169"/>
      <c r="V178" s="2113"/>
      <c r="W178" s="2113"/>
      <c r="X178" s="2113"/>
      <c r="Y178" s="2113"/>
      <c r="Z178" s="2113"/>
      <c r="AA178" s="2166"/>
      <c r="AB178" s="2166"/>
      <c r="AC178" s="2166"/>
      <c r="AD178" s="2166"/>
      <c r="AE178" s="2113"/>
      <c r="AF178" s="2113"/>
      <c r="AG178" s="2113"/>
      <c r="AH178" s="2113"/>
      <c r="AI178" s="2113"/>
      <c r="AJ178" s="2113"/>
      <c r="AK178" s="2113"/>
      <c r="AL178" s="2113"/>
      <c r="AM178" s="2113"/>
      <c r="AN178" s="2113"/>
    </row>
    <row r="179" spans="6:40">
      <c r="F179" s="2113"/>
      <c r="G179" s="2113"/>
      <c r="H179" s="2113"/>
      <c r="I179" s="2167"/>
      <c r="J179" s="2113"/>
      <c r="K179" s="2168"/>
      <c r="L179" s="2113"/>
      <c r="M179" s="2113"/>
      <c r="N179" s="2113"/>
      <c r="O179" s="2113"/>
      <c r="P179" s="2113"/>
      <c r="Q179" s="2113"/>
      <c r="R179" s="2113"/>
      <c r="S179" s="2113"/>
      <c r="T179" s="2113"/>
      <c r="U179" s="2169"/>
      <c r="V179" s="2113"/>
      <c r="W179" s="2113"/>
      <c r="X179" s="2113"/>
      <c r="Y179" s="2113"/>
      <c r="Z179" s="2113"/>
      <c r="AA179" s="2166"/>
      <c r="AB179" s="2166"/>
      <c r="AC179" s="2166"/>
      <c r="AD179" s="2166"/>
      <c r="AE179" s="2113"/>
      <c r="AF179" s="2113"/>
      <c r="AG179" s="2113"/>
      <c r="AH179" s="2113"/>
      <c r="AI179" s="2113"/>
      <c r="AJ179" s="2113"/>
      <c r="AK179" s="2113"/>
      <c r="AL179" s="2113"/>
      <c r="AM179" s="2113"/>
      <c r="AN179" s="2113"/>
    </row>
    <row r="180" spans="6:40">
      <c r="F180" s="2113"/>
      <c r="G180" s="2113"/>
      <c r="H180" s="2113"/>
      <c r="I180" s="2167"/>
      <c r="J180" s="2113"/>
      <c r="K180" s="2168"/>
      <c r="L180" s="2113"/>
      <c r="M180" s="2113"/>
      <c r="N180" s="2113"/>
      <c r="O180" s="2113"/>
      <c r="P180" s="2113"/>
      <c r="Q180" s="2113"/>
      <c r="R180" s="2113"/>
      <c r="S180" s="2113"/>
      <c r="T180" s="2113"/>
      <c r="U180" s="2169"/>
      <c r="V180" s="2113"/>
      <c r="W180" s="2113"/>
      <c r="X180" s="2113"/>
      <c r="Y180" s="2113"/>
      <c r="Z180" s="2113"/>
      <c r="AA180" s="2166"/>
      <c r="AB180" s="2166"/>
      <c r="AC180" s="2166"/>
      <c r="AD180" s="2166"/>
      <c r="AE180" s="2113"/>
      <c r="AF180" s="2113"/>
      <c r="AG180" s="2113"/>
      <c r="AH180" s="2113"/>
      <c r="AI180" s="2113"/>
      <c r="AJ180" s="2113"/>
      <c r="AK180" s="2113"/>
      <c r="AL180" s="2113"/>
      <c r="AM180" s="2113"/>
      <c r="AN180" s="2113"/>
    </row>
    <row r="181" spans="6:40">
      <c r="F181" s="2113"/>
      <c r="G181" s="2113"/>
      <c r="H181" s="2113"/>
      <c r="I181" s="2167"/>
      <c r="J181" s="2113"/>
      <c r="K181" s="2168"/>
      <c r="L181" s="2113"/>
      <c r="M181" s="2113"/>
      <c r="N181" s="2113"/>
      <c r="O181" s="2113"/>
      <c r="P181" s="2113"/>
      <c r="Q181" s="2113"/>
      <c r="R181" s="2113"/>
      <c r="S181" s="2113"/>
      <c r="T181" s="2113"/>
      <c r="U181" s="2169"/>
      <c r="V181" s="2113"/>
      <c r="W181" s="2113"/>
      <c r="X181" s="2113"/>
      <c r="Y181" s="2113"/>
      <c r="Z181" s="2113"/>
      <c r="AA181" s="2166"/>
      <c r="AB181" s="2166"/>
      <c r="AC181" s="2166"/>
      <c r="AD181" s="2166"/>
      <c r="AE181" s="2113"/>
      <c r="AF181" s="2113"/>
      <c r="AG181" s="2113"/>
      <c r="AH181" s="2113"/>
      <c r="AI181" s="2113"/>
      <c r="AJ181" s="2113"/>
      <c r="AK181" s="2113"/>
      <c r="AL181" s="2113"/>
      <c r="AM181" s="2113"/>
      <c r="AN181" s="2113"/>
    </row>
    <row r="182" spans="6:40">
      <c r="F182" s="2113"/>
      <c r="G182" s="2113"/>
      <c r="H182" s="2113"/>
      <c r="I182" s="2167"/>
      <c r="J182" s="2113"/>
      <c r="K182" s="2168"/>
      <c r="L182" s="2113"/>
      <c r="M182" s="2113"/>
      <c r="N182" s="2113"/>
      <c r="O182" s="2113"/>
      <c r="P182" s="2113"/>
      <c r="Q182" s="2113"/>
      <c r="R182" s="2113"/>
      <c r="S182" s="2113"/>
      <c r="T182" s="2113"/>
      <c r="U182" s="2169"/>
      <c r="V182" s="2113"/>
      <c r="W182" s="2113"/>
      <c r="X182" s="2113"/>
      <c r="Y182" s="2113"/>
      <c r="Z182" s="2113"/>
      <c r="AA182" s="2166"/>
      <c r="AB182" s="2166"/>
      <c r="AC182" s="2166"/>
      <c r="AD182" s="2166"/>
      <c r="AE182" s="2113"/>
      <c r="AF182" s="2113"/>
      <c r="AG182" s="2113"/>
      <c r="AH182" s="2113"/>
      <c r="AI182" s="2113"/>
      <c r="AJ182" s="2113"/>
      <c r="AK182" s="2113"/>
      <c r="AL182" s="2113"/>
      <c r="AM182" s="2113"/>
      <c r="AN182" s="2113"/>
    </row>
    <row r="183" spans="6:40">
      <c r="F183" s="2113"/>
      <c r="G183" s="2113"/>
      <c r="H183" s="2113"/>
      <c r="I183" s="2167"/>
      <c r="J183" s="2113"/>
      <c r="K183" s="2168"/>
      <c r="L183" s="2113"/>
      <c r="M183" s="2113"/>
      <c r="N183" s="2113"/>
      <c r="O183" s="2113"/>
      <c r="P183" s="2113"/>
      <c r="Q183" s="2113"/>
      <c r="R183" s="2113"/>
      <c r="S183" s="2113"/>
      <c r="T183" s="2113"/>
      <c r="U183" s="2169"/>
      <c r="V183" s="2113"/>
      <c r="W183" s="2113"/>
      <c r="X183" s="2113"/>
      <c r="Y183" s="2113"/>
      <c r="Z183" s="2113"/>
      <c r="AA183" s="2166"/>
      <c r="AB183" s="2166"/>
      <c r="AC183" s="2166"/>
      <c r="AD183" s="2166"/>
      <c r="AE183" s="2113"/>
      <c r="AF183" s="2113"/>
      <c r="AG183" s="2113"/>
      <c r="AH183" s="2113"/>
      <c r="AI183" s="2113"/>
      <c r="AJ183" s="2113"/>
      <c r="AK183" s="2113"/>
      <c r="AL183" s="2113"/>
      <c r="AM183" s="2113"/>
      <c r="AN183" s="2113"/>
    </row>
    <row r="184" spans="6:40">
      <c r="F184" s="2113"/>
      <c r="G184" s="2113"/>
      <c r="H184" s="2113"/>
      <c r="I184" s="2167"/>
      <c r="J184" s="2113"/>
      <c r="K184" s="2168"/>
      <c r="L184" s="2113"/>
      <c r="M184" s="2113"/>
      <c r="N184" s="2113"/>
      <c r="O184" s="2113"/>
      <c r="P184" s="2113"/>
      <c r="Q184" s="2113"/>
      <c r="R184" s="2113"/>
      <c r="S184" s="2113"/>
      <c r="T184" s="2113"/>
      <c r="U184" s="2169"/>
      <c r="V184" s="2113"/>
      <c r="W184" s="2113"/>
      <c r="X184" s="2113"/>
      <c r="Y184" s="2113"/>
      <c r="Z184" s="2113"/>
      <c r="AA184" s="2166"/>
      <c r="AB184" s="2166"/>
      <c r="AC184" s="2166"/>
      <c r="AD184" s="2166"/>
      <c r="AE184" s="2113"/>
      <c r="AF184" s="2113"/>
      <c r="AG184" s="2113"/>
      <c r="AH184" s="2113"/>
      <c r="AI184" s="2113"/>
      <c r="AJ184" s="2113"/>
      <c r="AK184" s="2113"/>
      <c r="AL184" s="2113"/>
      <c r="AM184" s="2113"/>
      <c r="AN184" s="2113"/>
    </row>
    <row r="185" spans="6:40">
      <c r="F185" s="2113"/>
      <c r="G185" s="2113"/>
      <c r="H185" s="2113"/>
      <c r="I185" s="2167"/>
      <c r="J185" s="2113"/>
      <c r="K185" s="2168"/>
      <c r="L185" s="2113"/>
      <c r="M185" s="2113"/>
      <c r="N185" s="2113"/>
      <c r="O185" s="2113"/>
      <c r="P185" s="2113"/>
      <c r="Q185" s="2113"/>
      <c r="R185" s="2113"/>
      <c r="S185" s="2113"/>
      <c r="T185" s="2113"/>
      <c r="U185" s="2169"/>
      <c r="V185" s="2113"/>
      <c r="W185" s="2113"/>
      <c r="X185" s="2113"/>
      <c r="Y185" s="2113"/>
      <c r="Z185" s="2113"/>
      <c r="AA185" s="2166"/>
      <c r="AB185" s="2166"/>
      <c r="AC185" s="2166"/>
      <c r="AD185" s="2166"/>
      <c r="AE185" s="2113"/>
      <c r="AF185" s="2113"/>
      <c r="AG185" s="2113"/>
      <c r="AH185" s="2113"/>
      <c r="AI185" s="2113"/>
      <c r="AJ185" s="2113"/>
      <c r="AK185" s="2113"/>
      <c r="AL185" s="2113"/>
      <c r="AM185" s="2113"/>
      <c r="AN185" s="2113"/>
    </row>
    <row r="186" spans="6:40">
      <c r="F186" s="2113"/>
      <c r="G186" s="2113"/>
      <c r="H186" s="2113"/>
      <c r="I186" s="2167"/>
      <c r="J186" s="2113"/>
      <c r="K186" s="2168"/>
      <c r="L186" s="2113"/>
      <c r="M186" s="2113"/>
      <c r="N186" s="2113"/>
      <c r="O186" s="2113"/>
      <c r="P186" s="2113"/>
      <c r="Q186" s="2113"/>
      <c r="R186" s="2113"/>
      <c r="S186" s="2113"/>
      <c r="T186" s="2113"/>
      <c r="U186" s="2169"/>
      <c r="V186" s="2113"/>
      <c r="W186" s="2113"/>
      <c r="X186" s="2113"/>
      <c r="Y186" s="2113"/>
      <c r="Z186" s="2113"/>
      <c r="AA186" s="2166"/>
      <c r="AB186" s="2166"/>
      <c r="AC186" s="2166"/>
      <c r="AD186" s="2166"/>
      <c r="AE186" s="2113"/>
      <c r="AF186" s="2113"/>
      <c r="AG186" s="2113"/>
      <c r="AH186" s="2113"/>
      <c r="AI186" s="2113"/>
      <c r="AJ186" s="2113"/>
      <c r="AK186" s="2113"/>
      <c r="AL186" s="2113"/>
      <c r="AM186" s="2113"/>
      <c r="AN186" s="2113"/>
    </row>
    <row r="187" spans="6:40">
      <c r="F187" s="2113"/>
      <c r="G187" s="2113"/>
      <c r="H187" s="2113"/>
      <c r="I187" s="2167"/>
      <c r="J187" s="2113"/>
      <c r="K187" s="2168"/>
      <c r="L187" s="2113"/>
      <c r="M187" s="2113"/>
      <c r="N187" s="2113"/>
      <c r="O187" s="2113"/>
      <c r="P187" s="2113"/>
      <c r="Q187" s="2113"/>
      <c r="R187" s="2113"/>
      <c r="S187" s="2113"/>
      <c r="T187" s="2113"/>
      <c r="U187" s="2169"/>
      <c r="V187" s="2113"/>
      <c r="W187" s="2113"/>
      <c r="X187" s="2113"/>
      <c r="Y187" s="2113"/>
      <c r="Z187" s="2113"/>
      <c r="AA187" s="2166"/>
      <c r="AB187" s="2166"/>
      <c r="AC187" s="2166"/>
      <c r="AD187" s="2166"/>
      <c r="AE187" s="2113"/>
      <c r="AF187" s="2113"/>
      <c r="AG187" s="2113"/>
      <c r="AH187" s="2113"/>
      <c r="AI187" s="2113"/>
      <c r="AJ187" s="2113"/>
      <c r="AK187" s="2113"/>
      <c r="AL187" s="2113"/>
      <c r="AM187" s="2113"/>
      <c r="AN187" s="2113"/>
    </row>
    <row r="188" spans="6:40">
      <c r="F188" s="2113"/>
      <c r="G188" s="2113"/>
      <c r="H188" s="2113"/>
      <c r="I188" s="2167"/>
      <c r="J188" s="2113"/>
      <c r="K188" s="2168"/>
      <c r="L188" s="2113"/>
      <c r="M188" s="2113"/>
      <c r="N188" s="2113"/>
      <c r="O188" s="2113"/>
      <c r="P188" s="2113"/>
      <c r="Q188" s="2113"/>
      <c r="R188" s="2113"/>
      <c r="S188" s="2113"/>
      <c r="T188" s="2113"/>
      <c r="U188" s="2169"/>
      <c r="V188" s="2113"/>
      <c r="W188" s="2113"/>
      <c r="X188" s="2113"/>
      <c r="Y188" s="2113"/>
      <c r="Z188" s="2113"/>
      <c r="AA188" s="2166"/>
      <c r="AB188" s="2166"/>
      <c r="AC188" s="2166"/>
      <c r="AD188" s="2166"/>
      <c r="AE188" s="2113"/>
      <c r="AF188" s="2113"/>
      <c r="AG188" s="2113"/>
      <c r="AH188" s="2113"/>
      <c r="AI188" s="2113"/>
      <c r="AJ188" s="2113"/>
      <c r="AK188" s="2113"/>
      <c r="AL188" s="2113"/>
      <c r="AM188" s="2113"/>
      <c r="AN188" s="2113"/>
    </row>
    <row r="189" spans="6:40">
      <c r="F189" s="2113"/>
      <c r="G189" s="2113"/>
      <c r="H189" s="2113"/>
      <c r="I189" s="2167"/>
      <c r="J189" s="2113"/>
      <c r="K189" s="2168"/>
      <c r="L189" s="2113"/>
      <c r="M189" s="2113"/>
      <c r="N189" s="2113"/>
      <c r="O189" s="2113"/>
      <c r="P189" s="2113"/>
      <c r="Q189" s="2113"/>
      <c r="R189" s="2113"/>
      <c r="S189" s="2113"/>
      <c r="T189" s="2113"/>
      <c r="U189" s="2169"/>
      <c r="V189" s="2113"/>
      <c r="W189" s="2113"/>
      <c r="X189" s="2113"/>
      <c r="Y189" s="2113"/>
      <c r="Z189" s="2113"/>
      <c r="AA189" s="2166"/>
      <c r="AB189" s="2166"/>
      <c r="AC189" s="2166"/>
      <c r="AD189" s="2166"/>
      <c r="AE189" s="2113"/>
      <c r="AF189" s="2113"/>
      <c r="AG189" s="2113"/>
      <c r="AH189" s="2113"/>
      <c r="AI189" s="2113"/>
      <c r="AJ189" s="2113"/>
      <c r="AK189" s="2113"/>
      <c r="AL189" s="2113"/>
      <c r="AM189" s="2113"/>
      <c r="AN189" s="2113"/>
    </row>
    <row r="190" spans="6:40">
      <c r="F190" s="2113"/>
      <c r="G190" s="2113"/>
      <c r="H190" s="2113"/>
      <c r="I190" s="2167"/>
      <c r="J190" s="2113"/>
      <c r="K190" s="2168"/>
      <c r="L190" s="2113"/>
      <c r="M190" s="2113"/>
      <c r="N190" s="2113"/>
      <c r="O190" s="2113"/>
      <c r="P190" s="2113"/>
      <c r="Q190" s="2113"/>
      <c r="R190" s="2113"/>
      <c r="S190" s="2113"/>
      <c r="T190" s="2113"/>
      <c r="U190" s="2169"/>
      <c r="V190" s="2113"/>
      <c r="W190" s="2113"/>
      <c r="X190" s="2113"/>
      <c r="Y190" s="2113"/>
      <c r="Z190" s="2113"/>
      <c r="AA190" s="2166"/>
      <c r="AB190" s="2166"/>
      <c r="AC190" s="2166"/>
      <c r="AD190" s="2166"/>
      <c r="AE190" s="2113"/>
      <c r="AF190" s="2113"/>
      <c r="AG190" s="2113"/>
      <c r="AH190" s="2113"/>
      <c r="AI190" s="2113"/>
      <c r="AJ190" s="2113"/>
      <c r="AK190" s="2113"/>
      <c r="AL190" s="2113"/>
      <c r="AM190" s="2113"/>
      <c r="AN190" s="2113"/>
    </row>
    <row r="191" spans="6:40">
      <c r="F191" s="2113"/>
      <c r="G191" s="2113"/>
      <c r="H191" s="2113"/>
      <c r="I191" s="2167"/>
      <c r="J191" s="2113"/>
      <c r="K191" s="2168"/>
      <c r="L191" s="2113"/>
      <c r="M191" s="2113"/>
      <c r="N191" s="2113"/>
      <c r="O191" s="2113"/>
      <c r="P191" s="2113"/>
      <c r="Q191" s="2113"/>
      <c r="R191" s="2113"/>
      <c r="S191" s="2113"/>
      <c r="T191" s="2113"/>
      <c r="U191" s="2169"/>
      <c r="V191" s="2113"/>
      <c r="W191" s="2113"/>
      <c r="X191" s="2113"/>
      <c r="Y191" s="2113"/>
      <c r="Z191" s="2113"/>
      <c r="AA191" s="2166"/>
      <c r="AB191" s="2166"/>
      <c r="AC191" s="2166"/>
      <c r="AD191" s="2166"/>
      <c r="AE191" s="2113"/>
      <c r="AF191" s="2113"/>
      <c r="AG191" s="2113"/>
      <c r="AH191" s="2113"/>
      <c r="AI191" s="2113"/>
      <c r="AJ191" s="2113"/>
      <c r="AK191" s="2113"/>
      <c r="AL191" s="2113"/>
      <c r="AM191" s="2113"/>
      <c r="AN191" s="2113"/>
    </row>
    <row r="192" spans="6:40">
      <c r="F192" s="2113"/>
      <c r="G192" s="2113"/>
      <c r="H192" s="2113"/>
      <c r="I192" s="2167"/>
      <c r="J192" s="2113"/>
      <c r="K192" s="2168"/>
      <c r="L192" s="2113"/>
      <c r="M192" s="2113"/>
      <c r="N192" s="2113"/>
      <c r="O192" s="2113"/>
      <c r="P192" s="2113"/>
      <c r="Q192" s="2113"/>
      <c r="R192" s="2113"/>
      <c r="S192" s="2113"/>
      <c r="T192" s="2113"/>
      <c r="U192" s="2169"/>
      <c r="V192" s="2113"/>
      <c r="W192" s="2113"/>
      <c r="X192" s="2113"/>
      <c r="Y192" s="2113"/>
      <c r="Z192" s="2113"/>
      <c r="AA192" s="2166"/>
      <c r="AB192" s="2166"/>
      <c r="AC192" s="2166"/>
      <c r="AD192" s="2166"/>
      <c r="AE192" s="2113"/>
      <c r="AF192" s="2113"/>
      <c r="AG192" s="2113"/>
      <c r="AH192" s="2113"/>
      <c r="AI192" s="2113"/>
      <c r="AJ192" s="2113"/>
      <c r="AK192" s="2113"/>
      <c r="AL192" s="2113"/>
      <c r="AM192" s="2113"/>
      <c r="AN192" s="2113"/>
    </row>
    <row r="193" spans="6:40">
      <c r="F193" s="2113"/>
      <c r="G193" s="2113"/>
      <c r="H193" s="2113"/>
      <c r="I193" s="2167"/>
      <c r="J193" s="2113"/>
      <c r="K193" s="2168"/>
      <c r="L193" s="2113"/>
      <c r="M193" s="2113"/>
      <c r="N193" s="2113"/>
      <c r="O193" s="2113"/>
      <c r="P193" s="2113"/>
      <c r="Q193" s="2113"/>
      <c r="R193" s="2113"/>
      <c r="S193" s="2113"/>
      <c r="T193" s="2113"/>
      <c r="U193" s="2169"/>
      <c r="V193" s="2113"/>
      <c r="W193" s="2113"/>
      <c r="X193" s="2113"/>
      <c r="Y193" s="2113"/>
      <c r="Z193" s="2113"/>
      <c r="AA193" s="2166"/>
      <c r="AB193" s="2166"/>
      <c r="AC193" s="2166"/>
      <c r="AD193" s="2166"/>
      <c r="AE193" s="2113"/>
      <c r="AF193" s="2113"/>
      <c r="AG193" s="2113"/>
      <c r="AH193" s="2113"/>
      <c r="AI193" s="2113"/>
      <c r="AJ193" s="2113"/>
      <c r="AK193" s="2113"/>
      <c r="AL193" s="2113"/>
      <c r="AM193" s="2113"/>
      <c r="AN193" s="2113"/>
    </row>
    <row r="194" spans="6:40">
      <c r="F194" s="2113"/>
      <c r="G194" s="2113"/>
      <c r="H194" s="2113"/>
      <c r="I194" s="2167"/>
      <c r="J194" s="2113"/>
      <c r="K194" s="2168"/>
      <c r="L194" s="2113"/>
      <c r="M194" s="2113"/>
      <c r="N194" s="2113"/>
      <c r="O194" s="2113"/>
      <c r="P194" s="2113"/>
      <c r="Q194" s="2113"/>
      <c r="R194" s="2113"/>
      <c r="S194" s="2113"/>
      <c r="T194" s="2113"/>
      <c r="U194" s="2169"/>
      <c r="V194" s="2113"/>
      <c r="W194" s="2113"/>
      <c r="X194" s="2113"/>
      <c r="Y194" s="2113"/>
      <c r="Z194" s="2113"/>
      <c r="AA194" s="2166"/>
      <c r="AB194" s="2166"/>
      <c r="AC194" s="2166"/>
      <c r="AD194" s="2166"/>
      <c r="AE194" s="2113"/>
      <c r="AF194" s="2113"/>
      <c r="AG194" s="2113"/>
      <c r="AH194" s="2113"/>
      <c r="AI194" s="2113"/>
      <c r="AJ194" s="2113"/>
      <c r="AK194" s="2113"/>
      <c r="AL194" s="2113"/>
      <c r="AM194" s="2113"/>
      <c r="AN194" s="2113"/>
    </row>
    <row r="195" spans="6:40">
      <c r="F195" s="2113"/>
      <c r="G195" s="2113"/>
      <c r="H195" s="2113"/>
      <c r="I195" s="2167"/>
      <c r="J195" s="2113"/>
      <c r="K195" s="2168"/>
      <c r="L195" s="2113"/>
      <c r="M195" s="2113"/>
      <c r="N195" s="2113"/>
      <c r="O195" s="2113"/>
      <c r="P195" s="2113"/>
      <c r="Q195" s="2113"/>
      <c r="R195" s="2113"/>
      <c r="S195" s="2113"/>
      <c r="T195" s="2113"/>
      <c r="U195" s="2169"/>
      <c r="V195" s="2113"/>
      <c r="W195" s="2113"/>
      <c r="X195" s="2113"/>
      <c r="Y195" s="2113"/>
      <c r="Z195" s="2113"/>
      <c r="AA195" s="2166"/>
      <c r="AB195" s="2166"/>
      <c r="AC195" s="2166"/>
      <c r="AD195" s="2166"/>
      <c r="AE195" s="2113"/>
      <c r="AF195" s="2113"/>
      <c r="AG195" s="2113"/>
      <c r="AH195" s="2113"/>
      <c r="AI195" s="2113"/>
      <c r="AJ195" s="2113"/>
      <c r="AK195" s="2113"/>
      <c r="AL195" s="2113"/>
      <c r="AM195" s="2113"/>
      <c r="AN195" s="2113"/>
    </row>
    <row r="196" spans="6:40">
      <c r="F196" s="2113"/>
      <c r="G196" s="2113"/>
      <c r="H196" s="2113"/>
      <c r="I196" s="2167"/>
      <c r="J196" s="2113"/>
      <c r="K196" s="2168"/>
      <c r="L196" s="2113"/>
      <c r="M196" s="2113"/>
      <c r="N196" s="2113"/>
      <c r="O196" s="2113"/>
      <c r="P196" s="2113"/>
      <c r="Q196" s="2113"/>
      <c r="R196" s="2113"/>
      <c r="S196" s="2113"/>
      <c r="T196" s="2113"/>
      <c r="U196" s="2169"/>
      <c r="V196" s="2113"/>
      <c r="W196" s="2113"/>
      <c r="X196" s="2113"/>
      <c r="Y196" s="2113"/>
      <c r="Z196" s="2113"/>
      <c r="AA196" s="2166"/>
      <c r="AB196" s="2166"/>
      <c r="AC196" s="2166"/>
      <c r="AD196" s="2166"/>
      <c r="AE196" s="2113"/>
      <c r="AF196" s="2113"/>
      <c r="AG196" s="2113"/>
      <c r="AH196" s="2113"/>
      <c r="AI196" s="2113"/>
      <c r="AJ196" s="2113"/>
      <c r="AK196" s="2113"/>
      <c r="AL196" s="2113"/>
      <c r="AM196" s="2113"/>
      <c r="AN196" s="2113"/>
    </row>
    <row r="197" spans="6:40" ht="8.25" customHeight="1">
      <c r="F197" s="2113"/>
      <c r="G197" s="2113"/>
      <c r="H197" s="2113"/>
      <c r="I197" s="2167"/>
      <c r="J197" s="2113"/>
      <c r="K197" s="2168"/>
      <c r="L197" s="2113"/>
      <c r="M197" s="2113"/>
      <c r="N197" s="2113"/>
      <c r="O197" s="2113"/>
      <c r="P197" s="2113"/>
      <c r="Q197" s="2113"/>
      <c r="R197" s="2113"/>
      <c r="S197" s="2113"/>
      <c r="T197" s="2113"/>
      <c r="U197" s="2169"/>
      <c r="V197" s="2113"/>
      <c r="W197" s="2113"/>
      <c r="X197" s="2113"/>
      <c r="Y197" s="2113"/>
      <c r="Z197" s="2113"/>
      <c r="AA197" s="2166"/>
      <c r="AB197" s="2166"/>
      <c r="AC197" s="2166"/>
      <c r="AD197" s="2166"/>
      <c r="AE197" s="2113"/>
      <c r="AF197" s="2113"/>
      <c r="AG197" s="2113"/>
      <c r="AH197" s="2113"/>
      <c r="AI197" s="2113"/>
      <c r="AJ197" s="2113"/>
      <c r="AK197" s="2113"/>
      <c r="AL197" s="2113"/>
      <c r="AM197" s="2113"/>
      <c r="AN197" s="2113"/>
    </row>
    <row r="198" spans="6:40">
      <c r="F198" s="2113"/>
      <c r="G198" s="2113"/>
      <c r="H198" s="2113"/>
      <c r="I198" s="2167"/>
      <c r="J198" s="2113"/>
      <c r="K198" s="2168"/>
      <c r="L198" s="2113"/>
      <c r="M198" s="2113"/>
      <c r="N198" s="2113"/>
      <c r="O198" s="2113"/>
      <c r="P198" s="2113"/>
      <c r="Q198" s="2113"/>
      <c r="R198" s="2113"/>
      <c r="S198" s="2113"/>
      <c r="T198" s="2113"/>
      <c r="U198" s="2169"/>
      <c r="V198" s="2113"/>
      <c r="W198" s="2113"/>
      <c r="X198" s="2113"/>
      <c r="Y198" s="2113"/>
      <c r="Z198" s="2113"/>
      <c r="AA198" s="2166"/>
      <c r="AB198" s="2166"/>
      <c r="AC198" s="2166"/>
      <c r="AD198" s="2166"/>
      <c r="AE198" s="2113"/>
      <c r="AF198" s="2113"/>
      <c r="AG198" s="2113"/>
      <c r="AH198" s="2113"/>
      <c r="AI198" s="2113"/>
      <c r="AJ198" s="2113"/>
      <c r="AK198" s="2113"/>
      <c r="AL198" s="2113"/>
      <c r="AM198" s="2113"/>
      <c r="AN198" s="2113"/>
    </row>
    <row r="199" spans="6:40">
      <c r="F199" s="2113"/>
      <c r="G199" s="2113"/>
      <c r="H199" s="2113"/>
      <c r="I199" s="2167"/>
      <c r="J199" s="2113"/>
      <c r="K199" s="2168"/>
      <c r="L199" s="2113"/>
      <c r="M199" s="2113"/>
      <c r="N199" s="2113"/>
      <c r="O199" s="2113"/>
      <c r="P199" s="2113"/>
      <c r="Q199" s="2113"/>
      <c r="R199" s="2113"/>
      <c r="S199" s="2113"/>
      <c r="T199" s="2113"/>
      <c r="U199" s="2169"/>
      <c r="V199" s="2113"/>
      <c r="W199" s="2113"/>
      <c r="X199" s="2113"/>
      <c r="Y199" s="2113"/>
      <c r="Z199" s="2113"/>
      <c r="AA199" s="2166"/>
      <c r="AB199" s="2166"/>
      <c r="AC199" s="2166"/>
      <c r="AD199" s="2166"/>
      <c r="AE199" s="2113"/>
      <c r="AF199" s="2113"/>
      <c r="AG199" s="2113"/>
      <c r="AH199" s="2113"/>
      <c r="AI199" s="2113"/>
      <c r="AJ199" s="2113"/>
      <c r="AK199" s="2113"/>
      <c r="AL199" s="2113"/>
      <c r="AM199" s="2113"/>
      <c r="AN199" s="2113"/>
    </row>
    <row r="200" spans="6:40" ht="11">
      <c r="F200" s="2113"/>
      <c r="G200" s="2113"/>
      <c r="H200" s="2113"/>
      <c r="I200" s="2167"/>
      <c r="J200" s="2113"/>
      <c r="K200" s="2113"/>
      <c r="L200" s="2113"/>
      <c r="M200" s="2113"/>
      <c r="N200" s="2113"/>
      <c r="O200" s="2113"/>
      <c r="P200" s="2113"/>
      <c r="Q200" s="2113"/>
      <c r="R200" s="2113"/>
      <c r="S200" s="2113"/>
      <c r="T200" s="2113"/>
      <c r="U200" s="2169"/>
      <c r="V200" s="2113"/>
      <c r="W200" s="2113"/>
      <c r="X200" s="2113"/>
      <c r="Y200" s="2113"/>
      <c r="Z200" s="2113"/>
      <c r="AA200" s="2166"/>
      <c r="AB200" s="2166"/>
      <c r="AC200" s="2166"/>
      <c r="AD200" s="2166"/>
      <c r="AE200" s="2113"/>
      <c r="AF200" s="2113"/>
      <c r="AG200" s="2113"/>
      <c r="AH200" s="2113"/>
      <c r="AI200" s="2113"/>
      <c r="AJ200" s="2113"/>
      <c r="AK200" s="2113"/>
      <c r="AL200" s="2113"/>
      <c r="AM200" s="2113"/>
      <c r="AN200" s="2113"/>
    </row>
    <row r="201" spans="6:40" ht="11">
      <c r="F201" s="2113"/>
      <c r="G201" s="2113"/>
      <c r="H201" s="2113"/>
      <c r="I201" s="2167"/>
      <c r="J201" s="2113"/>
      <c r="K201" s="2113"/>
      <c r="L201" s="2113"/>
      <c r="M201" s="2113"/>
      <c r="N201" s="2113"/>
      <c r="O201" s="2113"/>
      <c r="P201" s="2113"/>
      <c r="Q201" s="2113"/>
      <c r="R201" s="2113"/>
      <c r="S201" s="2113"/>
      <c r="T201" s="2113"/>
      <c r="U201" s="2113"/>
      <c r="V201" s="2113"/>
      <c r="W201" s="2113"/>
      <c r="X201" s="2113"/>
      <c r="Y201" s="2113"/>
      <c r="Z201" s="2113"/>
      <c r="AA201" s="2166"/>
      <c r="AB201" s="2166"/>
      <c r="AC201" s="2166"/>
      <c r="AD201" s="2166"/>
      <c r="AE201" s="2113"/>
      <c r="AF201" s="2113"/>
      <c r="AG201" s="2113"/>
      <c r="AH201" s="2113"/>
      <c r="AI201" s="2113"/>
      <c r="AJ201" s="2113"/>
      <c r="AK201" s="2113"/>
      <c r="AL201" s="2113"/>
      <c r="AM201" s="2113"/>
      <c r="AN201" s="2113"/>
    </row>
    <row r="202" spans="6:40" ht="11">
      <c r="F202" s="2113"/>
      <c r="G202" s="2113"/>
      <c r="H202" s="2113"/>
      <c r="I202" s="2113"/>
      <c r="J202" s="2113"/>
      <c r="K202" s="2113"/>
      <c r="L202" s="2113"/>
      <c r="M202" s="2113"/>
      <c r="N202" s="2113"/>
      <c r="O202" s="2113"/>
      <c r="P202" s="2113"/>
      <c r="Q202" s="2113"/>
      <c r="R202" s="2113"/>
      <c r="S202" s="2113"/>
      <c r="T202" s="2113"/>
      <c r="U202" s="2113"/>
      <c r="V202" s="2113"/>
      <c r="W202" s="2113"/>
      <c r="X202" s="2113"/>
      <c r="Y202" s="2113"/>
      <c r="Z202" s="2113"/>
      <c r="AA202" s="2166"/>
      <c r="AB202" s="2166"/>
      <c r="AC202" s="2166"/>
      <c r="AD202" s="2166"/>
      <c r="AE202" s="2113"/>
      <c r="AF202" s="2113"/>
      <c r="AG202" s="2113"/>
      <c r="AH202" s="2113"/>
      <c r="AI202" s="2113"/>
      <c r="AJ202" s="2113"/>
      <c r="AK202" s="2113"/>
      <c r="AL202" s="2113"/>
      <c r="AM202" s="2113"/>
      <c r="AN202" s="2113"/>
    </row>
    <row r="203" spans="6:40" ht="11">
      <c r="F203" s="2113"/>
      <c r="G203" s="2113"/>
      <c r="H203" s="2113"/>
      <c r="I203" s="2113"/>
      <c r="J203" s="2113"/>
      <c r="K203" s="2113"/>
      <c r="L203" s="2113"/>
      <c r="M203" s="2113"/>
      <c r="N203" s="2113"/>
      <c r="O203" s="2113"/>
      <c r="P203" s="2113"/>
      <c r="Q203" s="2113"/>
      <c r="R203" s="2113"/>
      <c r="S203" s="2113"/>
      <c r="T203" s="2113"/>
      <c r="U203" s="2113"/>
      <c r="V203" s="2113"/>
      <c r="W203" s="2113"/>
      <c r="X203" s="2113"/>
      <c r="Y203" s="2113"/>
      <c r="Z203" s="2113"/>
      <c r="AA203" s="2166"/>
      <c r="AB203" s="2166"/>
      <c r="AC203" s="2166"/>
      <c r="AD203" s="2166"/>
      <c r="AE203" s="2113"/>
      <c r="AF203" s="2113"/>
      <c r="AG203" s="2113"/>
      <c r="AH203" s="2113"/>
      <c r="AI203" s="2113"/>
      <c r="AJ203" s="2113"/>
      <c r="AK203" s="2113"/>
      <c r="AL203" s="2113"/>
      <c r="AM203" s="2113"/>
      <c r="AN203" s="2113"/>
    </row>
    <row r="204" spans="6:40" ht="11">
      <c r="F204" s="2113"/>
      <c r="G204" s="2113"/>
      <c r="H204" s="2113"/>
      <c r="I204" s="2113"/>
      <c r="J204" s="2113"/>
      <c r="K204" s="2113"/>
      <c r="L204" s="2113"/>
      <c r="M204" s="2113"/>
      <c r="N204" s="2113"/>
      <c r="O204" s="2113"/>
      <c r="P204" s="2113"/>
      <c r="Q204" s="2113"/>
      <c r="R204" s="2113"/>
      <c r="S204" s="2113"/>
      <c r="T204" s="2113"/>
      <c r="U204" s="2113"/>
      <c r="V204" s="2113"/>
      <c r="W204" s="2113"/>
      <c r="X204" s="2113"/>
      <c r="Y204" s="2113"/>
      <c r="Z204" s="2113"/>
      <c r="AA204" s="2166"/>
      <c r="AB204" s="2166"/>
      <c r="AC204" s="2166"/>
      <c r="AD204" s="2166"/>
      <c r="AE204" s="2113"/>
      <c r="AF204" s="2113"/>
      <c r="AG204" s="2113"/>
      <c r="AH204" s="2113"/>
      <c r="AI204" s="2113"/>
      <c r="AJ204" s="2113"/>
      <c r="AK204" s="2113"/>
      <c r="AL204" s="2113"/>
      <c r="AM204" s="2113"/>
      <c r="AN204" s="2113"/>
    </row>
    <row r="205" spans="6:40" ht="11">
      <c r="F205" s="2113"/>
      <c r="G205" s="2113"/>
      <c r="H205" s="2113"/>
      <c r="I205" s="2113"/>
      <c r="J205" s="2113"/>
      <c r="K205" s="2113"/>
      <c r="L205" s="2113"/>
      <c r="M205" s="2113"/>
      <c r="N205" s="2113"/>
      <c r="O205" s="2113"/>
      <c r="P205" s="2113"/>
      <c r="Q205" s="2113"/>
      <c r="R205" s="2113"/>
      <c r="S205" s="2113"/>
      <c r="T205" s="2113"/>
      <c r="U205" s="2113"/>
      <c r="V205" s="2113"/>
      <c r="W205" s="2113"/>
      <c r="X205" s="2113"/>
      <c r="Y205" s="2113"/>
      <c r="Z205" s="2113"/>
      <c r="AA205" s="2166"/>
      <c r="AB205" s="2166"/>
      <c r="AC205" s="2166"/>
      <c r="AD205" s="2166"/>
      <c r="AE205" s="2113"/>
      <c r="AF205" s="2113"/>
      <c r="AG205" s="2113"/>
      <c r="AH205" s="2113"/>
      <c r="AI205" s="2113"/>
      <c r="AJ205" s="2113"/>
      <c r="AK205" s="2113"/>
      <c r="AL205" s="2113"/>
      <c r="AM205" s="2113"/>
      <c r="AN205" s="2113"/>
    </row>
    <row r="206" spans="6:40" ht="11">
      <c r="F206" s="2113"/>
      <c r="G206" s="2113"/>
      <c r="H206" s="2113"/>
      <c r="I206" s="2113"/>
      <c r="J206" s="2113"/>
      <c r="K206" s="2113"/>
      <c r="L206" s="2113"/>
      <c r="M206" s="2113"/>
      <c r="N206" s="2113"/>
      <c r="O206" s="2113"/>
      <c r="P206" s="2113"/>
      <c r="Q206" s="2113"/>
      <c r="R206" s="2113"/>
      <c r="S206" s="2113"/>
      <c r="T206" s="2113"/>
      <c r="U206" s="2113"/>
      <c r="V206" s="2113"/>
      <c r="W206" s="2113"/>
      <c r="X206" s="2113"/>
      <c r="Y206" s="2113"/>
      <c r="Z206" s="2113"/>
      <c r="AA206" s="2166"/>
      <c r="AB206" s="2166"/>
      <c r="AC206" s="2166"/>
      <c r="AD206" s="2166"/>
      <c r="AE206" s="2113"/>
      <c r="AF206" s="2113"/>
      <c r="AG206" s="2113"/>
      <c r="AH206" s="2113"/>
      <c r="AI206" s="2113"/>
      <c r="AJ206" s="2113"/>
      <c r="AK206" s="2113"/>
      <c r="AL206" s="2113"/>
      <c r="AM206" s="2113"/>
      <c r="AN206" s="2113"/>
    </row>
    <row r="207" spans="6:40" ht="11">
      <c r="F207" s="2113"/>
      <c r="G207" s="2113"/>
      <c r="H207" s="2113"/>
      <c r="I207" s="2113"/>
      <c r="J207" s="2113"/>
      <c r="K207" s="2113"/>
      <c r="L207" s="2113"/>
      <c r="M207" s="2113"/>
      <c r="N207" s="2113"/>
      <c r="O207" s="2113"/>
      <c r="P207" s="2113"/>
      <c r="Q207" s="2113"/>
      <c r="R207" s="2113"/>
      <c r="S207" s="2113"/>
      <c r="T207" s="2113"/>
      <c r="U207" s="2113"/>
      <c r="V207" s="2113"/>
      <c r="W207" s="2113"/>
      <c r="X207" s="2113"/>
      <c r="Y207" s="2113"/>
      <c r="Z207" s="2113"/>
      <c r="AA207" s="2166"/>
      <c r="AB207" s="2166"/>
      <c r="AC207" s="2166"/>
      <c r="AD207" s="2166"/>
      <c r="AE207" s="2113"/>
      <c r="AF207" s="2113"/>
      <c r="AG207" s="2113"/>
      <c r="AH207" s="2113"/>
      <c r="AI207" s="2113"/>
      <c r="AJ207" s="2113"/>
      <c r="AK207" s="2113"/>
      <c r="AL207" s="2113"/>
      <c r="AM207" s="2113"/>
      <c r="AN207" s="2113"/>
    </row>
    <row r="208" spans="6:40" ht="11">
      <c r="F208" s="2113"/>
      <c r="G208" s="2113"/>
      <c r="H208" s="2113"/>
      <c r="I208" s="2113"/>
      <c r="J208" s="2113"/>
      <c r="K208" s="2113"/>
      <c r="L208" s="2113"/>
      <c r="M208" s="2113"/>
      <c r="N208" s="2113"/>
      <c r="O208" s="2113"/>
      <c r="P208" s="2113"/>
      <c r="Q208" s="2113"/>
      <c r="R208" s="2113"/>
      <c r="S208" s="2113"/>
      <c r="T208" s="2113"/>
      <c r="U208" s="2113"/>
      <c r="V208" s="2113"/>
      <c r="W208" s="2113"/>
      <c r="X208" s="2113"/>
      <c r="Y208" s="2113"/>
      <c r="Z208" s="2113"/>
      <c r="AA208" s="2166"/>
      <c r="AB208" s="2166"/>
      <c r="AC208" s="2166"/>
      <c r="AD208" s="2166"/>
      <c r="AE208" s="2113"/>
      <c r="AF208" s="2113"/>
      <c r="AG208" s="2113"/>
      <c r="AH208" s="2113"/>
      <c r="AI208" s="2113"/>
      <c r="AJ208" s="2113"/>
      <c r="AK208" s="2113"/>
      <c r="AL208" s="2113"/>
      <c r="AM208" s="2113"/>
      <c r="AN208" s="2113"/>
    </row>
    <row r="209" spans="6:40" ht="11">
      <c r="F209" s="2113"/>
      <c r="G209" s="2113"/>
      <c r="H209" s="2113"/>
      <c r="I209" s="2113"/>
      <c r="J209" s="2113"/>
      <c r="K209" s="2113"/>
      <c r="L209" s="2113"/>
      <c r="M209" s="2113"/>
      <c r="N209" s="2113"/>
      <c r="O209" s="2113"/>
      <c r="P209" s="2113"/>
      <c r="Q209" s="2113"/>
      <c r="R209" s="2113"/>
      <c r="S209" s="2113"/>
      <c r="T209" s="2113"/>
      <c r="U209" s="2113"/>
      <c r="V209" s="2113"/>
      <c r="W209" s="2113"/>
      <c r="X209" s="2113"/>
      <c r="Y209" s="2113"/>
      <c r="Z209" s="2113"/>
      <c r="AA209" s="2166"/>
      <c r="AB209" s="2166"/>
      <c r="AC209" s="2166"/>
      <c r="AD209" s="2166"/>
      <c r="AE209" s="2113"/>
      <c r="AF209" s="2113"/>
      <c r="AG209" s="2113"/>
      <c r="AH209" s="2113"/>
      <c r="AI209" s="2113"/>
      <c r="AJ209" s="2113"/>
      <c r="AK209" s="2113"/>
      <c r="AL209" s="2113"/>
      <c r="AM209" s="2113"/>
      <c r="AN209" s="2113"/>
    </row>
    <row r="210" spans="6:40" ht="11">
      <c r="F210" s="2113"/>
      <c r="G210" s="2113"/>
      <c r="H210" s="2113"/>
      <c r="I210" s="2113"/>
      <c r="J210" s="2113"/>
      <c r="K210" s="2113"/>
      <c r="L210" s="2113"/>
      <c r="M210" s="2113"/>
      <c r="N210" s="2113"/>
      <c r="O210" s="2113"/>
      <c r="P210" s="2113"/>
      <c r="Q210" s="2113"/>
      <c r="R210" s="2113"/>
      <c r="S210" s="2113"/>
      <c r="T210" s="2113"/>
      <c r="U210" s="2113"/>
      <c r="V210" s="2113"/>
      <c r="W210" s="2113"/>
      <c r="X210" s="2113"/>
      <c r="Y210" s="2113"/>
      <c r="Z210" s="2113"/>
      <c r="AA210" s="2166"/>
      <c r="AB210" s="2166"/>
      <c r="AC210" s="2166"/>
      <c r="AD210" s="2166"/>
      <c r="AE210" s="2113"/>
      <c r="AF210" s="2113"/>
      <c r="AG210" s="2113"/>
      <c r="AH210" s="2113"/>
      <c r="AI210" s="2113"/>
      <c r="AJ210" s="2113"/>
      <c r="AK210" s="2113"/>
      <c r="AL210" s="2113"/>
      <c r="AM210" s="2113"/>
      <c r="AN210" s="2113"/>
    </row>
    <row r="211" spans="6:40" ht="11">
      <c r="F211" s="2113"/>
      <c r="G211" s="2113"/>
      <c r="H211" s="2113"/>
      <c r="I211" s="2113"/>
      <c r="J211" s="2113"/>
      <c r="K211" s="2113"/>
      <c r="L211" s="2113"/>
      <c r="M211" s="2113"/>
      <c r="N211" s="2113"/>
      <c r="O211" s="2113"/>
      <c r="P211" s="2113"/>
      <c r="Q211" s="2113"/>
      <c r="R211" s="2113"/>
      <c r="S211" s="2113"/>
      <c r="T211" s="2113"/>
      <c r="U211" s="2113"/>
      <c r="V211" s="2113"/>
      <c r="W211" s="2113"/>
      <c r="X211" s="2113"/>
      <c r="Y211" s="2113"/>
      <c r="Z211" s="2113"/>
      <c r="AA211" s="2166"/>
      <c r="AB211" s="2166"/>
      <c r="AC211" s="2166"/>
      <c r="AD211" s="2166"/>
      <c r="AE211" s="2113"/>
      <c r="AF211" s="2113"/>
      <c r="AG211" s="2113"/>
      <c r="AH211" s="2113"/>
      <c r="AI211" s="2113"/>
      <c r="AJ211" s="2113"/>
      <c r="AK211" s="2113"/>
      <c r="AL211" s="2113"/>
      <c r="AM211" s="2113"/>
      <c r="AN211" s="2113"/>
    </row>
    <row r="212" spans="6:40" ht="11">
      <c r="F212" s="2113"/>
      <c r="G212" s="2113"/>
      <c r="H212" s="2113"/>
      <c r="I212" s="2113"/>
      <c r="J212" s="2113"/>
      <c r="K212" s="2113"/>
      <c r="L212" s="2113"/>
      <c r="M212" s="2113"/>
      <c r="N212" s="2113"/>
      <c r="O212" s="2113"/>
      <c r="P212" s="2113"/>
      <c r="Q212" s="2113"/>
      <c r="R212" s="2113"/>
      <c r="S212" s="2113"/>
      <c r="T212" s="2113"/>
      <c r="U212" s="2113"/>
      <c r="V212" s="2113"/>
      <c r="W212" s="2113"/>
      <c r="X212" s="2113"/>
      <c r="Y212" s="2113"/>
      <c r="Z212" s="2113"/>
      <c r="AA212" s="2166"/>
      <c r="AB212" s="2166"/>
      <c r="AC212" s="2166"/>
      <c r="AD212" s="2166"/>
      <c r="AE212" s="2113"/>
      <c r="AF212" s="2113"/>
      <c r="AG212" s="2113"/>
      <c r="AH212" s="2113"/>
      <c r="AI212" s="2113"/>
      <c r="AJ212" s="2113"/>
      <c r="AK212" s="2113"/>
      <c r="AL212" s="2113"/>
      <c r="AM212" s="2113"/>
      <c r="AN212" s="2113"/>
    </row>
    <row r="213" spans="6:40" ht="11">
      <c r="F213" s="2113"/>
      <c r="G213" s="2113"/>
      <c r="H213" s="2113"/>
      <c r="I213" s="2113"/>
      <c r="J213" s="2113"/>
      <c r="K213" s="2113"/>
      <c r="L213" s="2113"/>
      <c r="M213" s="2113"/>
      <c r="N213" s="2113"/>
      <c r="O213" s="2113"/>
      <c r="P213" s="2113"/>
      <c r="Q213" s="2113"/>
      <c r="R213" s="2113"/>
      <c r="S213" s="2113"/>
      <c r="T213" s="2113"/>
      <c r="U213" s="2113"/>
      <c r="V213" s="2113"/>
      <c r="W213" s="2113"/>
      <c r="X213" s="2113"/>
      <c r="Y213" s="2113"/>
      <c r="Z213" s="2113"/>
      <c r="AA213" s="2166"/>
      <c r="AB213" s="2166"/>
      <c r="AC213" s="2166"/>
      <c r="AD213" s="2166"/>
      <c r="AE213" s="2113"/>
      <c r="AF213" s="2113"/>
      <c r="AG213" s="2113"/>
      <c r="AH213" s="2113"/>
      <c r="AI213" s="2113"/>
      <c r="AJ213" s="2113"/>
      <c r="AK213" s="2113"/>
      <c r="AL213" s="2113"/>
      <c r="AM213" s="2113"/>
      <c r="AN213" s="2113"/>
    </row>
    <row r="214" spans="6:40" ht="11">
      <c r="F214" s="2113"/>
      <c r="G214" s="2113"/>
      <c r="H214" s="2113"/>
      <c r="I214" s="2113"/>
      <c r="J214" s="2113"/>
      <c r="K214" s="2113"/>
      <c r="L214" s="2113"/>
      <c r="M214" s="2113"/>
      <c r="N214" s="2113"/>
      <c r="O214" s="2113"/>
      <c r="P214" s="2113"/>
      <c r="Q214" s="2113"/>
      <c r="R214" s="2113"/>
      <c r="S214" s="2113"/>
      <c r="T214" s="2113"/>
      <c r="U214" s="2113"/>
      <c r="V214" s="2113"/>
      <c r="W214" s="2113"/>
      <c r="X214" s="2113"/>
      <c r="Y214" s="2113"/>
      <c r="Z214" s="2113"/>
      <c r="AA214" s="2166"/>
      <c r="AB214" s="2166"/>
      <c r="AC214" s="2166"/>
      <c r="AD214" s="2166"/>
      <c r="AE214" s="2113"/>
      <c r="AF214" s="2113"/>
      <c r="AG214" s="2113"/>
      <c r="AH214" s="2113"/>
      <c r="AI214" s="2113"/>
      <c r="AJ214" s="2113"/>
      <c r="AK214" s="2113"/>
      <c r="AL214" s="2113"/>
      <c r="AM214" s="2113"/>
      <c r="AN214" s="2113"/>
    </row>
    <row r="215" spans="6:40" ht="11">
      <c r="F215" s="2113"/>
      <c r="G215" s="2113"/>
      <c r="H215" s="2113"/>
      <c r="I215" s="2113"/>
      <c r="J215" s="2113"/>
      <c r="K215" s="2113"/>
      <c r="L215" s="2113"/>
      <c r="M215" s="2113"/>
      <c r="N215" s="2113"/>
      <c r="O215" s="2113"/>
      <c r="P215" s="2113"/>
      <c r="Q215" s="2113"/>
      <c r="R215" s="2113"/>
      <c r="S215" s="2113"/>
      <c r="T215" s="2113"/>
      <c r="U215" s="2113"/>
      <c r="V215" s="2113"/>
      <c r="W215" s="2113"/>
      <c r="X215" s="2113"/>
      <c r="Y215" s="2113"/>
      <c r="Z215" s="2113"/>
      <c r="AA215" s="2166"/>
      <c r="AB215" s="2166"/>
      <c r="AC215" s="2166"/>
      <c r="AD215" s="2166"/>
      <c r="AE215" s="2113"/>
      <c r="AF215" s="2113"/>
      <c r="AG215" s="2113"/>
      <c r="AH215" s="2113"/>
      <c r="AI215" s="2113"/>
      <c r="AJ215" s="2113"/>
      <c r="AK215" s="2113"/>
      <c r="AL215" s="2113"/>
      <c r="AM215" s="2113"/>
      <c r="AN215" s="2113"/>
    </row>
    <row r="216" spans="6:40" ht="11">
      <c r="F216" s="2113"/>
      <c r="G216" s="2113"/>
      <c r="H216" s="2113"/>
      <c r="I216" s="2113"/>
      <c r="J216" s="2113"/>
      <c r="K216" s="2113"/>
      <c r="L216" s="2113"/>
      <c r="M216" s="2113"/>
      <c r="N216" s="2113"/>
      <c r="O216" s="2113"/>
      <c r="P216" s="2113"/>
      <c r="Q216" s="2113"/>
      <c r="R216" s="2113"/>
      <c r="S216" s="2113"/>
      <c r="T216" s="2113"/>
      <c r="U216" s="2113"/>
      <c r="V216" s="2113"/>
      <c r="W216" s="2113"/>
      <c r="X216" s="2113"/>
      <c r="Y216" s="2113"/>
      <c r="Z216" s="2113"/>
      <c r="AA216" s="2166"/>
      <c r="AB216" s="2166"/>
      <c r="AC216" s="2166"/>
      <c r="AD216" s="2166"/>
      <c r="AE216" s="2113"/>
      <c r="AF216" s="2113"/>
      <c r="AG216" s="2113"/>
      <c r="AH216" s="2113"/>
      <c r="AI216" s="2113"/>
      <c r="AJ216" s="2113"/>
      <c r="AK216" s="2113"/>
      <c r="AL216" s="2113"/>
      <c r="AM216" s="2113"/>
      <c r="AN216" s="2113"/>
    </row>
    <row r="217" spans="6:40" ht="11">
      <c r="F217" s="2113"/>
      <c r="G217" s="2113"/>
      <c r="H217" s="2113"/>
      <c r="I217" s="2113"/>
      <c r="J217" s="2113"/>
      <c r="K217" s="2113"/>
      <c r="L217" s="2113"/>
      <c r="M217" s="2113"/>
      <c r="N217" s="2113"/>
      <c r="O217" s="2113"/>
      <c r="P217" s="2113"/>
      <c r="Q217" s="2113"/>
      <c r="R217" s="2113"/>
      <c r="S217" s="2113"/>
      <c r="T217" s="2113"/>
      <c r="U217" s="2113"/>
      <c r="V217" s="2113"/>
      <c r="W217" s="2113"/>
      <c r="X217" s="2113"/>
      <c r="Y217" s="2113"/>
      <c r="Z217" s="2113"/>
      <c r="AA217" s="2166"/>
      <c r="AB217" s="2166"/>
      <c r="AC217" s="2166"/>
      <c r="AD217" s="2166"/>
      <c r="AE217" s="2113"/>
      <c r="AF217" s="2113"/>
      <c r="AG217" s="2113"/>
      <c r="AH217" s="2113"/>
      <c r="AI217" s="2113"/>
      <c r="AJ217" s="2113"/>
      <c r="AK217" s="2113"/>
      <c r="AL217" s="2113"/>
      <c r="AM217" s="2113"/>
      <c r="AN217" s="2113"/>
    </row>
    <row r="218" spans="6:40" ht="11">
      <c r="F218" s="2113"/>
      <c r="G218" s="2113"/>
      <c r="H218" s="2113"/>
      <c r="I218" s="2113"/>
      <c r="J218" s="2113"/>
      <c r="K218" s="2113"/>
      <c r="L218" s="2113"/>
      <c r="M218" s="2113"/>
      <c r="N218" s="2113"/>
      <c r="O218" s="2113"/>
      <c r="P218" s="2113"/>
      <c r="Q218" s="2113"/>
      <c r="R218" s="2113"/>
      <c r="S218" s="2113"/>
      <c r="T218" s="2113"/>
      <c r="U218" s="2113"/>
      <c r="V218" s="2113"/>
      <c r="W218" s="2113"/>
      <c r="X218" s="2113"/>
      <c r="Y218" s="2113"/>
      <c r="Z218" s="2113"/>
      <c r="AA218" s="2166"/>
      <c r="AB218" s="2166"/>
      <c r="AC218" s="2166"/>
      <c r="AD218" s="2166"/>
      <c r="AE218" s="2113"/>
      <c r="AF218" s="2113"/>
      <c r="AG218" s="2113"/>
      <c r="AH218" s="2113"/>
      <c r="AI218" s="2113"/>
      <c r="AJ218" s="2113"/>
      <c r="AK218" s="2113"/>
      <c r="AL218" s="2113"/>
      <c r="AM218" s="2113"/>
      <c r="AN218" s="2113"/>
    </row>
    <row r="219" spans="6:40" ht="11">
      <c r="F219" s="2113"/>
      <c r="G219" s="2113"/>
      <c r="H219" s="2113"/>
      <c r="I219" s="2113"/>
      <c r="J219" s="2113"/>
      <c r="K219" s="2113"/>
      <c r="L219" s="2113"/>
      <c r="M219" s="2113"/>
      <c r="N219" s="2113"/>
      <c r="O219" s="2113"/>
      <c r="P219" s="2113"/>
      <c r="Q219" s="2113"/>
      <c r="R219" s="2113"/>
      <c r="S219" s="2113"/>
      <c r="T219" s="2113"/>
      <c r="U219" s="2113"/>
      <c r="V219" s="2113"/>
      <c r="W219" s="2113"/>
      <c r="X219" s="2113"/>
      <c r="Y219" s="2113"/>
      <c r="Z219" s="2113"/>
      <c r="AA219" s="2166"/>
      <c r="AB219" s="2166"/>
      <c r="AC219" s="2166"/>
      <c r="AD219" s="2166"/>
      <c r="AE219" s="2113"/>
      <c r="AF219" s="2113"/>
      <c r="AG219" s="2113"/>
      <c r="AH219" s="2113"/>
      <c r="AI219" s="2113"/>
      <c r="AJ219" s="2113"/>
      <c r="AK219" s="2113"/>
      <c r="AL219" s="2113"/>
      <c r="AM219" s="2113"/>
      <c r="AN219" s="2113"/>
    </row>
    <row r="220" spans="6:40" ht="11">
      <c r="F220" s="2113"/>
      <c r="G220" s="2113"/>
      <c r="H220" s="2113"/>
      <c r="I220" s="2113"/>
      <c r="J220" s="2113"/>
      <c r="K220" s="2113"/>
      <c r="L220" s="2113"/>
      <c r="M220" s="2113"/>
      <c r="N220" s="2113"/>
      <c r="O220" s="2113"/>
      <c r="P220" s="2113"/>
      <c r="Q220" s="2113"/>
      <c r="R220" s="2113"/>
      <c r="S220" s="2113"/>
      <c r="T220" s="2113"/>
      <c r="U220" s="2113"/>
      <c r="V220" s="2113"/>
      <c r="W220" s="2113"/>
      <c r="X220" s="2113"/>
      <c r="Y220" s="2113"/>
      <c r="Z220" s="2113"/>
      <c r="AA220" s="2166"/>
      <c r="AB220" s="2166"/>
      <c r="AC220" s="2166"/>
      <c r="AD220" s="2166"/>
      <c r="AE220" s="2113"/>
      <c r="AF220" s="2113"/>
      <c r="AG220" s="2113"/>
      <c r="AH220" s="2113"/>
      <c r="AI220" s="2113"/>
      <c r="AJ220" s="2113"/>
      <c r="AK220" s="2113"/>
      <c r="AL220" s="2113"/>
      <c r="AM220" s="2113"/>
      <c r="AN220" s="2113"/>
    </row>
    <row r="221" spans="6:40" ht="11">
      <c r="F221" s="2113"/>
      <c r="G221" s="2113"/>
      <c r="H221" s="2113"/>
      <c r="I221" s="2113"/>
      <c r="J221" s="2113"/>
      <c r="K221" s="2113"/>
      <c r="L221" s="2113"/>
      <c r="M221" s="2113"/>
      <c r="N221" s="2113"/>
      <c r="O221" s="2113"/>
      <c r="P221" s="2113"/>
      <c r="Q221" s="2113"/>
      <c r="R221" s="2113"/>
      <c r="S221" s="2113"/>
      <c r="T221" s="2113"/>
      <c r="U221" s="2113"/>
      <c r="V221" s="2113"/>
      <c r="W221" s="2113"/>
      <c r="X221" s="2113"/>
      <c r="Y221" s="2113"/>
      <c r="Z221" s="2113"/>
      <c r="AA221" s="2166"/>
      <c r="AB221" s="2166"/>
      <c r="AC221" s="2166"/>
      <c r="AD221" s="2166"/>
      <c r="AE221" s="2113"/>
      <c r="AF221" s="2113"/>
      <c r="AG221" s="2113"/>
      <c r="AH221" s="2113"/>
      <c r="AI221" s="2113"/>
      <c r="AJ221" s="2113"/>
      <c r="AK221" s="2113"/>
      <c r="AL221" s="2113"/>
      <c r="AM221" s="2113"/>
      <c r="AN221" s="2113"/>
    </row>
    <row r="222" spans="6:40" ht="11">
      <c r="F222" s="2113"/>
      <c r="G222" s="2113"/>
      <c r="H222" s="2113"/>
      <c r="I222" s="2113"/>
      <c r="J222" s="2113"/>
      <c r="K222" s="2113"/>
      <c r="L222" s="2113"/>
      <c r="M222" s="2113"/>
      <c r="N222" s="2113"/>
      <c r="O222" s="2113"/>
      <c r="P222" s="2113"/>
      <c r="Q222" s="2113"/>
      <c r="R222" s="2113"/>
      <c r="S222" s="2113"/>
      <c r="T222" s="2113"/>
      <c r="U222" s="2113"/>
      <c r="V222" s="2113"/>
      <c r="W222" s="2113"/>
      <c r="X222" s="2113"/>
      <c r="Y222" s="2113"/>
      <c r="Z222" s="2113"/>
      <c r="AA222" s="2166"/>
      <c r="AB222" s="2166"/>
      <c r="AC222" s="2166"/>
      <c r="AD222" s="2166"/>
      <c r="AE222" s="2113"/>
      <c r="AF222" s="2113"/>
      <c r="AG222" s="2113"/>
      <c r="AH222" s="2113"/>
      <c r="AI222" s="2113"/>
      <c r="AJ222" s="2113"/>
      <c r="AK222" s="2113"/>
      <c r="AL222" s="2113"/>
      <c r="AM222" s="2113"/>
      <c r="AN222" s="2113"/>
    </row>
    <row r="223" spans="6:40" ht="11">
      <c r="F223" s="2113"/>
      <c r="G223" s="2113"/>
      <c r="H223" s="2113"/>
      <c r="I223" s="2113"/>
      <c r="J223" s="2113"/>
      <c r="K223" s="2113"/>
      <c r="L223" s="2113"/>
      <c r="M223" s="2113"/>
      <c r="N223" s="2113"/>
      <c r="O223" s="2113"/>
      <c r="P223" s="2113"/>
      <c r="Q223" s="2113"/>
      <c r="R223" s="2113"/>
      <c r="S223" s="2113"/>
      <c r="T223" s="2113"/>
      <c r="U223" s="2113"/>
      <c r="V223" s="2113"/>
      <c r="W223" s="2113"/>
      <c r="X223" s="2113"/>
      <c r="Y223" s="2113"/>
      <c r="Z223" s="2113"/>
      <c r="AA223" s="2166"/>
      <c r="AB223" s="2166"/>
      <c r="AC223" s="2166"/>
      <c r="AD223" s="2166"/>
      <c r="AE223" s="2113"/>
      <c r="AF223" s="2113"/>
      <c r="AG223" s="2113"/>
      <c r="AH223" s="2113"/>
      <c r="AI223" s="2113"/>
      <c r="AJ223" s="2113"/>
      <c r="AK223" s="2113"/>
      <c r="AL223" s="2113"/>
      <c r="AM223" s="2113"/>
      <c r="AN223" s="2113"/>
    </row>
    <row r="224" spans="6:40" ht="11">
      <c r="F224" s="2113"/>
      <c r="G224" s="2113"/>
      <c r="H224" s="2113"/>
      <c r="I224" s="2113"/>
      <c r="J224" s="2113"/>
      <c r="K224" s="2113"/>
      <c r="L224" s="2113"/>
      <c r="M224" s="2113"/>
      <c r="N224" s="2113"/>
      <c r="O224" s="2113"/>
      <c r="P224" s="2113"/>
      <c r="Q224" s="2113"/>
      <c r="R224" s="2113"/>
      <c r="S224" s="2113"/>
      <c r="T224" s="2113"/>
      <c r="U224" s="2113"/>
      <c r="V224" s="2113"/>
      <c r="W224" s="2113"/>
      <c r="X224" s="2113"/>
      <c r="Y224" s="2113"/>
      <c r="Z224" s="2113"/>
      <c r="AA224" s="2166"/>
      <c r="AB224" s="2166"/>
      <c r="AC224" s="2166"/>
      <c r="AD224" s="2166"/>
      <c r="AE224" s="2113"/>
      <c r="AF224" s="2113"/>
      <c r="AG224" s="2113"/>
      <c r="AH224" s="2113"/>
      <c r="AI224" s="2113"/>
      <c r="AJ224" s="2113"/>
      <c r="AK224" s="2113"/>
      <c r="AL224" s="2113"/>
      <c r="AM224" s="2113"/>
      <c r="AN224" s="2113"/>
    </row>
    <row r="225" spans="6:40" ht="11">
      <c r="F225" s="2113"/>
      <c r="G225" s="2113"/>
      <c r="H225" s="2113"/>
      <c r="I225" s="2113"/>
      <c r="J225" s="2113"/>
      <c r="K225" s="2113"/>
      <c r="L225" s="2113"/>
      <c r="M225" s="2113"/>
      <c r="N225" s="2113"/>
      <c r="O225" s="2113"/>
      <c r="P225" s="2113"/>
      <c r="Q225" s="2113"/>
      <c r="R225" s="2113"/>
      <c r="S225" s="2113"/>
      <c r="T225" s="2113"/>
      <c r="U225" s="2113"/>
      <c r="V225" s="2113"/>
      <c r="W225" s="2113"/>
      <c r="X225" s="2113"/>
      <c r="Y225" s="2113"/>
      <c r="Z225" s="2113"/>
      <c r="AA225" s="2166"/>
      <c r="AB225" s="2166"/>
      <c r="AC225" s="2166"/>
      <c r="AD225" s="2166"/>
      <c r="AE225" s="2113"/>
      <c r="AF225" s="2113"/>
      <c r="AG225" s="2113"/>
      <c r="AH225" s="2113"/>
      <c r="AI225" s="2113"/>
      <c r="AJ225" s="2113"/>
      <c r="AK225" s="2113"/>
      <c r="AL225" s="2113"/>
      <c r="AM225" s="2113"/>
      <c r="AN225" s="2113"/>
    </row>
    <row r="226" spans="6:40" ht="11">
      <c r="F226" s="2113"/>
      <c r="G226" s="2113"/>
      <c r="H226" s="2113"/>
      <c r="I226" s="2113"/>
      <c r="J226" s="2113"/>
      <c r="K226" s="2113"/>
      <c r="L226" s="2113"/>
      <c r="M226" s="2113"/>
      <c r="N226" s="2113"/>
      <c r="O226" s="2113"/>
      <c r="P226" s="2113"/>
      <c r="Q226" s="2113"/>
      <c r="R226" s="2113"/>
      <c r="S226" s="2113"/>
      <c r="T226" s="2113"/>
      <c r="U226" s="2113"/>
      <c r="V226" s="2113"/>
      <c r="W226" s="2113"/>
      <c r="X226" s="2113"/>
      <c r="Y226" s="2113"/>
      <c r="Z226" s="2113"/>
      <c r="AA226" s="2166"/>
      <c r="AB226" s="2166"/>
      <c r="AC226" s="2166"/>
      <c r="AD226" s="2166"/>
      <c r="AE226" s="2113"/>
      <c r="AF226" s="2113"/>
      <c r="AG226" s="2113"/>
      <c r="AH226" s="2113"/>
      <c r="AI226" s="2113"/>
      <c r="AJ226" s="2113"/>
      <c r="AK226" s="2113"/>
      <c r="AL226" s="2113"/>
      <c r="AM226" s="2113"/>
      <c r="AN226" s="2113"/>
    </row>
    <row r="227" spans="6:40" ht="11">
      <c r="F227" s="2113"/>
      <c r="G227" s="2113"/>
      <c r="H227" s="2113"/>
      <c r="I227" s="2113"/>
      <c r="J227" s="2113"/>
      <c r="K227" s="2113"/>
      <c r="L227" s="2113"/>
      <c r="M227" s="2113"/>
      <c r="N227" s="2113"/>
      <c r="O227" s="2113"/>
      <c r="P227" s="2113"/>
      <c r="Q227" s="2113"/>
      <c r="R227" s="2113"/>
      <c r="S227" s="2113"/>
      <c r="T227" s="2113"/>
      <c r="U227" s="2113"/>
      <c r="V227" s="2113"/>
      <c r="W227" s="2113"/>
      <c r="X227" s="2113"/>
      <c r="Y227" s="2113"/>
      <c r="Z227" s="2113"/>
      <c r="AA227" s="2166"/>
      <c r="AB227" s="2166"/>
      <c r="AC227" s="2166"/>
      <c r="AD227" s="2166"/>
      <c r="AE227" s="2113"/>
      <c r="AF227" s="2113"/>
      <c r="AG227" s="2113"/>
      <c r="AH227" s="2113"/>
      <c r="AI227" s="2113"/>
      <c r="AJ227" s="2113"/>
      <c r="AK227" s="2113"/>
      <c r="AL227" s="2113"/>
      <c r="AM227" s="2113"/>
      <c r="AN227" s="2113"/>
    </row>
    <row r="228" spans="6:40" ht="11">
      <c r="F228" s="2113"/>
      <c r="G228" s="2113"/>
      <c r="H228" s="2113"/>
      <c r="I228" s="2113"/>
      <c r="J228" s="2113"/>
      <c r="K228" s="2113"/>
      <c r="L228" s="2113"/>
      <c r="M228" s="2113"/>
      <c r="N228" s="2113"/>
      <c r="O228" s="2113"/>
      <c r="P228" s="2113"/>
      <c r="Q228" s="2113"/>
      <c r="R228" s="2113"/>
      <c r="S228" s="2113"/>
      <c r="T228" s="2113"/>
      <c r="U228" s="2113"/>
      <c r="V228" s="2113"/>
      <c r="W228" s="2113"/>
      <c r="X228" s="2113"/>
      <c r="Y228" s="2113"/>
      <c r="Z228" s="2113"/>
      <c r="AA228" s="2166"/>
      <c r="AB228" s="2166"/>
      <c r="AC228" s="2166"/>
      <c r="AD228" s="2166"/>
      <c r="AE228" s="2113"/>
      <c r="AF228" s="2113"/>
      <c r="AG228" s="2113"/>
      <c r="AH228" s="2113"/>
      <c r="AI228" s="2113"/>
      <c r="AJ228" s="2113"/>
      <c r="AK228" s="2113"/>
      <c r="AL228" s="2113"/>
      <c r="AM228" s="2113"/>
      <c r="AN228" s="2113"/>
    </row>
    <row r="229" spans="6:40" ht="11">
      <c r="F229" s="2113"/>
      <c r="G229" s="2113"/>
      <c r="H229" s="2113"/>
      <c r="I229" s="2113"/>
      <c r="J229" s="2113"/>
      <c r="K229" s="2113"/>
      <c r="L229" s="2113"/>
      <c r="M229" s="2113"/>
      <c r="N229" s="2113"/>
      <c r="O229" s="2113"/>
      <c r="P229" s="2113"/>
      <c r="Q229" s="2113"/>
      <c r="R229" s="2113"/>
      <c r="S229" s="2113"/>
      <c r="T229" s="2113"/>
      <c r="U229" s="2113"/>
      <c r="V229" s="2113"/>
      <c r="W229" s="2113"/>
      <c r="X229" s="2113"/>
      <c r="Y229" s="2113"/>
      <c r="Z229" s="2113"/>
      <c r="AA229" s="2166"/>
      <c r="AB229" s="2166"/>
      <c r="AC229" s="2166"/>
      <c r="AD229" s="2166"/>
      <c r="AE229" s="2113"/>
      <c r="AF229" s="2113"/>
      <c r="AG229" s="2113"/>
      <c r="AH229" s="2113"/>
      <c r="AI229" s="2113"/>
      <c r="AJ229" s="2113"/>
      <c r="AK229" s="2113"/>
      <c r="AL229" s="2113"/>
      <c r="AM229" s="2113"/>
      <c r="AN229" s="2113"/>
    </row>
    <row r="230" spans="6:40" ht="11">
      <c r="F230" s="2113"/>
      <c r="G230" s="2113"/>
      <c r="H230" s="2113"/>
      <c r="I230" s="2113"/>
      <c r="J230" s="2113"/>
      <c r="K230" s="2113"/>
      <c r="L230" s="2113"/>
      <c r="M230" s="2113"/>
      <c r="N230" s="2113"/>
      <c r="O230" s="2113"/>
      <c r="Q230" s="2113"/>
      <c r="R230" s="2113"/>
      <c r="S230" s="2113"/>
      <c r="T230" s="2113"/>
      <c r="U230" s="2113"/>
      <c r="V230" s="2113"/>
      <c r="W230" s="2113"/>
      <c r="X230" s="2113"/>
      <c r="Y230" s="2113"/>
      <c r="Z230" s="2113"/>
      <c r="AA230" s="2166"/>
      <c r="AB230" s="2166"/>
      <c r="AC230" s="2166"/>
      <c r="AD230" s="2166"/>
      <c r="AE230" s="2113"/>
      <c r="AF230" s="2113"/>
      <c r="AG230" s="2113"/>
      <c r="AH230" s="2113"/>
      <c r="AI230" s="2113"/>
      <c r="AJ230" s="2113"/>
      <c r="AK230" s="2113"/>
      <c r="AL230" s="2113"/>
      <c r="AM230" s="2113"/>
      <c r="AN230" s="2113"/>
    </row>
    <row r="231" spans="6:40">
      <c r="AA231" s="2166"/>
      <c r="AB231" s="2166"/>
      <c r="AC231" s="2166"/>
      <c r="AD231" s="2166"/>
    </row>
    <row r="232" spans="6:40">
      <c r="AA232" s="2166"/>
      <c r="AB232" s="2166"/>
      <c r="AC232" s="2166"/>
      <c r="AD232" s="2166"/>
    </row>
    <row r="233" spans="6:40">
      <c r="AA233" s="2166"/>
      <c r="AB233" s="2166"/>
      <c r="AC233" s="2166"/>
      <c r="AD233" s="2166"/>
    </row>
    <row r="234" spans="6:40">
      <c r="AA234" s="2166"/>
      <c r="AB234" s="2166"/>
      <c r="AC234" s="2166"/>
      <c r="AD234" s="2166"/>
    </row>
    <row r="235" spans="6:40">
      <c r="AA235" s="2166"/>
      <c r="AB235" s="2166"/>
      <c r="AC235" s="2166"/>
      <c r="AD235" s="2166"/>
    </row>
    <row r="236" spans="6:40">
      <c r="AA236" s="2166"/>
      <c r="AB236" s="2166"/>
      <c r="AC236" s="2166"/>
      <c r="AD236" s="2166"/>
    </row>
    <row r="237" spans="6:40">
      <c r="AC237" s="2170"/>
    </row>
    <row r="238" spans="6:40">
      <c r="AC238" s="2170"/>
    </row>
    <row r="239" spans="6:40">
      <c r="AC239" s="2170"/>
    </row>
  </sheetData>
  <mergeCells count="20">
    <mergeCell ref="AO2:AO4"/>
    <mergeCell ref="AO35:AO36"/>
    <mergeCell ref="AO92:AO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3" activePane="bottomRight" state="frozen"/>
      <selection pane="topRight" activeCell="C1" sqref="C1"/>
      <selection pane="bottomLeft" activeCell="A5" sqref="A5"/>
      <selection pane="bottomRight" activeCell="N74" sqref="N74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1155</v>
      </c>
      <c r="B1" s="38"/>
      <c r="C1" s="38"/>
      <c r="D1" s="38"/>
      <c r="E1" s="38"/>
      <c r="F1" s="38"/>
      <c r="G1" s="38"/>
      <c r="H1" s="1483">
        <f>AVERAGE(H17:H28)</f>
        <v>100.78333333333335</v>
      </c>
      <c r="I1" s="1483">
        <v>100</v>
      </c>
      <c r="J1" s="38"/>
      <c r="K1" s="38"/>
      <c r="L1" s="38"/>
      <c r="M1" s="1360">
        <v>45747</v>
      </c>
      <c r="N1" s="38"/>
    </row>
    <row r="2" spans="1:17">
      <c r="A2" s="38"/>
      <c r="B2" s="38"/>
      <c r="C2" s="76" t="s">
        <v>1156</v>
      </c>
      <c r="D2" s="76" t="s">
        <v>1156</v>
      </c>
      <c r="E2" s="38" t="s">
        <v>1200</v>
      </c>
      <c r="F2" s="38" t="s">
        <v>1200</v>
      </c>
      <c r="G2" s="38" t="s">
        <v>1157</v>
      </c>
      <c r="H2" s="38" t="s">
        <v>764</v>
      </c>
      <c r="I2" s="1120" t="s">
        <v>1200</v>
      </c>
      <c r="J2" s="38"/>
      <c r="K2" s="38"/>
      <c r="L2" s="76" t="s">
        <v>1158</v>
      </c>
      <c r="M2" s="76" t="s">
        <v>1159</v>
      </c>
      <c r="N2" s="38"/>
    </row>
    <row r="3" spans="1:17">
      <c r="A3" s="314" t="s">
        <v>352</v>
      </c>
      <c r="B3" s="924"/>
      <c r="C3" s="1361" t="s">
        <v>1160</v>
      </c>
      <c r="D3" s="300" t="s">
        <v>1161</v>
      </c>
      <c r="E3" s="1362" t="s">
        <v>358</v>
      </c>
      <c r="F3" s="1363" t="s">
        <v>1162</v>
      </c>
      <c r="G3" s="1364" t="s">
        <v>1163</v>
      </c>
      <c r="H3" s="1365" t="s">
        <v>1164</v>
      </c>
      <c r="I3" s="1365" t="s">
        <v>1164</v>
      </c>
      <c r="J3" s="1365" t="s">
        <v>1165</v>
      </c>
      <c r="K3" s="1366"/>
      <c r="L3" s="1367"/>
      <c r="M3" s="1429" t="s">
        <v>1125</v>
      </c>
      <c r="N3" s="1430" t="s">
        <v>1166</v>
      </c>
      <c r="O3" s="1163"/>
      <c r="P3" s="1163"/>
      <c r="Q3" s="1164"/>
    </row>
    <row r="4" spans="1:17">
      <c r="A4" s="927"/>
      <c r="B4" s="928"/>
      <c r="C4" s="1368" t="s">
        <v>1152</v>
      </c>
      <c r="D4" s="1888" t="s">
        <v>1152</v>
      </c>
      <c r="E4" s="1465" t="s">
        <v>1167</v>
      </c>
      <c r="F4" s="1494" t="s">
        <v>1168</v>
      </c>
      <c r="G4" s="1369" t="s">
        <v>1168</v>
      </c>
      <c r="H4" s="1370" t="s">
        <v>1169</v>
      </c>
      <c r="I4" s="1370" t="s">
        <v>1169</v>
      </c>
      <c r="J4" s="1371" t="s">
        <v>64</v>
      </c>
      <c r="K4" s="1372" t="s">
        <v>1170</v>
      </c>
      <c r="L4" s="1372" t="s">
        <v>1171</v>
      </c>
      <c r="M4" s="1431" t="s">
        <v>1168</v>
      </c>
      <c r="N4" s="927"/>
      <c r="O4" s="931"/>
      <c r="P4" s="931"/>
      <c r="Q4" s="1119"/>
    </row>
    <row r="5" spans="1:17">
      <c r="A5" s="763" t="s">
        <v>756</v>
      </c>
      <c r="B5" s="765" t="s">
        <v>3</v>
      </c>
      <c r="C5" s="1889"/>
      <c r="D5" s="572"/>
      <c r="E5" s="2184">
        <f>'5兵庫県CI'!D353</f>
        <v>119.5</v>
      </c>
      <c r="F5" s="1376">
        <f>'7兵庫県CI一致個別指標'!M368</f>
        <v>110.3</v>
      </c>
      <c r="G5" s="1484">
        <v>1.47</v>
      </c>
      <c r="H5" s="1373">
        <v>99.2</v>
      </c>
      <c r="I5" s="1376"/>
      <c r="J5" s="1374">
        <f t="shared" ref="J5:J18" si="0">K5+L5</f>
        <v>67339</v>
      </c>
      <c r="K5" s="1375">
        <v>20558</v>
      </c>
      <c r="L5" s="1375">
        <v>46781</v>
      </c>
      <c r="M5" s="1376">
        <v>103.0417056</v>
      </c>
      <c r="N5" s="1082" t="s">
        <v>1221</v>
      </c>
      <c r="O5" s="1083"/>
      <c r="P5" s="1085"/>
      <c r="Q5" s="1083"/>
    </row>
    <row r="6" spans="1:17">
      <c r="A6" s="764">
        <v>2019</v>
      </c>
      <c r="B6" s="564" t="s">
        <v>4</v>
      </c>
      <c r="C6" s="1890"/>
      <c r="D6" s="570"/>
      <c r="E6" s="2185">
        <f>'5兵庫県CI'!D354</f>
        <v>122.01</v>
      </c>
      <c r="F6" s="1381">
        <f>'7兵庫県CI一致個別指標'!M369</f>
        <v>114.3</v>
      </c>
      <c r="G6" s="1485">
        <v>1.46</v>
      </c>
      <c r="H6" s="1378">
        <v>99</v>
      </c>
      <c r="I6" s="1381"/>
      <c r="J6" s="1379">
        <f t="shared" si="0"/>
        <v>59052</v>
      </c>
      <c r="K6" s="1380">
        <v>16804</v>
      </c>
      <c r="L6" s="1380">
        <v>42248</v>
      </c>
      <c r="M6" s="1381">
        <v>101.0530854</v>
      </c>
      <c r="N6" s="1082"/>
      <c r="O6" s="1083"/>
      <c r="P6" s="1085"/>
      <c r="Q6" s="1083"/>
    </row>
    <row r="7" spans="1:17">
      <c r="A7" s="764"/>
      <c r="B7" s="564" t="s">
        <v>5</v>
      </c>
      <c r="C7" s="1462">
        <v>55341.040520570379</v>
      </c>
      <c r="D7" s="2511">
        <v>55658.346750095428</v>
      </c>
      <c r="E7" s="2185">
        <f>'5兵庫県CI'!D355</f>
        <v>119.47</v>
      </c>
      <c r="F7" s="1381">
        <f>'7兵庫県CI一致個別指標'!M370</f>
        <v>109.4</v>
      </c>
      <c r="G7" s="1485">
        <v>1.45</v>
      </c>
      <c r="H7" s="1378">
        <v>98.6</v>
      </c>
      <c r="I7" s="1381"/>
      <c r="J7" s="1379">
        <f t="shared" si="0"/>
        <v>67779</v>
      </c>
      <c r="K7" s="1380">
        <v>20451</v>
      </c>
      <c r="L7" s="1380">
        <v>47328</v>
      </c>
      <c r="M7" s="1381">
        <v>101.41340030000001</v>
      </c>
      <c r="N7" s="1082" t="s">
        <v>271</v>
      </c>
      <c r="O7" s="1083"/>
      <c r="P7" s="1085"/>
      <c r="Q7" s="1083"/>
    </row>
    <row r="8" spans="1:17">
      <c r="A8" s="764"/>
      <c r="B8" s="564" t="s">
        <v>6</v>
      </c>
      <c r="C8" s="1890"/>
      <c r="D8" s="570"/>
      <c r="E8" s="2185">
        <f>'5兵庫県CI'!D356</f>
        <v>119.44</v>
      </c>
      <c r="F8" s="1381">
        <f>'7兵庫県CI一致個別指標'!M371</f>
        <v>110.5</v>
      </c>
      <c r="G8" s="1485">
        <v>1.44</v>
      </c>
      <c r="H8" s="1378">
        <v>100.1</v>
      </c>
      <c r="I8" s="1381"/>
      <c r="J8" s="1379">
        <f t="shared" si="0"/>
        <v>63588</v>
      </c>
      <c r="K8" s="1380">
        <v>18110</v>
      </c>
      <c r="L8" s="1380">
        <v>45478</v>
      </c>
      <c r="M8" s="1381">
        <v>101.5168238</v>
      </c>
      <c r="N8" s="1082"/>
      <c r="O8" s="1083"/>
      <c r="P8" s="1085"/>
      <c r="Q8" s="1083"/>
    </row>
    <row r="9" spans="1:17">
      <c r="A9" s="764" t="s">
        <v>791</v>
      </c>
      <c r="B9" s="564" t="s">
        <v>7</v>
      </c>
      <c r="C9" s="1890"/>
      <c r="D9" s="570"/>
      <c r="E9" s="2185">
        <f>'5兵庫県CI'!D357</f>
        <v>123.21</v>
      </c>
      <c r="F9" s="1381">
        <f>'7兵庫県CI一致個別指標'!M372</f>
        <v>113.1</v>
      </c>
      <c r="G9" s="1485">
        <v>1.44</v>
      </c>
      <c r="H9" s="1378">
        <v>100.7</v>
      </c>
      <c r="I9" s="1381"/>
      <c r="J9" s="1379">
        <f t="shared" si="0"/>
        <v>64949</v>
      </c>
      <c r="K9" s="1380">
        <v>18174</v>
      </c>
      <c r="L9" s="1380">
        <v>46775</v>
      </c>
      <c r="M9" s="1381">
        <v>101.2695454</v>
      </c>
      <c r="O9" s="1083"/>
      <c r="P9" s="1085"/>
      <c r="Q9" s="1083"/>
    </row>
    <row r="10" spans="1:17">
      <c r="A10" s="764"/>
      <c r="B10" s="564" t="s">
        <v>8</v>
      </c>
      <c r="C10" s="1462">
        <v>55413.708014192627</v>
      </c>
      <c r="D10" s="2511">
        <v>54910.304271840483</v>
      </c>
      <c r="E10" s="2185">
        <f>'5兵庫県CI'!D358</f>
        <v>119.94</v>
      </c>
      <c r="F10" s="1381">
        <f>'7兵庫県CI一致個別指標'!M373</f>
        <v>113.6</v>
      </c>
      <c r="G10" s="1485">
        <v>1.45</v>
      </c>
      <c r="H10" s="1378">
        <v>100.8</v>
      </c>
      <c r="I10" s="1381"/>
      <c r="J10" s="1379">
        <f t="shared" si="0"/>
        <v>65148</v>
      </c>
      <c r="K10" s="1380">
        <v>18442</v>
      </c>
      <c r="L10" s="1380">
        <v>46706</v>
      </c>
      <c r="M10" s="1381">
        <v>102.71184289999999</v>
      </c>
      <c r="N10" s="1082"/>
      <c r="O10" s="1083"/>
      <c r="P10" s="1085"/>
      <c r="Q10" s="1083"/>
    </row>
    <row r="11" spans="1:17">
      <c r="A11" s="764"/>
      <c r="B11" s="564" t="s">
        <v>9</v>
      </c>
      <c r="C11" s="1890"/>
      <c r="D11" s="570"/>
      <c r="E11" s="2185">
        <f>'5兵庫県CI'!D359</f>
        <v>122.66</v>
      </c>
      <c r="F11" s="1381">
        <f>'7兵庫県CI一致個別指標'!M374</f>
        <v>119.3</v>
      </c>
      <c r="G11" s="1485">
        <v>1.43</v>
      </c>
      <c r="H11" s="1378">
        <v>100.9</v>
      </c>
      <c r="I11" s="1381"/>
      <c r="J11" s="1379">
        <f t="shared" si="0"/>
        <v>67989</v>
      </c>
      <c r="K11" s="1380">
        <v>20729</v>
      </c>
      <c r="L11" s="1380">
        <v>47260</v>
      </c>
      <c r="M11" s="1381">
        <v>103.18481800000001</v>
      </c>
      <c r="N11" s="1082"/>
      <c r="O11" s="1083"/>
      <c r="P11" s="1085"/>
      <c r="Q11" s="1083"/>
    </row>
    <row r="12" spans="1:17">
      <c r="A12" s="764"/>
      <c r="B12" s="564" t="s">
        <v>10</v>
      </c>
      <c r="C12" s="1890"/>
      <c r="D12" s="570"/>
      <c r="E12" s="2185">
        <f>'5兵庫県CI'!D360</f>
        <v>114.67</v>
      </c>
      <c r="F12" s="1381">
        <f>'7兵庫県CI一致個別指標'!M375</f>
        <v>108.7</v>
      </c>
      <c r="G12" s="1485">
        <v>1.42</v>
      </c>
      <c r="H12" s="1378">
        <v>100.8</v>
      </c>
      <c r="I12" s="1381"/>
      <c r="J12" s="1379">
        <f t="shared" si="0"/>
        <v>67159</v>
      </c>
      <c r="K12" s="1380">
        <v>17634</v>
      </c>
      <c r="L12" s="1380">
        <v>49525</v>
      </c>
      <c r="M12" s="1381">
        <v>102.8903739</v>
      </c>
      <c r="N12" s="1082"/>
      <c r="O12" s="1083"/>
      <c r="P12" s="1085"/>
      <c r="Q12" s="1083"/>
    </row>
    <row r="13" spans="1:17">
      <c r="A13" s="764"/>
      <c r="B13" s="564" t="s">
        <v>11</v>
      </c>
      <c r="C13" s="1462">
        <v>54923.519579414518</v>
      </c>
      <c r="D13" s="2511">
        <v>55184.523786877377</v>
      </c>
      <c r="E13" s="2185">
        <f>'5兵庫県CI'!D361</f>
        <v>117.94</v>
      </c>
      <c r="F13" s="1381">
        <f>'7兵庫県CI一致個別指標'!M376</f>
        <v>110.5</v>
      </c>
      <c r="G13" s="1485">
        <v>1.41</v>
      </c>
      <c r="H13" s="1378">
        <v>101.3</v>
      </c>
      <c r="I13" s="1381"/>
      <c r="J13" s="1379">
        <f t="shared" si="0"/>
        <v>69931</v>
      </c>
      <c r="K13" s="1380">
        <v>21032</v>
      </c>
      <c r="L13" s="1380">
        <v>48899</v>
      </c>
      <c r="M13" s="1381">
        <v>103.0249094</v>
      </c>
      <c r="N13" s="1082"/>
      <c r="O13" s="1083"/>
      <c r="P13" s="1085"/>
      <c r="Q13" s="1083"/>
    </row>
    <row r="14" spans="1:17">
      <c r="A14" s="764"/>
      <c r="B14" s="564" t="s">
        <v>12</v>
      </c>
      <c r="C14" s="1890"/>
      <c r="D14" s="570"/>
      <c r="E14" s="2185">
        <f>'5兵庫県CI'!D362</f>
        <v>114.16</v>
      </c>
      <c r="F14" s="1381">
        <f>'7兵庫県CI一致個別指標'!M377</f>
        <v>107</v>
      </c>
      <c r="G14" s="1485">
        <v>1.4</v>
      </c>
      <c r="H14" s="1378">
        <v>101</v>
      </c>
      <c r="I14" s="1381"/>
      <c r="J14" s="1382">
        <f t="shared" si="0"/>
        <v>60833</v>
      </c>
      <c r="K14" s="1380">
        <v>16530</v>
      </c>
      <c r="L14" s="1380">
        <v>44303</v>
      </c>
      <c r="M14" s="1381">
        <v>99.652445490000005</v>
      </c>
      <c r="N14" s="1082"/>
      <c r="O14" s="1083"/>
      <c r="P14" s="1085"/>
      <c r="Q14" s="1083"/>
    </row>
    <row r="15" spans="1:17">
      <c r="A15" s="764"/>
      <c r="B15" s="564" t="s">
        <v>13</v>
      </c>
      <c r="C15" s="1890"/>
      <c r="D15" s="570"/>
      <c r="E15" s="2185">
        <f>'5兵庫県CI'!D363</f>
        <v>111.63</v>
      </c>
      <c r="F15" s="1381">
        <f>'7兵庫県CI一致個別指標'!M378</f>
        <v>105.3</v>
      </c>
      <c r="G15" s="1485">
        <v>1.39</v>
      </c>
      <c r="H15" s="1378">
        <v>100.6</v>
      </c>
      <c r="I15" s="1381"/>
      <c r="J15" s="1382">
        <f t="shared" si="0"/>
        <v>66034</v>
      </c>
      <c r="K15" s="1380">
        <v>19229</v>
      </c>
      <c r="L15" s="1380">
        <v>46805</v>
      </c>
      <c r="M15" s="1381">
        <v>98.418129539999995</v>
      </c>
      <c r="N15" s="1082"/>
      <c r="O15" s="1083"/>
      <c r="P15" s="1085"/>
      <c r="Q15" s="1083"/>
    </row>
    <row r="16" spans="1:17">
      <c r="A16" s="778"/>
      <c r="B16" s="1383" t="s">
        <v>14</v>
      </c>
      <c r="C16" s="1464">
        <v>56937.777272908555</v>
      </c>
      <c r="D16" s="2512">
        <v>56174.065580026108</v>
      </c>
      <c r="E16" s="2185">
        <f>'5兵庫県CI'!D364</f>
        <v>116.39</v>
      </c>
      <c r="F16" s="1381">
        <f>'7兵庫県CI一致個別指標'!M379</f>
        <v>108.2</v>
      </c>
      <c r="G16" s="1486">
        <v>1.38</v>
      </c>
      <c r="H16" s="1385">
        <v>100.7</v>
      </c>
      <c r="I16" s="1388"/>
      <c r="J16" s="1386">
        <f t="shared" si="0"/>
        <v>84720</v>
      </c>
      <c r="K16" s="1387">
        <v>27287</v>
      </c>
      <c r="L16" s="1387">
        <v>57433</v>
      </c>
      <c r="M16" s="1388">
        <v>99.172238899999996</v>
      </c>
      <c r="N16" s="1077"/>
      <c r="O16" s="1083"/>
      <c r="P16" s="1088"/>
      <c r="Q16" s="1192"/>
    </row>
    <row r="17" spans="1:25">
      <c r="A17" s="764" t="s">
        <v>790</v>
      </c>
      <c r="B17" s="564" t="s">
        <v>3</v>
      </c>
      <c r="C17" s="1890"/>
      <c r="D17" s="570"/>
      <c r="E17" s="2184">
        <f>'5兵庫県CI'!D365</f>
        <v>113.88</v>
      </c>
      <c r="F17" s="1376">
        <f>'7兵庫県CI一致個別指標'!M380</f>
        <v>108.7</v>
      </c>
      <c r="G17" s="1485">
        <v>1.32</v>
      </c>
      <c r="H17" s="1389">
        <v>100.9</v>
      </c>
      <c r="I17" s="1381"/>
      <c r="J17" s="1390">
        <f t="shared" si="0"/>
        <v>65883</v>
      </c>
      <c r="K17" s="473">
        <v>19651</v>
      </c>
      <c r="L17" s="1380">
        <v>46232</v>
      </c>
      <c r="M17" s="1381">
        <v>102.6632571</v>
      </c>
      <c r="N17" s="398"/>
      <c r="O17" s="1087"/>
      <c r="P17" s="1085"/>
      <c r="Q17" s="1083"/>
    </row>
    <row r="18" spans="1:25">
      <c r="A18" s="764">
        <v>2020</v>
      </c>
      <c r="B18" s="564" t="s">
        <v>4</v>
      </c>
      <c r="C18" s="1890"/>
      <c r="D18" s="570"/>
      <c r="E18" s="2185">
        <f>'5兵庫県CI'!D366</f>
        <v>109.3</v>
      </c>
      <c r="F18" s="1381">
        <f>'7兵庫県CI一致個別指標'!M381</f>
        <v>104.6</v>
      </c>
      <c r="G18" s="1485">
        <v>1.27</v>
      </c>
      <c r="H18" s="1389">
        <v>100.3</v>
      </c>
      <c r="I18" s="1381"/>
      <c r="J18" s="1390">
        <f t="shared" si="0"/>
        <v>60694</v>
      </c>
      <c r="K18" s="473">
        <v>15859</v>
      </c>
      <c r="L18" s="1380">
        <v>44835</v>
      </c>
      <c r="M18" s="1381">
        <v>100.59134280000001</v>
      </c>
      <c r="N18" s="398"/>
      <c r="O18" s="1083"/>
      <c r="P18" s="1085"/>
      <c r="Q18" s="1083"/>
    </row>
    <row r="19" spans="1:25">
      <c r="A19" s="764"/>
      <c r="B19" s="564" t="s">
        <v>5</v>
      </c>
      <c r="C19" s="1462">
        <v>55328.546983323729</v>
      </c>
      <c r="D19" s="2511">
        <v>55361.223144924821</v>
      </c>
      <c r="E19" s="2185">
        <f>'5兵庫県CI'!D367</f>
        <v>108.68</v>
      </c>
      <c r="F19" s="1381">
        <f>'7兵庫県CI一致個別指標'!M382</f>
        <v>111.9</v>
      </c>
      <c r="G19" s="1485">
        <v>1.21</v>
      </c>
      <c r="H19" s="1389">
        <v>99.3</v>
      </c>
      <c r="I19" s="1381"/>
      <c r="J19" s="1390">
        <f>K19+L19</f>
        <v>66798</v>
      </c>
      <c r="K19" s="473">
        <v>14644</v>
      </c>
      <c r="L19" s="1380">
        <v>52154</v>
      </c>
      <c r="M19" s="1381">
        <v>97.094636109999996</v>
      </c>
      <c r="N19" s="398"/>
      <c r="O19" s="1083"/>
      <c r="P19" s="1085"/>
      <c r="Q19" s="1083"/>
    </row>
    <row r="20" spans="1:25">
      <c r="A20" s="764"/>
      <c r="B20" s="1432" t="s">
        <v>6</v>
      </c>
      <c r="C20" s="1891"/>
      <c r="D20" s="1407"/>
      <c r="E20" s="2185">
        <f>'5兵庫県CI'!D368</f>
        <v>94.79</v>
      </c>
      <c r="F20" s="1381">
        <f>'7兵庫県CI一致個別指標'!M383</f>
        <v>92.9</v>
      </c>
      <c r="G20" s="1487">
        <v>1.1200000000000001</v>
      </c>
      <c r="H20" s="1391">
        <v>100.4</v>
      </c>
      <c r="I20" s="1394"/>
      <c r="J20" s="1392">
        <f>K20+L20</f>
        <v>55429</v>
      </c>
      <c r="K20" s="1097">
        <v>5311</v>
      </c>
      <c r="L20" s="1393">
        <v>50118</v>
      </c>
      <c r="M20" s="1394">
        <v>91.266750070000001</v>
      </c>
      <c r="N20" s="1395" t="s">
        <v>1172</v>
      </c>
      <c r="O20" s="1396">
        <v>44307</v>
      </c>
      <c r="P20" s="1085"/>
      <c r="Q20" s="1083"/>
    </row>
    <row r="21" spans="1:25">
      <c r="A21" s="764"/>
      <c r="B21" s="1432" t="s">
        <v>7</v>
      </c>
      <c r="C21" s="1891"/>
      <c r="D21" s="1407"/>
      <c r="E21" s="2185">
        <f>'5兵庫県CI'!D369</f>
        <v>92.86</v>
      </c>
      <c r="F21" s="1381">
        <f>'7兵庫県CI一致個別指標'!M384</f>
        <v>92.2</v>
      </c>
      <c r="G21" s="1487">
        <v>1.04</v>
      </c>
      <c r="H21" s="1391">
        <v>100</v>
      </c>
      <c r="I21" s="1394"/>
      <c r="J21" s="1392">
        <f>K21+L21</f>
        <v>60188</v>
      </c>
      <c r="K21" s="1097">
        <v>7531</v>
      </c>
      <c r="L21" s="1393">
        <v>52657</v>
      </c>
      <c r="M21" s="1394">
        <v>89.438135419999995</v>
      </c>
      <c r="N21" s="1395" t="s">
        <v>1256</v>
      </c>
      <c r="O21" s="1396">
        <v>44337</v>
      </c>
      <c r="P21" s="1085"/>
      <c r="Q21" s="1083"/>
    </row>
    <row r="22" spans="1:25">
      <c r="A22" s="764"/>
      <c r="B22" s="564" t="s">
        <v>8</v>
      </c>
      <c r="C22" s="1462">
        <v>51557.206320341444</v>
      </c>
      <c r="D22" s="2511">
        <v>50253.908734092816</v>
      </c>
      <c r="E22" s="2185">
        <f>'5兵庫県CI'!D370</f>
        <v>94.22</v>
      </c>
      <c r="F22" s="1381">
        <f>'7兵庫県CI一致個別指標'!M385</f>
        <v>91.6</v>
      </c>
      <c r="G22" s="1485">
        <v>1.03</v>
      </c>
      <c r="H22" s="1389">
        <v>101.5</v>
      </c>
      <c r="I22" s="1381"/>
      <c r="J22" s="1390">
        <f>K22+L22</f>
        <v>68038</v>
      </c>
      <c r="K22" s="473">
        <v>16182</v>
      </c>
      <c r="L22" s="1380">
        <v>51856</v>
      </c>
      <c r="M22" s="1381">
        <v>90.802767209999999</v>
      </c>
      <c r="N22" s="398"/>
      <c r="O22" s="1083"/>
      <c r="P22" s="1085"/>
      <c r="Q22" s="1083"/>
    </row>
    <row r="23" spans="1:25">
      <c r="A23" s="764"/>
      <c r="B23" s="564" t="s">
        <v>9</v>
      </c>
      <c r="C23" s="1890"/>
      <c r="D23" s="570"/>
      <c r="E23" s="2185">
        <f>'5兵庫県CI'!D371</f>
        <v>94.78</v>
      </c>
      <c r="F23" s="1381">
        <f>'7兵庫県CI一致個別指標'!M386</f>
        <v>94</v>
      </c>
      <c r="G23" s="1485">
        <v>0.99</v>
      </c>
      <c r="H23" s="1389">
        <v>100.8</v>
      </c>
      <c r="I23" s="1381"/>
      <c r="J23" s="1390">
        <f t="shared" ref="J23:J37" si="1">K23+L23</f>
        <v>70955</v>
      </c>
      <c r="K23" s="473">
        <v>18515</v>
      </c>
      <c r="L23" s="1380">
        <v>52440</v>
      </c>
      <c r="M23" s="1381">
        <v>93.584635109999994</v>
      </c>
      <c r="N23" s="398"/>
      <c r="O23" s="1083"/>
      <c r="P23" s="1085"/>
      <c r="Q23" s="1083"/>
    </row>
    <row r="24" spans="1:25">
      <c r="A24" s="764"/>
      <c r="B24" s="564" t="s">
        <v>10</v>
      </c>
      <c r="C24" s="1890"/>
      <c r="D24" s="570"/>
      <c r="E24" s="2185">
        <f>'5兵庫県CI'!D372</f>
        <v>98.08</v>
      </c>
      <c r="F24" s="1381">
        <f>'7兵庫県CI一致個別指標'!M387</f>
        <v>100.9</v>
      </c>
      <c r="G24" s="1485">
        <v>0.94</v>
      </c>
      <c r="H24" s="1389">
        <v>101.6</v>
      </c>
      <c r="I24" s="1381"/>
      <c r="J24" s="1390">
        <f t="shared" si="1"/>
        <v>71899</v>
      </c>
      <c r="K24" s="473">
        <v>16728</v>
      </c>
      <c r="L24" s="1380">
        <v>55171</v>
      </c>
      <c r="M24" s="1381">
        <v>94.768288589999997</v>
      </c>
      <c r="N24" s="398"/>
      <c r="O24" s="1083"/>
      <c r="P24" s="1085"/>
      <c r="Q24" s="1083"/>
    </row>
    <row r="25" spans="1:25">
      <c r="A25" s="764"/>
      <c r="B25" s="564" t="s">
        <v>11</v>
      </c>
      <c r="C25" s="1462">
        <v>53738.794321015077</v>
      </c>
      <c r="D25" s="2511">
        <v>53307.512438477461</v>
      </c>
      <c r="E25" s="2185">
        <f>'5兵庫県CI'!D373</f>
        <v>95.2</v>
      </c>
      <c r="F25" s="1381">
        <f>'7兵庫県CI一致個別指標'!M388</f>
        <v>96.9</v>
      </c>
      <c r="G25" s="1485">
        <v>0.93</v>
      </c>
      <c r="H25" s="1389">
        <v>101.2</v>
      </c>
      <c r="I25" s="1381"/>
      <c r="J25" s="1390">
        <f t="shared" si="1"/>
        <v>64533</v>
      </c>
      <c r="K25" s="473">
        <v>14660</v>
      </c>
      <c r="L25" s="1380">
        <v>49873</v>
      </c>
      <c r="M25" s="1381">
        <v>97.25686202</v>
      </c>
      <c r="N25" s="398"/>
      <c r="O25" s="1083"/>
      <c r="P25" s="1085"/>
      <c r="Q25" s="1083"/>
    </row>
    <row r="26" spans="1:25">
      <c r="A26" s="764"/>
      <c r="B26" s="564" t="s">
        <v>12</v>
      </c>
      <c r="C26" s="1890"/>
      <c r="D26" s="570"/>
      <c r="E26" s="2185">
        <f>'5兵庫県CI'!D374</f>
        <v>99.61</v>
      </c>
      <c r="F26" s="1381">
        <f>'7兵庫県CI一致個別指標'!M389</f>
        <v>100.7</v>
      </c>
      <c r="G26" s="1485">
        <v>0.92</v>
      </c>
      <c r="H26" s="1389">
        <v>101.2</v>
      </c>
      <c r="I26" s="1381"/>
      <c r="J26" s="1390">
        <f t="shared" si="1"/>
        <v>66678</v>
      </c>
      <c r="K26" s="473">
        <v>16457</v>
      </c>
      <c r="L26" s="1380">
        <v>50221</v>
      </c>
      <c r="M26" s="1381">
        <v>96.98083364</v>
      </c>
      <c r="N26" s="398"/>
      <c r="O26" s="1083"/>
      <c r="P26" s="1085"/>
      <c r="Q26" s="1083"/>
    </row>
    <row r="27" spans="1:25">
      <c r="A27" s="764"/>
      <c r="B27" s="564" t="s">
        <v>13</v>
      </c>
      <c r="C27" s="1890"/>
      <c r="D27" s="570"/>
      <c r="E27" s="2185">
        <f>'5兵庫県CI'!D375</f>
        <v>98.68</v>
      </c>
      <c r="F27" s="1381">
        <f>'7兵庫県CI一致個別指標'!M390</f>
        <v>100.8</v>
      </c>
      <c r="G27" s="1485">
        <v>0.92</v>
      </c>
      <c r="H27" s="1389">
        <v>101.5</v>
      </c>
      <c r="I27" s="1381"/>
      <c r="J27" s="1380">
        <f t="shared" si="1"/>
        <v>67697</v>
      </c>
      <c r="K27" s="473">
        <v>17070</v>
      </c>
      <c r="L27" s="1380">
        <v>50627</v>
      </c>
      <c r="M27" s="1381">
        <v>96.543395329999996</v>
      </c>
      <c r="N27" s="398"/>
      <c r="O27" s="1397"/>
      <c r="P27" s="1433"/>
      <c r="Q27" s="1434"/>
      <c r="S27" s="1398"/>
      <c r="T27" s="1398"/>
      <c r="U27" s="1399"/>
      <c r="V27" s="1400"/>
      <c r="X27" s="1399"/>
      <c r="Y27" s="1399"/>
    </row>
    <row r="28" spans="1:25">
      <c r="A28" s="764"/>
      <c r="B28" s="564" t="s">
        <v>14</v>
      </c>
      <c r="C28" s="1462">
        <v>57442.819521967496</v>
      </c>
      <c r="D28" s="2511">
        <v>56201.910568115796</v>
      </c>
      <c r="E28" s="2186">
        <f>'5兵庫県CI'!D376</f>
        <v>99.92</v>
      </c>
      <c r="F28" s="1388">
        <f>'7兵庫県CI一致個別指標'!M391</f>
        <v>102.9</v>
      </c>
      <c r="G28" s="1485">
        <v>0.91</v>
      </c>
      <c r="H28" s="1389">
        <v>100.7</v>
      </c>
      <c r="I28" s="1381"/>
      <c r="J28" s="1380">
        <f t="shared" si="1"/>
        <v>86146</v>
      </c>
      <c r="K28" s="473">
        <v>23937</v>
      </c>
      <c r="L28" s="1380">
        <v>62209</v>
      </c>
      <c r="M28" s="1381">
        <v>95.830046030000005</v>
      </c>
      <c r="N28" s="398"/>
      <c r="O28" s="1401"/>
      <c r="P28" s="1435"/>
      <c r="Q28" s="1436" t="s">
        <v>271</v>
      </c>
      <c r="S28" s="1398"/>
      <c r="T28" s="1398"/>
      <c r="U28" s="1399"/>
      <c r="V28" s="1400"/>
      <c r="X28" s="1399"/>
      <c r="Y28" s="1399"/>
    </row>
    <row r="29" spans="1:25">
      <c r="A29" s="763" t="s">
        <v>817</v>
      </c>
      <c r="B29" s="1437" t="s">
        <v>3</v>
      </c>
      <c r="C29" s="1892"/>
      <c r="D29" s="1402"/>
      <c r="E29" s="2184">
        <f>'5兵庫県CI'!D377</f>
        <v>100.69</v>
      </c>
      <c r="F29" s="1376">
        <f>'7兵庫県CI一致個別指標'!M392</f>
        <v>103.9</v>
      </c>
      <c r="G29" s="1488">
        <v>0.95</v>
      </c>
      <c r="H29" s="1403">
        <v>100.6</v>
      </c>
      <c r="I29" s="1405"/>
      <c r="J29" s="1404">
        <f t="shared" si="1"/>
        <v>66472</v>
      </c>
      <c r="K29" s="1095">
        <v>14675</v>
      </c>
      <c r="L29" s="1404">
        <v>51797</v>
      </c>
      <c r="M29" s="1405">
        <v>95.057553670000004</v>
      </c>
      <c r="N29" s="1438" t="s">
        <v>1172</v>
      </c>
      <c r="O29" s="1439">
        <v>44210</v>
      </c>
      <c r="P29" s="1433"/>
      <c r="Q29" s="1434"/>
      <c r="S29" s="1398"/>
      <c r="T29" s="1398"/>
      <c r="U29" s="1399"/>
      <c r="V29" s="1400"/>
      <c r="X29" s="1399"/>
      <c r="Y29" s="1399"/>
    </row>
    <row r="30" spans="1:25">
      <c r="A30" s="764">
        <v>2021</v>
      </c>
      <c r="B30" s="1432" t="s">
        <v>4</v>
      </c>
      <c r="C30" s="1463"/>
      <c r="D30" s="1407"/>
      <c r="E30" s="2185">
        <f>'5兵庫県CI'!D378</f>
        <v>99.41</v>
      </c>
      <c r="F30" s="1381">
        <f>'7兵庫県CI一致個別指標'!M393</f>
        <v>103</v>
      </c>
      <c r="G30" s="1487">
        <v>0.94</v>
      </c>
      <c r="H30" s="1391">
        <v>100</v>
      </c>
      <c r="I30" s="1394"/>
      <c r="J30" s="1393">
        <f t="shared" si="1"/>
        <v>61143</v>
      </c>
      <c r="K30" s="1097">
        <v>14267</v>
      </c>
      <c r="L30" s="1393">
        <v>46876</v>
      </c>
      <c r="M30" s="1394">
        <v>95.624336060000005</v>
      </c>
      <c r="N30" s="1420" t="s">
        <v>1172</v>
      </c>
      <c r="O30" s="1406">
        <v>44255</v>
      </c>
      <c r="P30" s="1433"/>
      <c r="Q30" s="1434"/>
      <c r="S30" s="1398"/>
      <c r="T30" s="1398"/>
      <c r="U30" s="1399"/>
      <c r="V30" s="1400"/>
      <c r="X30" s="1399"/>
      <c r="Y30" s="1399"/>
    </row>
    <row r="31" spans="1:25">
      <c r="A31" s="764"/>
      <c r="B31" s="564" t="s">
        <v>5</v>
      </c>
      <c r="C31" s="1462">
        <v>55695.892650078451</v>
      </c>
      <c r="D31" s="2511">
        <v>55451.981189933751</v>
      </c>
      <c r="E31" s="2185">
        <f>'5兵庫県CI'!D379</f>
        <v>102.98</v>
      </c>
      <c r="F31" s="1381">
        <f>'7兵庫県CI一致個別指標'!M394</f>
        <v>104.3</v>
      </c>
      <c r="G31" s="1485">
        <v>0.94</v>
      </c>
      <c r="H31" s="1389">
        <v>100.1</v>
      </c>
      <c r="I31" s="1381">
        <v>99.3</v>
      </c>
      <c r="J31" s="1380">
        <f t="shared" si="1"/>
        <v>67840</v>
      </c>
      <c r="K31" s="473">
        <v>17449</v>
      </c>
      <c r="L31" s="1380">
        <v>50391</v>
      </c>
      <c r="M31" s="1381">
        <v>96.339552679999997</v>
      </c>
      <c r="N31" s="1082"/>
      <c r="O31" s="1397" t="s">
        <v>271</v>
      </c>
      <c r="P31" s="1433"/>
      <c r="Q31" s="1434"/>
      <c r="S31" s="1398"/>
      <c r="T31" s="1398"/>
      <c r="U31" s="1399"/>
      <c r="V31" s="1400"/>
      <c r="X31" s="1399"/>
      <c r="Y31" s="1399"/>
    </row>
    <row r="32" spans="1:25">
      <c r="A32" s="764"/>
      <c r="B32" s="1432" t="s">
        <v>6</v>
      </c>
      <c r="C32" s="1463"/>
      <c r="D32" s="1407"/>
      <c r="E32" s="2185">
        <f>'5兵庫県CI'!D380</f>
        <v>106.93</v>
      </c>
      <c r="F32" s="1381">
        <f>'7兵庫県CI一致個別指標'!M395</f>
        <v>104.1</v>
      </c>
      <c r="G32" s="1487">
        <v>0.93</v>
      </c>
      <c r="H32" s="1391">
        <v>100.3</v>
      </c>
      <c r="I32" s="1394">
        <v>99.5</v>
      </c>
      <c r="J32" s="1393">
        <f t="shared" si="1"/>
        <v>62910</v>
      </c>
      <c r="K32" s="1097">
        <v>12784</v>
      </c>
      <c r="L32" s="1393">
        <v>50126</v>
      </c>
      <c r="M32" s="1394">
        <v>96.887574360000002</v>
      </c>
      <c r="N32" s="1420" t="s">
        <v>1172</v>
      </c>
      <c r="O32" s="1406">
        <v>44311</v>
      </c>
      <c r="P32" s="737" t="s">
        <v>1195</v>
      </c>
      <c r="Q32" s="1440" t="s">
        <v>1196</v>
      </c>
      <c r="S32" s="1398"/>
      <c r="T32" s="1398"/>
      <c r="U32" s="1399"/>
      <c r="V32" s="1400"/>
      <c r="X32" s="1399"/>
      <c r="Y32" s="1399"/>
    </row>
    <row r="33" spans="1:25">
      <c r="A33" s="764"/>
      <c r="B33" s="1432" t="s">
        <v>7</v>
      </c>
      <c r="C33" s="1463"/>
      <c r="D33" s="1407"/>
      <c r="E33" s="2185">
        <f>'5兵庫県CI'!D381</f>
        <v>102.73</v>
      </c>
      <c r="F33" s="1381">
        <f>'7兵庫県CI一致個別指標'!M396</f>
        <v>103.7</v>
      </c>
      <c r="G33" s="1487">
        <v>0.94</v>
      </c>
      <c r="H33" s="1391">
        <v>100.8</v>
      </c>
      <c r="I33" s="1394">
        <v>100</v>
      </c>
      <c r="J33" s="1393">
        <f t="shared" si="1"/>
        <v>62018</v>
      </c>
      <c r="K33" s="1097">
        <v>9276</v>
      </c>
      <c r="L33" s="1393">
        <v>52742</v>
      </c>
      <c r="M33" s="1394">
        <v>96.704847409999999</v>
      </c>
      <c r="N33" s="1420" t="s">
        <v>1172</v>
      </c>
      <c r="O33" s="1406" t="s">
        <v>64</v>
      </c>
      <c r="P33" s="1433"/>
      <c r="Q33" s="1434"/>
      <c r="S33" s="1398"/>
      <c r="T33" s="1398"/>
      <c r="U33" s="1399"/>
      <c r="V33" s="1400"/>
      <c r="X33" s="1399"/>
      <c r="Y33" s="1399"/>
    </row>
    <row r="34" spans="1:25">
      <c r="A34" s="764"/>
      <c r="B34" s="1432" t="s">
        <v>8</v>
      </c>
      <c r="C34" s="1463">
        <v>55727.820173606087</v>
      </c>
      <c r="D34" s="2183">
        <v>54552.747066974429</v>
      </c>
      <c r="E34" s="2185">
        <f>'5兵庫県CI'!D382</f>
        <v>103.48</v>
      </c>
      <c r="F34" s="1381">
        <f>'7兵庫県CI一致個別指標'!M397</f>
        <v>102.8</v>
      </c>
      <c r="G34" s="1487">
        <v>0.97</v>
      </c>
      <c r="H34" s="1391">
        <v>100.9</v>
      </c>
      <c r="I34" s="1394">
        <v>100.1</v>
      </c>
      <c r="J34" s="1393">
        <f t="shared" si="1"/>
        <v>65763</v>
      </c>
      <c r="K34" s="1097">
        <v>14522</v>
      </c>
      <c r="L34" s="1393">
        <v>51241</v>
      </c>
      <c r="M34" s="1394">
        <v>96.663957699999997</v>
      </c>
      <c r="N34" s="1420" t="s">
        <v>1172</v>
      </c>
      <c r="O34" s="1406">
        <v>44732</v>
      </c>
      <c r="P34" s="737" t="s">
        <v>1195</v>
      </c>
      <c r="Q34" s="1441">
        <v>44733</v>
      </c>
      <c r="S34" s="1398"/>
      <c r="T34" s="1398"/>
      <c r="U34" s="1399"/>
      <c r="V34" s="1400"/>
      <c r="X34" s="1399"/>
      <c r="Y34" s="1399"/>
    </row>
    <row r="35" spans="1:25">
      <c r="A35" s="764"/>
      <c r="B35" s="1479" t="s">
        <v>9</v>
      </c>
      <c r="C35" s="1478"/>
      <c r="D35" s="1473"/>
      <c r="E35" s="2185">
        <f>'5兵庫県CI'!D383</f>
        <v>103.59</v>
      </c>
      <c r="F35" s="1381">
        <f>'7兵庫県CI一致個別指標'!M398</f>
        <v>103.3</v>
      </c>
      <c r="G35" s="1489">
        <v>0.97</v>
      </c>
      <c r="H35" s="1474">
        <v>100.7</v>
      </c>
      <c r="I35" s="1476">
        <v>99.9</v>
      </c>
      <c r="J35" s="1440">
        <f t="shared" si="1"/>
        <v>71223</v>
      </c>
      <c r="K35" s="555">
        <v>18238</v>
      </c>
      <c r="L35" s="1440">
        <v>52985</v>
      </c>
      <c r="M35" s="1476">
        <v>96.380988139999999</v>
      </c>
      <c r="N35" s="1093"/>
      <c r="O35" s="1093"/>
      <c r="P35" s="737" t="s">
        <v>1195</v>
      </c>
      <c r="Q35" s="1441">
        <v>44753</v>
      </c>
      <c r="S35" s="1398"/>
      <c r="T35" s="1398"/>
      <c r="U35" s="1399"/>
      <c r="V35" s="1400"/>
      <c r="X35" s="1399"/>
      <c r="Y35" s="1399"/>
    </row>
    <row r="36" spans="1:25">
      <c r="A36" s="764"/>
      <c r="B36" s="1432" t="s">
        <v>10</v>
      </c>
      <c r="C36" s="1463"/>
      <c r="D36" s="1407"/>
      <c r="E36" s="2185">
        <f>'5兵庫県CI'!D384</f>
        <v>98.99</v>
      </c>
      <c r="F36" s="1381">
        <f>'7兵庫県CI一致個別指標'!M399</f>
        <v>101.1</v>
      </c>
      <c r="G36" s="1487">
        <v>0.94</v>
      </c>
      <c r="H36" s="1391">
        <v>98.9</v>
      </c>
      <c r="I36" s="1394">
        <v>98.2</v>
      </c>
      <c r="J36" s="1393">
        <f t="shared" si="1"/>
        <v>67746</v>
      </c>
      <c r="K36" s="1097">
        <v>13264</v>
      </c>
      <c r="L36" s="1393">
        <v>54482</v>
      </c>
      <c r="M36" s="1394">
        <v>95.837081479999995</v>
      </c>
      <c r="N36" s="1420" t="s">
        <v>1172</v>
      </c>
      <c r="O36" s="1406">
        <v>44428</v>
      </c>
      <c r="P36" s="737" t="s">
        <v>1195</v>
      </c>
      <c r="Q36" s="1442" t="s">
        <v>1197</v>
      </c>
      <c r="S36" s="1398"/>
      <c r="T36" s="1398"/>
      <c r="U36" s="1399"/>
      <c r="V36" s="1400"/>
      <c r="X36" s="1399"/>
      <c r="Y36" s="1399"/>
    </row>
    <row r="37" spans="1:25">
      <c r="A37" s="764"/>
      <c r="B37" s="1432" t="s">
        <v>11</v>
      </c>
      <c r="C37" s="1463">
        <v>55073.764422770415</v>
      </c>
      <c r="D37" s="2183">
        <v>54789.811851793726</v>
      </c>
      <c r="E37" s="2185">
        <f>'5兵庫県CI'!D385</f>
        <v>101.6</v>
      </c>
      <c r="F37" s="1381">
        <f>'7兵庫県CI一致個別指標'!M400</f>
        <v>98.5</v>
      </c>
      <c r="G37" s="1487">
        <v>0.93</v>
      </c>
      <c r="H37" s="1391">
        <v>99.2</v>
      </c>
      <c r="I37" s="1394">
        <v>98.5</v>
      </c>
      <c r="J37" s="1393">
        <f t="shared" si="1"/>
        <v>63676</v>
      </c>
      <c r="K37" s="1097">
        <v>13834</v>
      </c>
      <c r="L37" s="1393">
        <v>49842</v>
      </c>
      <c r="M37" s="1394">
        <v>95.442151300000006</v>
      </c>
      <c r="N37" s="1420" t="s">
        <v>1172</v>
      </c>
      <c r="O37" s="1406">
        <v>44469</v>
      </c>
      <c r="P37" s="1433"/>
      <c r="Q37" s="1434"/>
      <c r="S37" s="1398"/>
      <c r="T37" s="1398"/>
      <c r="U37" s="1399"/>
      <c r="V37" s="1400"/>
      <c r="X37" s="1399"/>
      <c r="Y37" s="1399"/>
    </row>
    <row r="38" spans="1:25">
      <c r="A38" s="764"/>
      <c r="B38" s="564" t="s">
        <v>12</v>
      </c>
      <c r="C38" s="1462"/>
      <c r="D38" s="570"/>
      <c r="E38" s="2185">
        <f>'5兵庫県CI'!D386</f>
        <v>102.57</v>
      </c>
      <c r="F38" s="1381">
        <f>'7兵庫県CI一致個別指標'!M401</f>
        <v>101.1</v>
      </c>
      <c r="G38" s="1485">
        <v>0.9</v>
      </c>
      <c r="H38" s="1389">
        <v>98.3</v>
      </c>
      <c r="I38" s="1381">
        <v>97.6</v>
      </c>
      <c r="J38" s="1380">
        <f>K38+L38</f>
        <v>67550</v>
      </c>
      <c r="K38" s="473">
        <v>16681</v>
      </c>
      <c r="L38" s="1380">
        <v>50869</v>
      </c>
      <c r="M38" s="1381">
        <v>98.448961550000007</v>
      </c>
      <c r="N38" s="1082"/>
      <c r="O38" s="1397"/>
      <c r="P38" s="1433"/>
      <c r="Q38" s="1434"/>
      <c r="S38" s="1398"/>
      <c r="T38" s="1398"/>
      <c r="U38" s="1399"/>
      <c r="V38" s="1400"/>
      <c r="X38" s="1399"/>
      <c r="Y38" s="1399"/>
    </row>
    <row r="39" spans="1:25">
      <c r="A39" s="764"/>
      <c r="B39" s="564" t="s">
        <v>13</v>
      </c>
      <c r="C39" s="1462"/>
      <c r="D39" s="570"/>
      <c r="E39" s="2185">
        <f>'5兵庫県CI'!D387</f>
        <v>101.74</v>
      </c>
      <c r="F39" s="1381">
        <f>'7兵庫県CI一致個別指標'!M402</f>
        <v>100.8</v>
      </c>
      <c r="G39" s="1485">
        <v>0.89</v>
      </c>
      <c r="H39" s="1389">
        <v>98.1</v>
      </c>
      <c r="I39" s="1381">
        <v>97.3</v>
      </c>
      <c r="J39" s="1380">
        <f>K39+L39</f>
        <v>68997</v>
      </c>
      <c r="K39" s="473">
        <v>18126</v>
      </c>
      <c r="L39" s="1380">
        <v>50871</v>
      </c>
      <c r="M39" s="1381">
        <v>100.4211943</v>
      </c>
      <c r="N39" s="1082"/>
      <c r="O39" s="1397"/>
      <c r="P39" s="1433"/>
      <c r="Q39" s="1434"/>
      <c r="S39" s="1398"/>
      <c r="T39" s="1398"/>
      <c r="U39" s="1399"/>
      <c r="V39" s="1400"/>
      <c r="X39" s="1399"/>
      <c r="Y39" s="1399"/>
    </row>
    <row r="40" spans="1:25">
      <c r="A40" s="764"/>
      <c r="B40" s="564" t="s">
        <v>14</v>
      </c>
      <c r="C40" s="1462">
        <v>58159.066391768196</v>
      </c>
      <c r="D40" s="2511">
        <v>57230.223536001853</v>
      </c>
      <c r="E40" s="2186">
        <f>'5兵庫県CI'!D388</f>
        <v>100.09</v>
      </c>
      <c r="F40" s="1388">
        <f>'7兵庫県CI一致個別指標'!M403</f>
        <v>98.5</v>
      </c>
      <c r="G40" s="1485">
        <v>0.89</v>
      </c>
      <c r="H40" s="1389">
        <v>97.8</v>
      </c>
      <c r="I40" s="1381">
        <v>97</v>
      </c>
      <c r="J40" s="1387">
        <f t="shared" ref="J40:J76" si="2">K40+L40</f>
        <v>86890</v>
      </c>
      <c r="K40" s="473">
        <v>25318</v>
      </c>
      <c r="L40" s="1380">
        <v>61572</v>
      </c>
      <c r="M40" s="1381">
        <v>99.307613860000004</v>
      </c>
      <c r="N40" s="1077"/>
      <c r="O40" s="1401"/>
      <c r="P40" s="1433"/>
      <c r="Q40" s="1434"/>
      <c r="S40" s="1398"/>
      <c r="T40" s="1398"/>
      <c r="U40" s="1399"/>
      <c r="V40" s="1400"/>
      <c r="X40" s="1399"/>
      <c r="Y40" s="1399"/>
    </row>
    <row r="41" spans="1:25">
      <c r="A41" s="763" t="s">
        <v>902</v>
      </c>
      <c r="B41" s="765" t="s">
        <v>3</v>
      </c>
      <c r="C41" s="1893"/>
      <c r="D41" s="1466"/>
      <c r="E41" s="2185">
        <f>'5兵庫県CI'!D389</f>
        <v>102.83</v>
      </c>
      <c r="F41" s="1381">
        <f>'7兵庫県CI一致個別指標'!M404</f>
        <v>100.1</v>
      </c>
      <c r="G41" s="1490">
        <v>0.94</v>
      </c>
      <c r="H41" s="1470">
        <v>99.272125758597426</v>
      </c>
      <c r="I41" s="1480">
        <v>98.5</v>
      </c>
      <c r="J41" s="1440">
        <f t="shared" si="2"/>
        <v>67572</v>
      </c>
      <c r="K41" s="1468">
        <v>16398</v>
      </c>
      <c r="L41" s="1469">
        <v>51174</v>
      </c>
      <c r="M41" s="1470">
        <v>98.112803240000005</v>
      </c>
      <c r="N41" s="1471"/>
      <c r="O41" s="1472"/>
      <c r="P41" s="1443" t="s">
        <v>1195</v>
      </c>
      <c r="Q41" s="1444">
        <v>44588</v>
      </c>
      <c r="S41" s="1398"/>
      <c r="T41" s="1398"/>
      <c r="U41" s="1399"/>
      <c r="V41" s="1400"/>
      <c r="X41" s="1399"/>
      <c r="Y41" s="1399"/>
    </row>
    <row r="42" spans="1:25">
      <c r="A42" s="764">
        <v>2022</v>
      </c>
      <c r="B42" s="564" t="s">
        <v>4</v>
      </c>
      <c r="C42" s="1478"/>
      <c r="D42" s="1473"/>
      <c r="E42" s="2185">
        <f>'5兵庫県CI'!D390</f>
        <v>103</v>
      </c>
      <c r="F42" s="1381">
        <f>'7兵庫県CI一致個別指標'!M405</f>
        <v>103.3</v>
      </c>
      <c r="G42" s="1491">
        <v>0.96</v>
      </c>
      <c r="H42" s="1476">
        <v>99.272125758597426</v>
      </c>
      <c r="I42" s="1467">
        <v>98.5</v>
      </c>
      <c r="J42" s="1440">
        <f t="shared" si="2"/>
        <v>60633</v>
      </c>
      <c r="K42" s="1440">
        <v>13640</v>
      </c>
      <c r="L42" s="1475">
        <v>46993</v>
      </c>
      <c r="M42" s="1476">
        <v>96.540823130000007</v>
      </c>
      <c r="N42" s="1120"/>
      <c r="O42" s="1477"/>
      <c r="P42" s="737" t="s">
        <v>1195</v>
      </c>
      <c r="Q42" s="1440"/>
      <c r="S42" s="1398"/>
      <c r="T42" s="1398"/>
      <c r="U42" s="1399"/>
      <c r="V42" s="1400"/>
      <c r="X42" s="1399"/>
      <c r="Y42" s="1399"/>
    </row>
    <row r="43" spans="1:25">
      <c r="A43" s="764"/>
      <c r="B43" s="564" t="s">
        <v>5</v>
      </c>
      <c r="C43" s="1478">
        <v>56102.26472600452</v>
      </c>
      <c r="D43" s="2513">
        <v>56035.16078860066</v>
      </c>
      <c r="E43" s="2185">
        <f>'5兵庫県CI'!D391</f>
        <v>103.98</v>
      </c>
      <c r="F43" s="1381">
        <f>'7兵庫県CI一致個別指標'!M406</f>
        <v>100.5</v>
      </c>
      <c r="G43" s="1491">
        <v>0.96</v>
      </c>
      <c r="H43" s="1476">
        <v>98.667422454484139</v>
      </c>
      <c r="I43" s="1467">
        <v>97.9</v>
      </c>
      <c r="J43" s="1440">
        <f t="shared" si="2"/>
        <v>68085</v>
      </c>
      <c r="K43" s="1440">
        <v>17402</v>
      </c>
      <c r="L43" s="1475">
        <v>50683</v>
      </c>
      <c r="M43" s="1476">
        <v>99.099930299999997</v>
      </c>
      <c r="N43" s="1120"/>
      <c r="O43" s="1093"/>
      <c r="P43" s="737" t="s">
        <v>1195</v>
      </c>
      <c r="Q43" s="1441">
        <v>44641</v>
      </c>
      <c r="S43" s="1398"/>
      <c r="T43" s="1398"/>
      <c r="U43" s="1399"/>
      <c r="V43" s="1400"/>
      <c r="X43" s="1399"/>
      <c r="Y43" s="1399"/>
    </row>
    <row r="44" spans="1:25">
      <c r="A44" s="764"/>
      <c r="B44" s="564" t="s">
        <v>6</v>
      </c>
      <c r="C44" s="1462"/>
      <c r="D44" s="570"/>
      <c r="E44" s="2185">
        <f>'5兵庫県CI'!D392</f>
        <v>104.56</v>
      </c>
      <c r="F44" s="1381">
        <f>'7兵庫県CI一致個別指標'!M407</f>
        <v>102.1</v>
      </c>
      <c r="G44" s="1492">
        <v>0.97</v>
      </c>
      <c r="H44" s="1482">
        <v>99.372909642616307</v>
      </c>
      <c r="I44" s="1377">
        <v>98.6</v>
      </c>
      <c r="J44" s="1379">
        <f t="shared" si="2"/>
        <v>65053</v>
      </c>
      <c r="K44" s="1380">
        <v>15634</v>
      </c>
      <c r="L44" s="1445">
        <v>49419</v>
      </c>
      <c r="M44" s="1381">
        <v>98.443068120000007</v>
      </c>
      <c r="N44" s="38"/>
      <c r="O44" s="1397"/>
      <c r="P44" s="1433"/>
      <c r="Q44" s="1434"/>
      <c r="S44" s="1398"/>
      <c r="T44" s="1398"/>
      <c r="U44" s="1399"/>
      <c r="V44" s="1400"/>
      <c r="X44" s="1399"/>
      <c r="Y44" s="1399"/>
    </row>
    <row r="45" spans="1:25">
      <c r="A45" s="764"/>
      <c r="B45" s="564" t="s">
        <v>7</v>
      </c>
      <c r="C45" s="1462"/>
      <c r="D45" s="570"/>
      <c r="E45" s="2185">
        <f>'5兵庫県CI'!D393</f>
        <v>106.72</v>
      </c>
      <c r="F45" s="1381">
        <f>'7兵庫県CI一致個別指標'!M408</f>
        <v>99.5</v>
      </c>
      <c r="G45" s="1492">
        <v>0.99</v>
      </c>
      <c r="H45" s="1482">
        <v>99.473693526635188</v>
      </c>
      <c r="I45" s="1377">
        <v>98.7</v>
      </c>
      <c r="J45" s="1379">
        <f t="shared" si="2"/>
        <v>67534</v>
      </c>
      <c r="K45" s="1380">
        <v>16369</v>
      </c>
      <c r="L45" s="1445">
        <v>51165</v>
      </c>
      <c r="M45" s="1381">
        <v>102.7892147</v>
      </c>
      <c r="N45" s="38"/>
      <c r="O45" s="1397"/>
      <c r="P45" s="1433"/>
      <c r="Q45" s="1434"/>
      <c r="S45" s="1398"/>
      <c r="T45" s="1398"/>
      <c r="U45" s="1399"/>
      <c r="V45" s="1400"/>
      <c r="X45" s="1399"/>
      <c r="Y45" s="1399"/>
    </row>
    <row r="46" spans="1:25">
      <c r="A46" s="764"/>
      <c r="B46" s="564" t="s">
        <v>8</v>
      </c>
      <c r="C46" s="1478">
        <v>56183.074381549755</v>
      </c>
      <c r="D46" s="2513">
        <v>56035.883805596874</v>
      </c>
      <c r="E46" s="2185">
        <f>'5兵庫県CI'!D394</f>
        <v>107.05</v>
      </c>
      <c r="F46" s="1381">
        <f>'7兵庫県CI一致個別指標'!M409</f>
        <v>101.9</v>
      </c>
      <c r="G46" s="1492">
        <v>1.01</v>
      </c>
      <c r="H46" s="1482">
        <v>99.574477410654069</v>
      </c>
      <c r="I46" s="1377">
        <v>98.8</v>
      </c>
      <c r="J46" s="1379">
        <f t="shared" si="2"/>
        <v>65716</v>
      </c>
      <c r="K46" s="1380">
        <v>16350</v>
      </c>
      <c r="L46" s="1445">
        <v>49366</v>
      </c>
      <c r="M46" s="1381">
        <v>99.41347888</v>
      </c>
      <c r="N46" s="38"/>
      <c r="O46" s="1397"/>
      <c r="P46" s="1433"/>
      <c r="Q46" s="1434"/>
      <c r="S46" s="1398"/>
      <c r="T46" s="1398"/>
      <c r="U46" s="1399"/>
      <c r="V46" s="1400"/>
      <c r="X46" s="1399"/>
      <c r="Y46" s="1399"/>
    </row>
    <row r="47" spans="1:25">
      <c r="A47" s="764"/>
      <c r="B47" s="564" t="s">
        <v>9</v>
      </c>
      <c r="C47" s="1462"/>
      <c r="D47" s="570"/>
      <c r="E47" s="2185">
        <f>'5兵庫県CI'!D395</f>
        <v>107.88</v>
      </c>
      <c r="F47" s="1381">
        <f>'7兵庫県CI一致個別指標'!M410</f>
        <v>102.6</v>
      </c>
      <c r="G47" s="1492">
        <v>1.02</v>
      </c>
      <c r="H47" s="1482">
        <v>99.574477410654069</v>
      </c>
      <c r="I47" s="1377">
        <v>98.8</v>
      </c>
      <c r="J47" s="1379">
        <f t="shared" si="2"/>
        <v>71638</v>
      </c>
      <c r="K47" s="1380">
        <v>18763</v>
      </c>
      <c r="L47" s="1445">
        <v>52875</v>
      </c>
      <c r="M47" s="1381">
        <v>99.838779209999998</v>
      </c>
      <c r="N47" s="38"/>
      <c r="O47" s="1397"/>
      <c r="P47" s="1433"/>
      <c r="Q47" s="1434"/>
      <c r="S47" s="1398"/>
      <c r="T47" s="1398"/>
      <c r="U47" s="1399"/>
      <c r="V47" s="1400"/>
      <c r="X47" s="1399"/>
      <c r="Y47" s="1399"/>
    </row>
    <row r="48" spans="1:25">
      <c r="A48" s="764"/>
      <c r="B48" s="564" t="s">
        <v>10</v>
      </c>
      <c r="C48" s="1462"/>
      <c r="D48" s="570"/>
      <c r="E48" s="2185">
        <f>'5兵庫県CI'!D396</f>
        <v>109.63</v>
      </c>
      <c r="F48" s="1381">
        <f>'7兵庫県CI一致個別指標'!M411</f>
        <v>102.9</v>
      </c>
      <c r="G48" s="1492">
        <v>1.04</v>
      </c>
      <c r="H48" s="1482">
        <v>99.272125758597426</v>
      </c>
      <c r="I48" s="1377">
        <v>98.5</v>
      </c>
      <c r="J48" s="1379">
        <f t="shared" si="2"/>
        <v>67939</v>
      </c>
      <c r="K48" s="1380">
        <v>14867</v>
      </c>
      <c r="L48" s="1445">
        <v>53072</v>
      </c>
      <c r="M48" s="1381">
        <v>99.813669709999999</v>
      </c>
      <c r="N48" s="38"/>
      <c r="O48" s="1397"/>
      <c r="P48" s="1433"/>
      <c r="Q48" s="1434"/>
      <c r="S48" s="1398"/>
      <c r="T48" s="1398"/>
      <c r="U48" s="1399"/>
      <c r="V48" s="1400"/>
      <c r="X48" s="1399"/>
      <c r="Y48" s="1399"/>
    </row>
    <row r="49" spans="1:25">
      <c r="A49" s="764"/>
      <c r="B49" s="564" t="s">
        <v>11</v>
      </c>
      <c r="C49" s="1478">
        <v>55482.09295465747</v>
      </c>
      <c r="D49" s="2513">
        <v>56171.361132067505</v>
      </c>
      <c r="E49" s="2185">
        <f>'5兵庫県CI'!D397</f>
        <v>109.24</v>
      </c>
      <c r="F49" s="1381">
        <f>'7兵庫県CI一致個別指標'!M412</f>
        <v>104.9</v>
      </c>
      <c r="G49" s="1492">
        <v>1.05</v>
      </c>
      <c r="H49" s="1482">
        <v>99.372909642616307</v>
      </c>
      <c r="I49" s="1377">
        <v>98.6</v>
      </c>
      <c r="J49" s="1379">
        <f t="shared" si="2"/>
        <v>64755</v>
      </c>
      <c r="K49" s="1380">
        <v>15533</v>
      </c>
      <c r="L49" s="1445">
        <v>49222</v>
      </c>
      <c r="M49" s="1381">
        <v>99.530755049999996</v>
      </c>
      <c r="N49" s="38"/>
      <c r="O49" s="1397"/>
      <c r="P49" s="1433"/>
      <c r="Q49" s="1434"/>
      <c r="S49" s="1398"/>
      <c r="T49" s="1398"/>
      <c r="U49" s="1399"/>
      <c r="V49" s="1400"/>
      <c r="X49" s="1399"/>
      <c r="Y49" s="1399"/>
    </row>
    <row r="50" spans="1:25">
      <c r="A50" s="764"/>
      <c r="B50" s="564" t="s">
        <v>12</v>
      </c>
      <c r="C50" s="1462"/>
      <c r="D50" s="570"/>
      <c r="E50" s="2185">
        <f>'5兵庫県CI'!D398</f>
        <v>109.59</v>
      </c>
      <c r="F50" s="1381">
        <f>'7兵庫県CI一致個別指標'!M413</f>
        <v>103.3</v>
      </c>
      <c r="G50" s="1492">
        <v>1.06</v>
      </c>
      <c r="H50" s="1482">
        <v>98.76820633850302</v>
      </c>
      <c r="I50" s="1377">
        <v>98</v>
      </c>
      <c r="J50" s="1379">
        <f t="shared" si="2"/>
        <v>69140</v>
      </c>
      <c r="K50" s="1380">
        <v>17795</v>
      </c>
      <c r="L50" s="1445">
        <v>51345</v>
      </c>
      <c r="M50" s="1381">
        <v>100.4807928</v>
      </c>
      <c r="N50" s="38"/>
      <c r="O50" s="1397"/>
      <c r="P50" s="1433"/>
      <c r="Q50" s="1434"/>
      <c r="S50" s="1398"/>
      <c r="T50" s="1398"/>
      <c r="U50" s="1399"/>
      <c r="V50" s="1400"/>
      <c r="X50" s="1399"/>
      <c r="Y50" s="1399"/>
    </row>
    <row r="51" spans="1:25">
      <c r="A51" s="764"/>
      <c r="B51" s="564" t="s">
        <v>13</v>
      </c>
      <c r="C51" s="1462"/>
      <c r="D51" s="570"/>
      <c r="E51" s="2185">
        <f>'5兵庫県CI'!D399</f>
        <v>111.35</v>
      </c>
      <c r="F51" s="1381">
        <f>'7兵庫県CI一致個別指標'!M414</f>
        <v>103.6</v>
      </c>
      <c r="G51" s="1492">
        <v>1.07</v>
      </c>
      <c r="H51" s="1482">
        <v>99.070557990559664</v>
      </c>
      <c r="I51" s="1377">
        <v>98.3</v>
      </c>
      <c r="J51" s="1379">
        <f t="shared" si="2"/>
        <v>69066</v>
      </c>
      <c r="K51" s="1380">
        <v>18318</v>
      </c>
      <c r="L51" s="1445">
        <v>50748</v>
      </c>
      <c r="M51" s="1381">
        <v>99.845529330000005</v>
      </c>
      <c r="N51" s="38"/>
      <c r="O51" s="1397"/>
      <c r="P51" s="1433"/>
      <c r="Q51" s="1434"/>
      <c r="S51" s="1398"/>
      <c r="T51" s="1398"/>
      <c r="U51" s="1399"/>
      <c r="V51" s="1400"/>
      <c r="X51" s="1399"/>
      <c r="Y51" s="1399"/>
    </row>
    <row r="52" spans="1:25">
      <c r="A52" s="778"/>
      <c r="B52" s="1383" t="s">
        <v>14</v>
      </c>
      <c r="C52" s="1894">
        <v>59285.030075186602</v>
      </c>
      <c r="D52" s="2514">
        <v>58579.246656476425</v>
      </c>
      <c r="E52" s="2185">
        <f>'5兵庫県CI'!D400</f>
        <v>111.24</v>
      </c>
      <c r="F52" s="1381">
        <f>'7兵庫県CI一致個別指標'!M415</f>
        <v>103.6</v>
      </c>
      <c r="G52" s="1493">
        <v>1.08</v>
      </c>
      <c r="H52" s="1482">
        <v>99.574477410654069</v>
      </c>
      <c r="I52" s="1384">
        <v>98.8</v>
      </c>
      <c r="J52" s="1379">
        <f t="shared" si="2"/>
        <v>90059</v>
      </c>
      <c r="K52" s="1387">
        <v>26942</v>
      </c>
      <c r="L52" s="1446">
        <v>63117</v>
      </c>
      <c r="M52" s="1388">
        <v>100.4170146</v>
      </c>
      <c r="N52" s="66"/>
      <c r="O52" s="1401"/>
      <c r="P52" s="1435"/>
      <c r="Q52" s="1436"/>
      <c r="S52" s="1398"/>
      <c r="T52" s="1398"/>
      <c r="U52" s="1399"/>
      <c r="V52" s="1400"/>
      <c r="X52" s="1399"/>
      <c r="Y52" s="1399"/>
    </row>
    <row r="53" spans="1:25">
      <c r="A53" s="763" t="s">
        <v>1218</v>
      </c>
      <c r="B53" s="765" t="s">
        <v>3</v>
      </c>
      <c r="C53" s="1895"/>
      <c r="D53" s="572"/>
      <c r="E53" s="2184">
        <f>'5兵庫県CI'!D401</f>
        <v>107.16</v>
      </c>
      <c r="F53" s="1376">
        <f>'7兵庫県CI一致個別指標'!M416</f>
        <v>99</v>
      </c>
      <c r="G53" s="1660">
        <v>1.06</v>
      </c>
      <c r="H53" s="1481">
        <v>98.969774106540783</v>
      </c>
      <c r="I53" s="1697">
        <v>98.2</v>
      </c>
      <c r="J53" s="1375">
        <f t="shared" si="2"/>
        <v>68914</v>
      </c>
      <c r="K53" s="1661">
        <v>17473</v>
      </c>
      <c r="L53" s="1661">
        <v>51441</v>
      </c>
      <c r="M53" s="1376">
        <v>100.3090347</v>
      </c>
      <c r="N53" s="471"/>
      <c r="O53" s="1662"/>
      <c r="P53" s="1663"/>
      <c r="Q53" s="1664"/>
      <c r="S53" s="1398"/>
      <c r="T53" s="1398"/>
      <c r="U53" s="1399"/>
      <c r="V53" s="1400"/>
      <c r="X53" s="1399"/>
      <c r="Y53" s="1399"/>
    </row>
    <row r="54" spans="1:25">
      <c r="A54" s="764">
        <v>2023</v>
      </c>
      <c r="B54" s="564" t="s">
        <v>4</v>
      </c>
      <c r="C54" s="1462"/>
      <c r="D54" s="570"/>
      <c r="E54" s="2185">
        <f>'5兵庫県CI'!D402</f>
        <v>107.57</v>
      </c>
      <c r="F54" s="1381">
        <f>'7兵庫県CI一致個別指標'!M417</f>
        <v>99.6</v>
      </c>
      <c r="G54" s="1492">
        <v>1.02</v>
      </c>
      <c r="H54" s="1482">
        <v>98.667422454484139</v>
      </c>
      <c r="I54" s="1389">
        <v>97.9</v>
      </c>
      <c r="J54" s="1380">
        <f t="shared" si="2"/>
        <v>62138</v>
      </c>
      <c r="K54" s="1445">
        <v>15673</v>
      </c>
      <c r="L54" s="1445">
        <v>46465</v>
      </c>
      <c r="M54" s="1381">
        <v>101.2623675</v>
      </c>
      <c r="N54" s="38"/>
      <c r="O54" s="1397"/>
      <c r="P54" s="1433"/>
      <c r="Q54" s="1434"/>
      <c r="S54" s="1398"/>
      <c r="T54" s="1398"/>
      <c r="U54" s="1399"/>
      <c r="V54" s="1400"/>
      <c r="X54" s="1399"/>
      <c r="Y54" s="1399"/>
    </row>
    <row r="55" spans="1:25">
      <c r="A55" s="764"/>
      <c r="B55" s="564" t="s">
        <v>5</v>
      </c>
      <c r="C55" s="1478">
        <v>57925.861367802492</v>
      </c>
      <c r="D55" s="2513">
        <v>57744.475901858183</v>
      </c>
      <c r="E55" s="2185">
        <f>'5兵庫県CI'!D403</f>
        <v>106.51</v>
      </c>
      <c r="F55" s="1381">
        <f>'7兵庫県CI一致個別指標'!M418</f>
        <v>100.7</v>
      </c>
      <c r="G55" s="1491">
        <v>1.02</v>
      </c>
      <c r="H55" s="1482">
        <v>97.961935266351986</v>
      </c>
      <c r="I55" s="1389">
        <v>102.4</v>
      </c>
      <c r="J55" s="1380">
        <f t="shared" si="2"/>
        <v>69892</v>
      </c>
      <c r="K55" s="1445">
        <v>19410</v>
      </c>
      <c r="L55" s="1445">
        <v>50482</v>
      </c>
      <c r="M55" s="1381">
        <v>100.6489827</v>
      </c>
      <c r="N55" s="38"/>
      <c r="O55" s="1397"/>
      <c r="P55" s="1433"/>
      <c r="Q55" s="1434"/>
      <c r="S55" s="1398"/>
      <c r="T55" s="1398"/>
      <c r="U55" s="1399"/>
      <c r="V55" s="1400"/>
      <c r="X55" s="1399"/>
      <c r="Y55" s="1399"/>
    </row>
    <row r="56" spans="1:25">
      <c r="A56" s="764"/>
      <c r="B56" s="564" t="s">
        <v>6</v>
      </c>
      <c r="C56" s="1462"/>
      <c r="D56" s="570"/>
      <c r="E56" s="2185">
        <f>'5兵庫県CI'!D404</f>
        <v>106.84</v>
      </c>
      <c r="F56" s="1381">
        <f>'7兵庫県CI一致個別指標'!M419</f>
        <v>95.8</v>
      </c>
      <c r="G56" s="1491">
        <v>1.02</v>
      </c>
      <c r="H56" s="1482">
        <v>98.566638570465258</v>
      </c>
      <c r="I56" s="2521">
        <v>103</v>
      </c>
      <c r="J56" s="1380">
        <f t="shared" si="2"/>
        <v>67317</v>
      </c>
      <c r="K56" s="1445">
        <v>17033</v>
      </c>
      <c r="L56" s="1445">
        <v>50284</v>
      </c>
      <c r="M56" s="1381">
        <v>99.822330019999995</v>
      </c>
      <c r="N56" s="38"/>
      <c r="O56" s="1397"/>
      <c r="P56" s="1433"/>
      <c r="Q56" s="1434"/>
      <c r="S56" s="1398"/>
      <c r="T56" s="1398"/>
      <c r="U56" s="1399"/>
      <c r="V56" s="1400"/>
      <c r="X56" s="1399"/>
      <c r="Y56" s="1399"/>
    </row>
    <row r="57" spans="1:25">
      <c r="A57" s="764"/>
      <c r="B57" s="564" t="s">
        <v>7</v>
      </c>
      <c r="C57" s="1462"/>
      <c r="D57" s="570"/>
      <c r="E57" s="2185">
        <f>'5兵庫県CI'!D405</f>
        <v>106.25</v>
      </c>
      <c r="F57" s="1381">
        <f>'7兵庫県CI一致個別指標'!M420</f>
        <v>96.9</v>
      </c>
      <c r="G57" s="1491">
        <v>1.02</v>
      </c>
      <c r="H57" s="1482">
        <v>98.868990222521902</v>
      </c>
      <c r="I57" s="2521">
        <v>103.4</v>
      </c>
      <c r="J57" s="1380">
        <f t="shared" si="2"/>
        <v>69792</v>
      </c>
      <c r="K57" s="1445">
        <v>17802</v>
      </c>
      <c r="L57" s="1445">
        <v>51990</v>
      </c>
      <c r="M57" s="1381">
        <v>99.753581620000006</v>
      </c>
      <c r="N57" s="38"/>
      <c r="O57" s="1397"/>
      <c r="P57" s="1433"/>
      <c r="Q57" s="1434"/>
      <c r="S57" s="1398"/>
      <c r="T57" s="1398"/>
      <c r="U57" s="1399"/>
      <c r="V57" s="1400"/>
      <c r="X57" s="1399"/>
      <c r="Y57" s="1399"/>
    </row>
    <row r="58" spans="1:25">
      <c r="A58" s="764"/>
      <c r="B58" s="564" t="s">
        <v>8</v>
      </c>
      <c r="C58" s="1478">
        <v>59050.030444660813</v>
      </c>
      <c r="D58" s="2513">
        <v>57404.44077400794</v>
      </c>
      <c r="E58" s="2185">
        <f>'5兵庫県CI'!D406</f>
        <v>108.02</v>
      </c>
      <c r="F58" s="1381">
        <f>'7兵庫県CI一致個別指標'!M421</f>
        <v>104.9</v>
      </c>
      <c r="G58" s="1491">
        <v>1.01</v>
      </c>
      <c r="H58" s="1482">
        <v>98.868990222521902</v>
      </c>
      <c r="I58" s="2521">
        <v>103.4</v>
      </c>
      <c r="J58" s="1380">
        <f t="shared" si="2"/>
        <v>68288</v>
      </c>
      <c r="K58" s="1445">
        <v>17848</v>
      </c>
      <c r="L58" s="1445">
        <v>50440</v>
      </c>
      <c r="M58" s="1381">
        <v>99.249047700000006</v>
      </c>
      <c r="N58" s="38"/>
      <c r="O58" s="1397"/>
      <c r="P58" s="1433"/>
      <c r="Q58" s="1434"/>
      <c r="S58" s="1398"/>
      <c r="T58" s="1398"/>
      <c r="U58" s="1399"/>
      <c r="V58" s="1400"/>
      <c r="X58" s="1399"/>
      <c r="Y58" s="1399"/>
    </row>
    <row r="59" spans="1:25">
      <c r="A59" s="764"/>
      <c r="B59" s="564" t="s">
        <v>9</v>
      </c>
      <c r="C59" s="1462"/>
      <c r="D59" s="570"/>
      <c r="E59" s="2185">
        <f>'5兵庫県CI'!D407</f>
        <v>104.93</v>
      </c>
      <c r="F59" s="1381">
        <f>'7兵庫県CI一致個別指標'!M422</f>
        <v>96.5</v>
      </c>
      <c r="G59" s="1491">
        <v>1.01</v>
      </c>
      <c r="H59" s="1482">
        <v>99.171341874578545</v>
      </c>
      <c r="I59" s="1474">
        <v>99.3</v>
      </c>
      <c r="J59" s="1380">
        <f t="shared" si="2"/>
        <v>74722</v>
      </c>
      <c r="K59" s="1445">
        <v>20272</v>
      </c>
      <c r="L59" s="1445">
        <v>54450</v>
      </c>
      <c r="M59" s="1381">
        <v>98.836751269999993</v>
      </c>
      <c r="N59" s="38"/>
      <c r="O59" s="1397"/>
      <c r="P59" s="1433"/>
      <c r="Q59" s="1434"/>
      <c r="S59" s="1398"/>
      <c r="T59" s="1398"/>
      <c r="U59" s="1399"/>
      <c r="V59" s="1400"/>
      <c r="X59" s="1399"/>
      <c r="Y59" s="1399"/>
    </row>
    <row r="60" spans="1:25">
      <c r="A60" s="764"/>
      <c r="B60" s="564" t="s">
        <v>10</v>
      </c>
      <c r="C60" s="1462"/>
      <c r="D60" s="570"/>
      <c r="E60" s="2185">
        <f>'5兵庫県CI'!D408</f>
        <v>103.73</v>
      </c>
      <c r="F60" s="1381">
        <f>'7兵庫県CI一致個別指標'!M423</f>
        <v>96.4</v>
      </c>
      <c r="G60" s="1491">
        <v>1</v>
      </c>
      <c r="H60" s="1482">
        <v>98.969774106540783</v>
      </c>
      <c r="I60" s="1474">
        <v>99.1</v>
      </c>
      <c r="J60" s="1380">
        <f t="shared" si="2"/>
        <v>71361</v>
      </c>
      <c r="K60" s="1445">
        <v>16729</v>
      </c>
      <c r="L60" s="1445">
        <v>54632</v>
      </c>
      <c r="M60" s="1381">
        <v>99.521556430000004</v>
      </c>
      <c r="N60" s="38"/>
      <c r="O60" s="1397"/>
      <c r="P60" s="1433"/>
      <c r="Q60" s="1434"/>
      <c r="S60" s="1398"/>
      <c r="T60" s="1398"/>
      <c r="U60" s="1399"/>
      <c r="V60" s="1400"/>
      <c r="X60" s="1399"/>
      <c r="Y60" s="1399"/>
    </row>
    <row r="61" spans="1:25">
      <c r="A61" s="764"/>
      <c r="B61" s="564" t="s">
        <v>11</v>
      </c>
      <c r="C61" s="1478">
        <v>59002.014132106997</v>
      </c>
      <c r="D61" s="2513">
        <v>57357.048646109542</v>
      </c>
      <c r="E61" s="2185">
        <f>'5兵庫県CI'!D409</f>
        <v>105.01</v>
      </c>
      <c r="F61" s="1381">
        <f>'7兵庫県CI一致個別指標'!M424</f>
        <v>95.8</v>
      </c>
      <c r="G61" s="1491">
        <v>1.01</v>
      </c>
      <c r="H61" s="1482">
        <v>98.868990222521902</v>
      </c>
      <c r="I61" s="1474">
        <v>99</v>
      </c>
      <c r="J61" s="1380">
        <f t="shared" si="2"/>
        <v>67317</v>
      </c>
      <c r="K61" s="1445">
        <v>17113</v>
      </c>
      <c r="L61" s="1445">
        <v>50204</v>
      </c>
      <c r="M61" s="1381">
        <v>100.08780280000001</v>
      </c>
      <c r="N61" s="38"/>
      <c r="O61" s="1397"/>
      <c r="P61" s="1433"/>
      <c r="Q61" s="1434"/>
      <c r="S61" s="1398"/>
      <c r="T61" s="1398"/>
      <c r="U61" s="1399"/>
      <c r="V61" s="1400"/>
      <c r="X61" s="1399"/>
      <c r="Y61" s="1399"/>
    </row>
    <row r="62" spans="1:25">
      <c r="A62" s="764"/>
      <c r="B62" s="564" t="s">
        <v>12</v>
      </c>
      <c r="C62" s="1083"/>
      <c r="E62" s="2185">
        <f>'5兵庫県CI'!D410</f>
        <v>103.33</v>
      </c>
      <c r="F62" s="1381">
        <f>'7兵庫県CI一致個別指標'!M425</f>
        <v>95</v>
      </c>
      <c r="G62" s="1491">
        <v>1.01</v>
      </c>
      <c r="H62" s="1482">
        <v>99.070557990559664</v>
      </c>
      <c r="I62" s="1474">
        <v>99.2</v>
      </c>
      <c r="J62" s="1380">
        <f t="shared" si="2"/>
        <v>71197</v>
      </c>
      <c r="K62" s="1445">
        <v>18899</v>
      </c>
      <c r="L62" s="1445">
        <v>52298</v>
      </c>
      <c r="M62" s="1381">
        <v>98.596144280000004</v>
      </c>
      <c r="N62" s="38"/>
      <c r="O62" s="1397"/>
      <c r="P62" s="1433"/>
      <c r="Q62" s="1434"/>
      <c r="S62" s="1398"/>
      <c r="T62" s="1398"/>
      <c r="U62" s="1399"/>
      <c r="V62" s="1400"/>
      <c r="X62" s="1399"/>
      <c r="Y62" s="1399"/>
    </row>
    <row r="63" spans="1:25">
      <c r="A63" s="764"/>
      <c r="B63" s="564" t="s">
        <v>13</v>
      </c>
      <c r="C63" s="1462"/>
      <c r="D63" s="570"/>
      <c r="E63" s="2185">
        <f>'5兵庫県CI'!D411</f>
        <v>101.92</v>
      </c>
      <c r="F63" s="1381">
        <f>'7兵庫県CI一致個別指標'!M426</f>
        <v>94.5</v>
      </c>
      <c r="G63" s="1491">
        <v>1.01</v>
      </c>
      <c r="H63" s="1482">
        <v>99.272125758597426</v>
      </c>
      <c r="I63" s="1474">
        <v>99.4</v>
      </c>
      <c r="J63" s="1380">
        <f t="shared" si="2"/>
        <v>71903</v>
      </c>
      <c r="K63" s="1445">
        <v>19573</v>
      </c>
      <c r="L63" s="1445">
        <v>52330</v>
      </c>
      <c r="M63" s="1381">
        <v>99.49567261</v>
      </c>
      <c r="N63" s="38"/>
      <c r="O63" s="1397"/>
      <c r="P63" s="1433"/>
      <c r="Q63" s="1434"/>
      <c r="S63" s="1398"/>
      <c r="T63" s="1398"/>
      <c r="U63" s="1399"/>
      <c r="V63" s="1400"/>
      <c r="X63" s="1399"/>
      <c r="Y63" s="1399"/>
    </row>
    <row r="64" spans="1:25">
      <c r="A64" s="778"/>
      <c r="B64" s="1383" t="s">
        <v>14</v>
      </c>
      <c r="C64" s="1894">
        <f>'13_4GDP関連指標'!F140/100</f>
        <v>63276.72</v>
      </c>
      <c r="D64" s="1894">
        <f>'13_4GDP関連指標'!G140/100</f>
        <v>58698.02</v>
      </c>
      <c r="E64" s="2186">
        <f>'5兵庫県CI'!D412</f>
        <v>104.13</v>
      </c>
      <c r="F64" s="1388">
        <f>'7兵庫県CI一致個別指標'!M427</f>
        <v>97.7</v>
      </c>
      <c r="G64" s="2187">
        <v>1.01</v>
      </c>
      <c r="H64" s="1896"/>
      <c r="I64" s="2515">
        <v>99.4</v>
      </c>
      <c r="J64" s="1387">
        <f t="shared" si="2"/>
        <v>91432</v>
      </c>
      <c r="K64" s="1446">
        <v>28015</v>
      </c>
      <c r="L64" s="1446">
        <v>63417</v>
      </c>
      <c r="M64" s="1388">
        <v>100.3809978</v>
      </c>
      <c r="N64" s="66"/>
      <c r="O64" s="1401"/>
      <c r="P64" s="1435"/>
      <c r="Q64" s="1436"/>
      <c r="S64" s="1398"/>
      <c r="T64" s="1398"/>
      <c r="U64" s="1399"/>
      <c r="V64" s="1400"/>
      <c r="X64" s="1399"/>
      <c r="Y64" s="1399"/>
    </row>
    <row r="65" spans="1:25">
      <c r="A65" s="763" t="s">
        <v>1421</v>
      </c>
      <c r="B65" s="765" t="s">
        <v>3</v>
      </c>
      <c r="C65" s="2182"/>
      <c r="D65" s="2182"/>
      <c r="E65" s="2185">
        <f>'5兵庫県CI'!D413</f>
        <v>106.59</v>
      </c>
      <c r="F65" s="1381">
        <f>'7兵庫県CI一致個別指標'!M428</f>
        <v>93.5</v>
      </c>
      <c r="G65" s="1490">
        <v>1.02</v>
      </c>
      <c r="H65" s="1405"/>
      <c r="I65" s="2516">
        <v>98.9</v>
      </c>
      <c r="J65" s="1380">
        <f t="shared" si="2"/>
        <v>70885</v>
      </c>
      <c r="K65" s="1375">
        <v>19059</v>
      </c>
      <c r="L65" s="1661">
        <v>51826</v>
      </c>
      <c r="M65" s="1376">
        <v>100.305452</v>
      </c>
      <c r="N65" s="471"/>
      <c r="O65" s="1662"/>
      <c r="P65" s="1663"/>
      <c r="Q65" s="1664"/>
      <c r="S65" s="1398"/>
      <c r="T65" s="1398"/>
      <c r="U65" s="1399"/>
      <c r="V65" s="1400"/>
      <c r="X65" s="1399"/>
      <c r="Y65" s="1399"/>
    </row>
    <row r="66" spans="1:25">
      <c r="A66" s="764">
        <v>2024</v>
      </c>
      <c r="B66" s="564" t="s">
        <v>4</v>
      </c>
      <c r="C66" s="2183"/>
      <c r="D66" s="2183"/>
      <c r="E66" s="2185">
        <f>'5兵庫県CI'!D414</f>
        <v>107.84</v>
      </c>
      <c r="F66" s="1381">
        <f>'7兵庫県CI一致個別指標'!M429</f>
        <v>97</v>
      </c>
      <c r="G66" s="1491">
        <v>1.03</v>
      </c>
      <c r="H66" s="1394"/>
      <c r="I66" s="1474">
        <v>98.4</v>
      </c>
      <c r="J66" s="1380">
        <f t="shared" si="2"/>
        <v>66218</v>
      </c>
      <c r="K66" s="1380">
        <v>17690</v>
      </c>
      <c r="L66" s="1445">
        <v>48528</v>
      </c>
      <c r="M66" s="1381">
        <v>98.886249109999994</v>
      </c>
      <c r="N66" s="38"/>
      <c r="O66" s="1397"/>
      <c r="P66" s="1433"/>
      <c r="Q66" s="1434"/>
      <c r="S66" s="1398"/>
      <c r="T66" s="1398"/>
      <c r="U66" s="1399"/>
      <c r="V66" s="1400"/>
      <c r="X66" s="1399"/>
      <c r="Y66" s="1399"/>
    </row>
    <row r="67" spans="1:25">
      <c r="A67" s="764"/>
      <c r="B67" s="564" t="s">
        <v>5</v>
      </c>
      <c r="C67" s="2513">
        <f>'13_4GDP関連指標'!F141/100</f>
        <v>61159.15</v>
      </c>
      <c r="D67" s="2513">
        <f>'13_4GDP関連指標'!G141/100</f>
        <v>57942.2</v>
      </c>
      <c r="E67" s="2185">
        <f>'5兵庫県CI'!D415</f>
        <v>107.72</v>
      </c>
      <c r="F67" s="1381">
        <f>'7兵庫県CI一致個別指標'!M430</f>
        <v>98.4</v>
      </c>
      <c r="G67" s="1492">
        <v>1.04</v>
      </c>
      <c r="H67" s="1394"/>
      <c r="I67" s="1474">
        <v>98.3</v>
      </c>
      <c r="J67" s="1380">
        <f t="shared" si="2"/>
        <v>73025</v>
      </c>
      <c r="K67" s="1380">
        <v>20770</v>
      </c>
      <c r="L67" s="1445">
        <v>52255</v>
      </c>
      <c r="M67" s="1381">
        <v>99.375550619999999</v>
      </c>
      <c r="N67" s="38"/>
      <c r="O67" s="1397"/>
      <c r="P67" s="1433"/>
      <c r="Q67" s="1434"/>
      <c r="S67" s="1398"/>
      <c r="T67" s="1398"/>
      <c r="U67" s="1399"/>
      <c r="V67" s="1400"/>
      <c r="X67" s="1399"/>
      <c r="Y67" s="1399"/>
    </row>
    <row r="68" spans="1:25">
      <c r="A68" s="764"/>
      <c r="B68" s="564" t="s">
        <v>6</v>
      </c>
      <c r="C68" s="2183"/>
      <c r="D68" s="2183"/>
      <c r="E68" s="2185">
        <f>'5兵庫県CI'!D416</f>
        <v>103.77</v>
      </c>
      <c r="F68" s="1381">
        <f>'7兵庫県CI一致個別指標'!M431</f>
        <v>92.2</v>
      </c>
      <c r="G68" s="1492">
        <v>1.01</v>
      </c>
      <c r="H68" s="1394"/>
      <c r="I68" s="1474">
        <v>98.3</v>
      </c>
      <c r="J68" s="1380">
        <f t="shared" si="2"/>
        <v>68064</v>
      </c>
      <c r="K68" s="1380">
        <v>17534</v>
      </c>
      <c r="L68" s="1445">
        <v>50530</v>
      </c>
      <c r="M68" s="1381">
        <v>99.652625709999995</v>
      </c>
      <c r="N68" s="38"/>
      <c r="O68" s="1397"/>
      <c r="P68" s="1433"/>
      <c r="Q68" s="1434"/>
      <c r="S68" s="1398"/>
      <c r="T68" s="1398"/>
      <c r="U68" s="1399"/>
      <c r="V68" s="1400"/>
      <c r="X68" s="1399"/>
      <c r="Y68" s="1399"/>
    </row>
    <row r="69" spans="1:25">
      <c r="A69" s="764"/>
      <c r="B69" s="564" t="s">
        <v>7</v>
      </c>
      <c r="C69" s="2183"/>
      <c r="D69" s="2183"/>
      <c r="E69" s="2185">
        <f>'5兵庫県CI'!D417</f>
        <v>106.09</v>
      </c>
      <c r="F69" s="1381">
        <f>'7兵庫県CI一致個別指標'!M432</f>
        <v>96.1</v>
      </c>
      <c r="G69" s="1492">
        <v>0.99</v>
      </c>
      <c r="H69" s="1394"/>
      <c r="I69" s="1474">
        <v>99.2</v>
      </c>
      <c r="J69" s="1380">
        <f t="shared" si="2"/>
        <v>71043</v>
      </c>
      <c r="K69" s="1380">
        <v>19289</v>
      </c>
      <c r="L69" s="1445">
        <v>51754</v>
      </c>
      <c r="M69" s="1381">
        <v>100.8824386</v>
      </c>
      <c r="N69" s="38"/>
      <c r="O69" s="1397"/>
      <c r="P69" s="1433"/>
      <c r="Q69" s="1434"/>
      <c r="S69" s="1398"/>
      <c r="T69" s="1398"/>
      <c r="U69" s="1399"/>
      <c r="V69" s="1400"/>
      <c r="X69" s="1399"/>
      <c r="Y69" s="1399"/>
    </row>
    <row r="70" spans="1:25">
      <c r="A70" s="764"/>
      <c r="B70" s="564" t="s">
        <v>8</v>
      </c>
      <c r="C70" s="2513">
        <f>'13_4GDP関連指標'!F142/100</f>
        <v>61339.09</v>
      </c>
      <c r="D70" s="2513">
        <f>'13_4GDP関連指標'!G142/100</f>
        <v>56091.93</v>
      </c>
      <c r="E70" s="2185">
        <f>'5兵庫県CI'!D418</f>
        <v>105.17</v>
      </c>
      <c r="F70" s="1381">
        <f>'7兵庫県CI一致個別指標'!M433</f>
        <v>95.5</v>
      </c>
      <c r="G70" s="1492">
        <v>0.97</v>
      </c>
      <c r="H70" s="1394"/>
      <c r="I70" s="1474">
        <v>99</v>
      </c>
      <c r="J70" s="1380">
        <f t="shared" si="2"/>
        <v>71822</v>
      </c>
      <c r="K70" s="1380">
        <v>19688</v>
      </c>
      <c r="L70" s="1445">
        <v>52134</v>
      </c>
      <c r="M70" s="1381">
        <v>101.0005991</v>
      </c>
      <c r="N70" s="38"/>
      <c r="O70" s="1397"/>
      <c r="P70" s="1433"/>
      <c r="Q70" s="1434"/>
      <c r="S70" s="1398"/>
      <c r="T70" s="1398"/>
      <c r="U70" s="1399"/>
      <c r="V70" s="1400"/>
      <c r="X70" s="1399"/>
      <c r="Y70" s="1399"/>
    </row>
    <row r="71" spans="1:25">
      <c r="A71" s="764"/>
      <c r="B71" s="564" t="s">
        <v>9</v>
      </c>
      <c r="C71" s="2183"/>
      <c r="D71" s="2183"/>
      <c r="E71" s="2185">
        <f>'5兵庫県CI'!D419</f>
        <v>108.49</v>
      </c>
      <c r="F71" s="1381">
        <f>'7兵庫県CI一致個別指標'!M434</f>
        <v>100.1</v>
      </c>
      <c r="G71" s="1492">
        <v>1.01</v>
      </c>
      <c r="H71" s="1394"/>
      <c r="I71" s="1474">
        <v>98.9</v>
      </c>
      <c r="J71" s="1380">
        <f t="shared" si="2"/>
        <v>75237</v>
      </c>
      <c r="K71" s="1380">
        <v>21038</v>
      </c>
      <c r="L71" s="1445">
        <v>54199</v>
      </c>
      <c r="M71" s="1381">
        <v>100.5634629</v>
      </c>
      <c r="N71" s="38"/>
      <c r="O71" s="1397"/>
      <c r="P71" s="1433"/>
      <c r="Q71" s="1434"/>
      <c r="S71" s="1398"/>
      <c r="T71" s="1398"/>
      <c r="U71" s="1399"/>
      <c r="V71" s="1400"/>
      <c r="X71" s="1399"/>
      <c r="Y71" s="1399"/>
    </row>
    <row r="72" spans="1:25">
      <c r="A72" s="764"/>
      <c r="B72" s="564" t="s">
        <v>10</v>
      </c>
      <c r="C72" s="2183"/>
      <c r="D72" s="2183"/>
      <c r="E72" s="2185">
        <f>'5兵庫県CI'!D420</f>
        <v>103.89</v>
      </c>
      <c r="F72" s="1381">
        <f>'7兵庫県CI一致個別指標'!M435</f>
        <v>96.4</v>
      </c>
      <c r="G72" s="1492">
        <v>1.01</v>
      </c>
      <c r="H72" s="1394"/>
      <c r="I72" s="1474">
        <v>99.3</v>
      </c>
      <c r="J72" s="1380">
        <f t="shared" si="2"/>
        <v>74710</v>
      </c>
      <c r="K72" s="1380">
        <v>17167</v>
      </c>
      <c r="L72" s="1445">
        <v>57543</v>
      </c>
      <c r="M72" s="1381">
        <v>100.775001</v>
      </c>
      <c r="N72" s="38"/>
      <c r="O72" s="1397"/>
      <c r="P72" s="1433"/>
      <c r="Q72" s="1434"/>
      <c r="S72" s="1398"/>
      <c r="T72" s="1398"/>
      <c r="U72" s="1399"/>
      <c r="V72" s="1400"/>
      <c r="X72" s="1399"/>
      <c r="Y72" s="1399"/>
    </row>
    <row r="73" spans="1:25">
      <c r="A73" s="764"/>
      <c r="B73" s="564" t="s">
        <v>11</v>
      </c>
      <c r="C73" s="2513">
        <f>'13_4GDP関連指標'!F143/100</f>
        <v>61410</v>
      </c>
      <c r="D73" s="2513">
        <f>'13_4GDP関連指標'!G143/100</f>
        <v>57024.99</v>
      </c>
      <c r="E73" s="2185">
        <f>'5兵庫県CI'!D421</f>
        <v>106.48</v>
      </c>
      <c r="F73" s="1381">
        <f>'7兵庫県CI一致個別指標'!M436</f>
        <v>97.7</v>
      </c>
      <c r="G73" s="1492">
        <v>1.01</v>
      </c>
      <c r="H73" s="1394"/>
      <c r="I73" s="1474">
        <v>98.5</v>
      </c>
      <c r="J73" s="1380">
        <f t="shared" si="2"/>
        <v>67863</v>
      </c>
      <c r="K73" s="1380">
        <v>17532</v>
      </c>
      <c r="L73" s="1445">
        <v>50331</v>
      </c>
      <c r="M73" s="1381">
        <v>100.8938879</v>
      </c>
      <c r="N73" s="38"/>
      <c r="O73" s="1397"/>
      <c r="P73" s="1433"/>
      <c r="Q73" s="1434"/>
      <c r="S73" s="1398"/>
      <c r="T73" s="1398"/>
      <c r="U73" s="1399"/>
      <c r="V73" s="1400"/>
      <c r="X73" s="1399"/>
      <c r="Y73" s="1399"/>
    </row>
    <row r="74" spans="1:25">
      <c r="A74" s="764"/>
      <c r="B74" s="564" t="s">
        <v>12</v>
      </c>
      <c r="C74" s="2183"/>
      <c r="D74" s="2183"/>
      <c r="E74" s="2185">
        <f>'5兵庫県CI'!D422</f>
        <v>104.96</v>
      </c>
      <c r="F74" s="1381">
        <f>'7兵庫県CI一致個別指標'!M437</f>
        <v>98</v>
      </c>
      <c r="G74" s="1492">
        <v>1.01</v>
      </c>
      <c r="H74" s="1394"/>
      <c r="I74" s="1474">
        <v>99</v>
      </c>
      <c r="J74" s="1380">
        <f t="shared" si="2"/>
        <v>70497</v>
      </c>
      <c r="K74" s="1380">
        <v>18781</v>
      </c>
      <c r="L74" s="1445">
        <v>51716</v>
      </c>
      <c r="M74" s="1394"/>
      <c r="N74" s="38"/>
      <c r="O74" s="1397"/>
      <c r="P74" s="1433"/>
      <c r="Q74" s="1434"/>
      <c r="S74" s="1398"/>
      <c r="T74" s="1398"/>
      <c r="U74" s="1399"/>
      <c r="V74" s="1400"/>
      <c r="X74" s="1399"/>
      <c r="Y74" s="1399"/>
    </row>
    <row r="75" spans="1:25">
      <c r="A75" s="764"/>
      <c r="B75" s="564" t="s">
        <v>13</v>
      </c>
      <c r="C75" s="2183"/>
      <c r="D75" s="2183"/>
      <c r="E75" s="2185">
        <f>'5兵庫県CI'!D423</f>
        <v>103.66</v>
      </c>
      <c r="F75" s="1381">
        <f>'7兵庫県CI一致個別指標'!M438</f>
        <v>96.6</v>
      </c>
      <c r="G75" s="1492">
        <v>1</v>
      </c>
      <c r="H75" s="1394"/>
      <c r="I75" s="1474">
        <v>99.2</v>
      </c>
      <c r="J75" s="1380">
        <f t="shared" si="2"/>
        <v>74342</v>
      </c>
      <c r="K75" s="1380">
        <v>20573</v>
      </c>
      <c r="L75" s="1445">
        <v>53769</v>
      </c>
      <c r="M75" s="1394"/>
      <c r="N75" s="38"/>
      <c r="O75" s="1397"/>
      <c r="P75" s="1433"/>
      <c r="Q75" s="1434"/>
      <c r="S75" s="1398"/>
      <c r="T75" s="1398"/>
      <c r="U75" s="1399"/>
      <c r="V75" s="1400"/>
      <c r="X75" s="1399"/>
      <c r="Y75" s="1399"/>
    </row>
    <row r="76" spans="1:25">
      <c r="A76" s="778"/>
      <c r="B76" s="1383" t="s">
        <v>14</v>
      </c>
      <c r="C76" s="2514">
        <f>'13_4GDP関連指標'!F144/100</f>
        <v>64998.28</v>
      </c>
      <c r="D76" s="2514">
        <f>'13_4GDP関連指標'!G144/100</f>
        <v>58976.79</v>
      </c>
      <c r="E76" s="2186">
        <f>'5兵庫県CI'!D424</f>
        <v>104.13</v>
      </c>
      <c r="F76" s="1388">
        <f>'7兵庫県CI一致個別指標'!M439</f>
        <v>96.7</v>
      </c>
      <c r="G76" s="1493">
        <v>0.99</v>
      </c>
      <c r="H76" s="1896"/>
      <c r="I76" s="2515">
        <v>99.5</v>
      </c>
      <c r="J76" s="1387">
        <f t="shared" si="2"/>
        <v>93458</v>
      </c>
      <c r="K76" s="1387">
        <v>28833</v>
      </c>
      <c r="L76" s="1446">
        <v>64625</v>
      </c>
      <c r="M76" s="1896"/>
      <c r="N76" s="66"/>
      <c r="O76" s="1401"/>
      <c r="P76" s="1435"/>
      <c r="Q76" s="1436"/>
      <c r="S76" s="1398"/>
      <c r="T76" s="1398"/>
      <c r="U76" s="1399"/>
      <c r="V76" s="1400"/>
      <c r="X76" s="1399"/>
      <c r="Y76" s="1399"/>
    </row>
    <row r="77" spans="1:25">
      <c r="A77" s="301" t="s">
        <v>1173</v>
      </c>
      <c r="B77" s="398"/>
      <c r="C77" s="38" t="s">
        <v>502</v>
      </c>
      <c r="D77" s="38" t="s">
        <v>502</v>
      </c>
      <c r="E77" s="1447" t="s">
        <v>502</v>
      </c>
      <c r="F77" s="1411" t="s">
        <v>502</v>
      </c>
      <c r="G77" s="1408" t="s">
        <v>1174</v>
      </c>
      <c r="H77" s="1409" t="s">
        <v>502</v>
      </c>
      <c r="I77" s="38" t="s">
        <v>502</v>
      </c>
      <c r="J77" s="1409" t="s">
        <v>1175</v>
      </c>
      <c r="K77" s="1410"/>
      <c r="L77" s="1411"/>
      <c r="M77" s="1408" t="s">
        <v>1176</v>
      </c>
      <c r="N77" s="1082"/>
      <c r="O77" s="1083"/>
      <c r="P77" s="1378"/>
      <c r="Q77" s="1448"/>
      <c r="S77" s="1398"/>
      <c r="T77" s="1398"/>
      <c r="U77" s="1399"/>
      <c r="V77" s="1400"/>
      <c r="X77" s="1399"/>
      <c r="Y77" s="1399"/>
    </row>
    <row r="78" spans="1:25">
      <c r="A78" s="927"/>
      <c r="B78" s="928"/>
      <c r="C78" s="66" t="s">
        <v>1177</v>
      </c>
      <c r="D78" s="66" t="s">
        <v>1177</v>
      </c>
      <c r="E78" s="1413" t="s">
        <v>1177</v>
      </c>
      <c r="F78" s="1415" t="s">
        <v>1177</v>
      </c>
      <c r="G78" s="1413" t="s">
        <v>1178</v>
      </c>
      <c r="H78" s="1414" t="s">
        <v>1177</v>
      </c>
      <c r="I78" s="66" t="s">
        <v>1177</v>
      </c>
      <c r="J78" s="1414" t="s">
        <v>1179</v>
      </c>
      <c r="K78" s="1412"/>
      <c r="L78" s="1415"/>
      <c r="M78" s="1416" t="s">
        <v>1180</v>
      </c>
      <c r="N78" s="1077"/>
      <c r="O78" s="1192"/>
      <c r="P78" s="1088"/>
      <c r="Q78" s="1192"/>
      <c r="U78" s="1399"/>
      <c r="V78" s="1417"/>
      <c r="X78" s="1399"/>
    </row>
    <row r="79" spans="1:25">
      <c r="E79" t="s">
        <v>271</v>
      </c>
      <c r="F79" t="s">
        <v>271</v>
      </c>
      <c r="H79" t="s">
        <v>1257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50"/>
  <sheetViews>
    <sheetView workbookViewId="0">
      <pane xSplit="2" ySplit="5" topLeftCell="C135" activePane="bottomRight" state="frozen"/>
      <selection pane="topRight" activeCell="B1" sqref="B1"/>
      <selection pane="bottomLeft" activeCell="A6" sqref="A6"/>
      <selection pane="bottomRight" activeCell="H150" sqref="H150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811</v>
      </c>
      <c r="D1" s="76" t="s">
        <v>811</v>
      </c>
      <c r="E1" s="76"/>
      <c r="F1" s="76" t="s">
        <v>811</v>
      </c>
      <c r="G1" s="76" t="s">
        <v>811</v>
      </c>
      <c r="H1" s="76" t="s">
        <v>811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905</v>
      </c>
      <c r="H4" s="486" t="s">
        <v>905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5">
        <v>4629110.9988457132</v>
      </c>
      <c r="G6" s="1095">
        <v>4674971.2088151993</v>
      </c>
      <c r="H6" s="1096"/>
    </row>
    <row r="7" spans="1:8">
      <c r="A7" s="474">
        <v>-1990</v>
      </c>
      <c r="B7" s="430" t="s">
        <v>626</v>
      </c>
      <c r="C7" s="484"/>
      <c r="D7" s="484"/>
      <c r="E7" s="484"/>
      <c r="F7" s="1097">
        <v>4734737.2929851487</v>
      </c>
      <c r="G7" s="1097">
        <v>4903292.138362987</v>
      </c>
      <c r="H7" s="1096"/>
    </row>
    <row r="8" spans="1:8">
      <c r="A8" s="472"/>
      <c r="B8" s="430" t="s">
        <v>627</v>
      </c>
      <c r="C8" s="484"/>
      <c r="D8" s="484"/>
      <c r="E8" s="484"/>
      <c r="F8" s="1097">
        <v>5168873.846522402</v>
      </c>
      <c r="G8" s="1097">
        <v>5161250.484034624</v>
      </c>
      <c r="H8" s="1096"/>
    </row>
    <row r="9" spans="1:8">
      <c r="A9" s="476" t="s">
        <v>646</v>
      </c>
      <c r="B9" s="442" t="s">
        <v>624</v>
      </c>
      <c r="C9" s="483"/>
      <c r="D9" s="483"/>
      <c r="E9" s="483"/>
      <c r="F9" s="1095">
        <v>4819236.2744213808</v>
      </c>
      <c r="G9" s="1095">
        <v>4896281.1687871888</v>
      </c>
      <c r="H9" s="1095"/>
    </row>
    <row r="10" spans="1:8">
      <c r="A10" s="474">
        <v>-1991</v>
      </c>
      <c r="B10" s="430" t="s">
        <v>625</v>
      </c>
      <c r="C10" s="484"/>
      <c r="D10" s="484"/>
      <c r="E10" s="484"/>
      <c r="F10" s="1097">
        <v>4969432.0995520782</v>
      </c>
      <c r="G10" s="1097">
        <v>4843140.3481291942</v>
      </c>
      <c r="H10" s="1097"/>
    </row>
    <row r="11" spans="1:8">
      <c r="A11" s="472"/>
      <c r="B11" s="430" t="s">
        <v>626</v>
      </c>
      <c r="C11" s="484"/>
      <c r="D11" s="484"/>
      <c r="E11" s="484"/>
      <c r="F11" s="1097">
        <v>4996220.2217015876</v>
      </c>
      <c r="G11" s="1097">
        <v>4986697.4901628364</v>
      </c>
      <c r="H11" s="1097"/>
    </row>
    <row r="12" spans="1:8">
      <c r="A12" s="475"/>
      <c r="B12" s="441" t="s">
        <v>627</v>
      </c>
      <c r="C12" s="485"/>
      <c r="D12" s="485"/>
      <c r="E12" s="485"/>
      <c r="F12" s="1098">
        <v>5446102.1966901068</v>
      </c>
      <c r="G12" s="1098">
        <v>5232582.6137629393</v>
      </c>
      <c r="H12" s="1098"/>
    </row>
    <row r="13" spans="1:8">
      <c r="A13" s="472" t="s">
        <v>647</v>
      </c>
      <c r="B13" s="430" t="s">
        <v>624</v>
      </c>
      <c r="C13" s="484"/>
      <c r="D13" s="484"/>
      <c r="E13" s="484"/>
      <c r="F13" s="1097">
        <v>5032626.6190944565</v>
      </c>
      <c r="G13" s="1097">
        <v>4938681.5479450291</v>
      </c>
      <c r="H13" s="1096"/>
    </row>
    <row r="14" spans="1:8">
      <c r="A14" s="474">
        <v>-1992</v>
      </c>
      <c r="B14" s="430" t="s">
        <v>625</v>
      </c>
      <c r="C14" s="484"/>
      <c r="D14" s="484"/>
      <c r="E14" s="484"/>
      <c r="F14" s="1097">
        <v>5089797.0639189286</v>
      </c>
      <c r="G14" s="1097">
        <v>4851180.0256584315</v>
      </c>
      <c r="H14" s="1096"/>
    </row>
    <row r="15" spans="1:8">
      <c r="A15" s="472"/>
      <c r="B15" s="430" t="s">
        <v>626</v>
      </c>
      <c r="C15" s="484"/>
      <c r="D15" s="484"/>
      <c r="E15" s="484"/>
      <c r="F15" s="1097">
        <v>5105398.7094674902</v>
      </c>
      <c r="G15" s="1097">
        <v>5022322.5171452342</v>
      </c>
      <c r="H15" s="1096"/>
    </row>
    <row r="16" spans="1:8">
      <c r="A16" s="472"/>
      <c r="B16" s="430" t="s">
        <v>627</v>
      </c>
      <c r="C16" s="484"/>
      <c r="D16" s="484"/>
      <c r="E16" s="484"/>
      <c r="F16" s="1097">
        <v>5487394.1941182399</v>
      </c>
      <c r="G16" s="1097">
        <v>5219987.6939906534</v>
      </c>
      <c r="H16" s="1096"/>
    </row>
    <row r="17" spans="1:8">
      <c r="A17" s="476" t="s">
        <v>648</v>
      </c>
      <c r="B17" s="442" t="s">
        <v>624</v>
      </c>
      <c r="C17" s="483"/>
      <c r="D17" s="483"/>
      <c r="E17" s="483"/>
      <c r="F17" s="1095">
        <v>5100902.3969661668</v>
      </c>
      <c r="G17" s="1095">
        <v>4970231.7632056847</v>
      </c>
      <c r="H17" s="1095"/>
    </row>
    <row r="18" spans="1:8">
      <c r="A18" s="474">
        <v>-1993</v>
      </c>
      <c r="B18" s="430" t="s">
        <v>625</v>
      </c>
      <c r="C18" s="484"/>
      <c r="D18" s="484"/>
      <c r="E18" s="484"/>
      <c r="F18" s="1097">
        <v>5218015.4216252919</v>
      </c>
      <c r="G18" s="1097">
        <v>4952942.1713289525</v>
      </c>
      <c r="H18" s="1097"/>
    </row>
    <row r="19" spans="1:8">
      <c r="A19" s="472"/>
      <c r="B19" s="430" t="s">
        <v>626</v>
      </c>
      <c r="C19" s="484"/>
      <c r="D19" s="484"/>
      <c r="E19" s="484"/>
      <c r="F19" s="1097">
        <v>5187051.8316532047</v>
      </c>
      <c r="G19" s="1097">
        <v>5049983.8968315199</v>
      </c>
      <c r="H19" s="1097"/>
    </row>
    <row r="20" spans="1:8">
      <c r="A20" s="475"/>
      <c r="B20" s="441" t="s">
        <v>627</v>
      </c>
      <c r="C20" s="485"/>
      <c r="D20" s="485"/>
      <c r="E20" s="485"/>
      <c r="F20" s="1098">
        <v>5624275.5810171748</v>
      </c>
      <c r="G20" s="1098">
        <v>5297802.5471967347</v>
      </c>
      <c r="H20" s="1098"/>
    </row>
    <row r="21" spans="1:8">
      <c r="A21" s="472" t="s">
        <v>649</v>
      </c>
      <c r="B21" s="430" t="s">
        <v>624</v>
      </c>
      <c r="C21" s="473">
        <v>126277.3</v>
      </c>
      <c r="D21" s="473">
        <v>113629.4</v>
      </c>
      <c r="E21" s="473">
        <v>465063.8</v>
      </c>
      <c r="F21" s="1097">
        <v>5286952.1641691132</v>
      </c>
      <c r="G21" s="1097">
        <v>5094985.3846427919</v>
      </c>
      <c r="H21" s="1096"/>
    </row>
    <row r="22" spans="1:8">
      <c r="A22" s="474">
        <v>-1994</v>
      </c>
      <c r="B22" s="430" t="s">
        <v>625</v>
      </c>
      <c r="C22" s="473">
        <v>127222.3</v>
      </c>
      <c r="D22" s="473">
        <v>111785.5</v>
      </c>
      <c r="E22" s="473">
        <v>461491.7</v>
      </c>
      <c r="F22" s="1097">
        <v>5161486.9271436855</v>
      </c>
      <c r="G22" s="1097">
        <v>4854446.4944092883</v>
      </c>
      <c r="H22" s="1096"/>
    </row>
    <row r="23" spans="1:8">
      <c r="A23" s="472"/>
      <c r="B23" s="430" t="s">
        <v>626</v>
      </c>
      <c r="C23" s="473">
        <v>128136.2</v>
      </c>
      <c r="D23" s="473">
        <v>116284</v>
      </c>
      <c r="E23" s="473">
        <v>466136.1</v>
      </c>
      <c r="F23" s="1097">
        <v>5163584.652592523</v>
      </c>
      <c r="G23" s="1097">
        <v>5028862.9664721033</v>
      </c>
      <c r="H23" s="1096"/>
    </row>
    <row r="24" spans="1:8">
      <c r="A24" s="472"/>
      <c r="B24" s="430" t="s">
        <v>627</v>
      </c>
      <c r="C24" s="473">
        <v>140039.20000000001</v>
      </c>
      <c r="D24" s="473">
        <v>122568.5</v>
      </c>
      <c r="E24" s="473">
        <v>464397</v>
      </c>
      <c r="F24" s="1097">
        <v>5485036.7914765878</v>
      </c>
      <c r="G24" s="1097">
        <v>5145250.1405490516</v>
      </c>
      <c r="H24" s="1096"/>
    </row>
    <row r="25" spans="1:8">
      <c r="A25" s="476" t="s">
        <v>650</v>
      </c>
      <c r="B25" s="442" t="s">
        <v>624</v>
      </c>
      <c r="C25" s="479">
        <v>126642.5</v>
      </c>
      <c r="D25" s="479">
        <v>114538.6</v>
      </c>
      <c r="E25" s="479">
        <v>468894.7</v>
      </c>
      <c r="F25" s="1095">
        <v>5091400.4166745264</v>
      </c>
      <c r="G25" s="1095">
        <v>4938233.3985695597</v>
      </c>
      <c r="H25" s="1095"/>
    </row>
    <row r="26" spans="1:8">
      <c r="A26" s="474">
        <v>-1995</v>
      </c>
      <c r="B26" s="430" t="s">
        <v>625</v>
      </c>
      <c r="C26" s="473">
        <v>129334.3</v>
      </c>
      <c r="D26" s="473">
        <v>114675.7</v>
      </c>
      <c r="E26" s="473">
        <v>473148.9</v>
      </c>
      <c r="F26" s="1097">
        <v>5330826.4122018833</v>
      </c>
      <c r="G26" s="1097">
        <v>5081475.155034909</v>
      </c>
      <c r="H26" s="1097"/>
    </row>
    <row r="27" spans="1:8">
      <c r="A27" s="472"/>
      <c r="B27" s="430" t="s">
        <v>626</v>
      </c>
      <c r="C27" s="473">
        <v>130789.4</v>
      </c>
      <c r="D27" s="473">
        <v>119368.9</v>
      </c>
      <c r="E27" s="473">
        <v>478593.2</v>
      </c>
      <c r="F27" s="1097">
        <v>5401923.6537177553</v>
      </c>
      <c r="G27" s="1097">
        <v>5298310.2948911423</v>
      </c>
      <c r="H27" s="1097"/>
    </row>
    <row r="28" spans="1:8">
      <c r="A28" s="475"/>
      <c r="B28" s="441" t="s">
        <v>627</v>
      </c>
      <c r="C28" s="480">
        <v>143697</v>
      </c>
      <c r="D28" s="480">
        <v>126557.7</v>
      </c>
      <c r="E28" s="480">
        <v>479790.6</v>
      </c>
      <c r="F28" s="1098">
        <v>5851555.2422816698</v>
      </c>
      <c r="G28" s="1098">
        <v>5520129.4923904566</v>
      </c>
      <c r="H28" s="1098"/>
    </row>
    <row r="29" spans="1:8">
      <c r="A29" s="472" t="s">
        <v>651</v>
      </c>
      <c r="B29" s="430" t="s">
        <v>624</v>
      </c>
      <c r="C29" s="473">
        <v>130885.6</v>
      </c>
      <c r="D29" s="473">
        <v>118591</v>
      </c>
      <c r="E29" s="473">
        <v>484271.4</v>
      </c>
      <c r="F29" s="1097">
        <v>5513609.4246980865</v>
      </c>
      <c r="G29" s="1097">
        <v>5328440.0576834921</v>
      </c>
      <c r="H29" s="1096"/>
    </row>
    <row r="30" spans="1:8">
      <c r="A30" s="474">
        <v>-1996</v>
      </c>
      <c r="B30" s="430" t="s">
        <v>625</v>
      </c>
      <c r="C30" s="473">
        <v>133793.5</v>
      </c>
      <c r="D30" s="473">
        <v>118407</v>
      </c>
      <c r="E30" s="473">
        <v>489493.2</v>
      </c>
      <c r="F30" s="1097">
        <v>5295137.3361397078</v>
      </c>
      <c r="G30" s="1097">
        <v>5263223.0842491379</v>
      </c>
      <c r="H30" s="1096"/>
    </row>
    <row r="31" spans="1:8">
      <c r="A31" s="472"/>
      <c r="B31" s="430" t="s">
        <v>626</v>
      </c>
      <c r="C31" s="473">
        <v>134009</v>
      </c>
      <c r="D31" s="473">
        <v>122433.3</v>
      </c>
      <c r="E31" s="473">
        <v>490386.3</v>
      </c>
      <c r="F31" s="1097">
        <v>5270428.9304887587</v>
      </c>
      <c r="G31" s="1097">
        <v>5391538.1769771473</v>
      </c>
      <c r="H31" s="1096"/>
    </row>
    <row r="32" spans="1:8">
      <c r="A32" s="472"/>
      <c r="B32" s="430" t="s">
        <v>627</v>
      </c>
      <c r="C32" s="473">
        <v>147539.79999999999</v>
      </c>
      <c r="D32" s="473">
        <v>130322.4</v>
      </c>
      <c r="E32" s="473">
        <v>495642.7</v>
      </c>
      <c r="F32" s="1097">
        <v>5684809.9379168963</v>
      </c>
      <c r="G32" s="1097">
        <v>5631919.5637792675</v>
      </c>
      <c r="H32" s="1096"/>
    </row>
    <row r="33" spans="1:8">
      <c r="A33" s="476" t="s">
        <v>652</v>
      </c>
      <c r="B33" s="442" t="s">
        <v>624</v>
      </c>
      <c r="C33" s="479">
        <v>134016.70000000001</v>
      </c>
      <c r="D33" s="479">
        <v>122385.9</v>
      </c>
      <c r="E33" s="479">
        <v>498906.6</v>
      </c>
      <c r="F33" s="1095">
        <v>5375675.7518791892</v>
      </c>
      <c r="G33" s="1095">
        <v>5445976.1749944501</v>
      </c>
      <c r="H33" s="1095"/>
    </row>
    <row r="34" spans="1:8">
      <c r="A34" s="474">
        <v>-1997</v>
      </c>
      <c r="B34" s="430" t="s">
        <v>625</v>
      </c>
      <c r="C34" s="473">
        <v>136080.29999999999</v>
      </c>
      <c r="D34" s="473">
        <v>119965.4</v>
      </c>
      <c r="E34" s="473">
        <v>495396.6</v>
      </c>
      <c r="F34" s="1097">
        <v>5306667.1246533589</v>
      </c>
      <c r="G34" s="1097">
        <v>5206796.1459570536</v>
      </c>
      <c r="H34" s="1097"/>
    </row>
    <row r="35" spans="1:8">
      <c r="A35" s="472"/>
      <c r="B35" s="430" t="s">
        <v>626</v>
      </c>
      <c r="C35" s="473">
        <v>135995.70000000001</v>
      </c>
      <c r="D35" s="473">
        <v>123911.3</v>
      </c>
      <c r="E35" s="473">
        <v>496173.4</v>
      </c>
      <c r="F35" s="1097">
        <v>5275333.8618501686</v>
      </c>
      <c r="G35" s="1097">
        <v>5341908.0900901789</v>
      </c>
      <c r="H35" s="1097"/>
    </row>
    <row r="36" spans="1:8">
      <c r="A36" s="475"/>
      <c r="B36" s="441" t="s">
        <v>627</v>
      </c>
      <c r="C36" s="480">
        <v>148019.20000000001</v>
      </c>
      <c r="D36" s="480">
        <v>130166.2</v>
      </c>
      <c r="E36" s="480">
        <v>496112.5</v>
      </c>
      <c r="F36" s="1098">
        <v>5606234.109670111</v>
      </c>
      <c r="G36" s="1098">
        <v>5475168.451559809</v>
      </c>
      <c r="H36" s="1098"/>
    </row>
    <row r="37" spans="1:8">
      <c r="A37" s="472" t="s">
        <v>653</v>
      </c>
      <c r="B37" s="430" t="s">
        <v>624</v>
      </c>
      <c r="C37" s="473">
        <v>132165.5</v>
      </c>
      <c r="D37" s="473">
        <v>119748.5</v>
      </c>
      <c r="E37" s="473">
        <v>488262.7</v>
      </c>
      <c r="F37" s="1097">
        <v>5164553.7251724349</v>
      </c>
      <c r="G37" s="1097">
        <v>5170110.3123929603</v>
      </c>
      <c r="H37" s="1096"/>
    </row>
    <row r="38" spans="1:8">
      <c r="A38" s="474">
        <v>-1998</v>
      </c>
      <c r="B38" s="430" t="s">
        <v>625</v>
      </c>
      <c r="C38" s="473">
        <v>133314</v>
      </c>
      <c r="D38" s="473">
        <v>117973.3</v>
      </c>
      <c r="E38" s="473">
        <v>485562</v>
      </c>
      <c r="F38" s="1097">
        <v>5157413.0980592752</v>
      </c>
      <c r="G38" s="1097">
        <v>4978172.5510950219</v>
      </c>
      <c r="H38" s="1096"/>
    </row>
    <row r="39" spans="1:8">
      <c r="A39" s="472"/>
      <c r="B39" s="430" t="s">
        <v>626</v>
      </c>
      <c r="C39" s="473">
        <v>132407.79999999999</v>
      </c>
      <c r="D39" s="473">
        <v>121360.4</v>
      </c>
      <c r="E39" s="473">
        <v>486201.9</v>
      </c>
      <c r="F39" s="1097">
        <v>5074470.1689090058</v>
      </c>
      <c r="G39" s="1097">
        <v>5062812.4832945503</v>
      </c>
      <c r="H39" s="1096"/>
    </row>
    <row r="40" spans="1:8">
      <c r="A40" s="472"/>
      <c r="B40" s="430" t="s">
        <v>627</v>
      </c>
      <c r="C40" s="473">
        <v>145416.79999999999</v>
      </c>
      <c r="D40" s="473">
        <v>128546.8</v>
      </c>
      <c r="E40" s="473">
        <v>490396.6</v>
      </c>
      <c r="F40" s="1097">
        <v>5464464.7834320208</v>
      </c>
      <c r="G40" s="1097">
        <v>5244553.0874078674</v>
      </c>
      <c r="H40" s="1096"/>
    </row>
    <row r="41" spans="1:8">
      <c r="A41" s="476" t="s">
        <v>654</v>
      </c>
      <c r="B41" s="442" t="s">
        <v>624</v>
      </c>
      <c r="C41" s="479">
        <v>129818.2</v>
      </c>
      <c r="D41" s="479">
        <v>118830.8</v>
      </c>
      <c r="E41" s="479">
        <v>483234.3</v>
      </c>
      <c r="F41" s="1095">
        <v>5100782.5515916515</v>
      </c>
      <c r="G41" s="1095">
        <v>5062849.8782025613</v>
      </c>
      <c r="H41" s="1095"/>
    </row>
    <row r="42" spans="1:8">
      <c r="A42" s="474">
        <v>-1999</v>
      </c>
      <c r="B42" s="430" t="s">
        <v>625</v>
      </c>
      <c r="C42" s="473">
        <v>131692.6</v>
      </c>
      <c r="D42" s="473">
        <v>117866.6</v>
      </c>
      <c r="E42" s="473">
        <v>485675.7</v>
      </c>
      <c r="F42" s="1097">
        <v>5039807.7464542473</v>
      </c>
      <c r="G42" s="1097">
        <v>4878860.088215569</v>
      </c>
      <c r="H42" s="1097"/>
    </row>
    <row r="43" spans="1:8">
      <c r="B43" s="430" t="s">
        <v>626</v>
      </c>
      <c r="C43" s="473">
        <v>130907.5</v>
      </c>
      <c r="D43" s="473">
        <v>121772.7</v>
      </c>
      <c r="E43" s="473">
        <v>488375.6</v>
      </c>
      <c r="F43" s="1097">
        <v>4961940.0334726898</v>
      </c>
      <c r="G43" s="1097">
        <v>4995730.7996879248</v>
      </c>
      <c r="H43" s="1097"/>
    </row>
    <row r="44" spans="1:8">
      <c r="A44" s="475"/>
      <c r="B44" s="441" t="s">
        <v>627</v>
      </c>
      <c r="C44" s="480">
        <v>141688.70000000001</v>
      </c>
      <c r="D44" s="480">
        <v>127463.9</v>
      </c>
      <c r="E44" s="480">
        <v>488083</v>
      </c>
      <c r="F44" s="1098">
        <v>5265330.0374897327</v>
      </c>
      <c r="G44" s="1098">
        <v>5128007.2336379625</v>
      </c>
      <c r="H44" s="1098"/>
    </row>
    <row r="45" spans="1:8">
      <c r="A45" s="472" t="s">
        <v>655</v>
      </c>
      <c r="B45" s="430" t="s">
        <v>624</v>
      </c>
      <c r="C45" s="473">
        <v>132573.5</v>
      </c>
      <c r="D45" s="473">
        <v>122844.6</v>
      </c>
      <c r="E45" s="473">
        <v>497256.7</v>
      </c>
      <c r="F45" s="1097">
        <v>4993404.3747503301</v>
      </c>
      <c r="G45" s="1097">
        <v>5020759.8784585446</v>
      </c>
      <c r="H45" s="1096"/>
    </row>
    <row r="46" spans="1:8">
      <c r="A46" s="474">
        <v>-2000</v>
      </c>
      <c r="B46" s="430" t="s">
        <v>625</v>
      </c>
      <c r="C46" s="473">
        <v>133854.6</v>
      </c>
      <c r="D46" s="473">
        <v>121510.7</v>
      </c>
      <c r="E46" s="473">
        <v>500294</v>
      </c>
      <c r="F46" s="1097">
        <v>5059177.9595180405</v>
      </c>
      <c r="G46" s="1097">
        <v>4988511.5536416341</v>
      </c>
      <c r="H46" s="1096"/>
    </row>
    <row r="47" spans="1:8">
      <c r="B47" s="430" t="s">
        <v>626</v>
      </c>
      <c r="C47" s="473">
        <v>132862.79999999999</v>
      </c>
      <c r="D47" s="473">
        <v>124839.2</v>
      </c>
      <c r="E47" s="473">
        <v>500070.2</v>
      </c>
      <c r="F47" s="1097">
        <v>5001455.2104207948</v>
      </c>
      <c r="G47" s="1097">
        <v>5076361.0449626213</v>
      </c>
      <c r="H47" s="1096"/>
    </row>
    <row r="48" spans="1:8">
      <c r="A48" s="472"/>
      <c r="B48" s="441" t="s">
        <v>627</v>
      </c>
      <c r="C48" s="473">
        <v>144103.9</v>
      </c>
      <c r="D48" s="473">
        <v>131212.1</v>
      </c>
      <c r="E48" s="473">
        <v>505252.4</v>
      </c>
      <c r="F48" s="1097">
        <v>5339430.6616263343</v>
      </c>
      <c r="G48" s="1097">
        <v>5255891.9707696633</v>
      </c>
      <c r="H48" s="1096"/>
    </row>
    <row r="49" spans="1:8">
      <c r="A49" s="444" t="s">
        <v>607</v>
      </c>
      <c r="B49" s="442" t="s">
        <v>624</v>
      </c>
      <c r="C49" s="479">
        <v>135023.20000000001</v>
      </c>
      <c r="D49" s="479">
        <v>126157.9</v>
      </c>
      <c r="E49" s="479">
        <v>508205.8</v>
      </c>
      <c r="F49" s="1095">
        <v>5049666.6452718507</v>
      </c>
      <c r="G49" s="1095">
        <v>5060444.4306260813</v>
      </c>
      <c r="H49" s="1095"/>
    </row>
    <row r="50" spans="1:8">
      <c r="A50" s="478" t="s">
        <v>628</v>
      </c>
      <c r="B50" s="430" t="s">
        <v>625</v>
      </c>
      <c r="C50" s="473">
        <v>133524.5</v>
      </c>
      <c r="D50" s="473">
        <v>122487.8</v>
      </c>
      <c r="E50" s="473">
        <v>504350.4</v>
      </c>
      <c r="F50" s="1097">
        <v>4988239.868009584</v>
      </c>
      <c r="G50" s="1097">
        <v>4505349.6005100328</v>
      </c>
      <c r="H50" s="1097">
        <v>4635569.6997250253</v>
      </c>
    </row>
    <row r="51" spans="1:8">
      <c r="A51" s="430"/>
      <c r="B51" s="430" t="s">
        <v>626</v>
      </c>
      <c r="C51" s="473">
        <v>130820.5</v>
      </c>
      <c r="D51" s="473">
        <v>124322.2</v>
      </c>
      <c r="E51" s="473">
        <v>498414</v>
      </c>
      <c r="F51" s="1097">
        <v>4993566.9223217508</v>
      </c>
      <c r="G51" s="1097">
        <v>4650717.770124305</v>
      </c>
      <c r="H51" s="1097">
        <v>4651370.3398651751</v>
      </c>
    </row>
    <row r="52" spans="1:8">
      <c r="A52" s="441"/>
      <c r="B52" s="441" t="s">
        <v>627</v>
      </c>
      <c r="C52" s="480">
        <v>140073.4</v>
      </c>
      <c r="D52" s="480">
        <v>128862.8</v>
      </c>
      <c r="E52" s="480">
        <v>497325.6</v>
      </c>
      <c r="F52" s="1098">
        <v>5231333.1950447438</v>
      </c>
      <c r="G52" s="1098">
        <v>4742199.1013788236</v>
      </c>
      <c r="H52" s="1098">
        <v>4672122.9922769042</v>
      </c>
    </row>
    <row r="53" spans="1:8">
      <c r="A53" s="431" t="s">
        <v>608</v>
      </c>
      <c r="B53" s="430" t="s">
        <v>624</v>
      </c>
      <c r="C53" s="473">
        <v>130980.3</v>
      </c>
      <c r="D53" s="473">
        <v>123879.6</v>
      </c>
      <c r="E53" s="473">
        <v>498585.7</v>
      </c>
      <c r="F53" s="1097">
        <v>5050827.0146239204</v>
      </c>
      <c r="G53" s="1097">
        <v>4677815.5279868413</v>
      </c>
      <c r="H53" s="1096">
        <v>4672806.093367381</v>
      </c>
    </row>
    <row r="54" spans="1:8">
      <c r="A54" s="478" t="s">
        <v>629</v>
      </c>
      <c r="B54" s="430" t="s">
        <v>625</v>
      </c>
      <c r="C54" s="473">
        <v>131306.6</v>
      </c>
      <c r="D54" s="473">
        <v>122151.3</v>
      </c>
      <c r="E54" s="473">
        <v>502164.3</v>
      </c>
      <c r="F54" s="1097">
        <v>4977863.7523977961</v>
      </c>
      <c r="G54" s="1097">
        <v>4560710.3279304644</v>
      </c>
      <c r="H54" s="1096">
        <v>4659722.466426149</v>
      </c>
    </row>
    <row r="55" spans="1:8">
      <c r="A55" s="430"/>
      <c r="B55" s="430" t="s">
        <v>626</v>
      </c>
      <c r="C55" s="473">
        <v>130210.3</v>
      </c>
      <c r="D55" s="473">
        <v>125599.6</v>
      </c>
      <c r="E55" s="473">
        <v>503710.2</v>
      </c>
      <c r="F55" s="1097">
        <v>4945195.3898943942</v>
      </c>
      <c r="G55" s="1097">
        <v>4681982.235442942</v>
      </c>
      <c r="H55" s="1096">
        <v>4660385.6754252957</v>
      </c>
    </row>
    <row r="56" spans="1:8">
      <c r="A56" s="430"/>
      <c r="B56" s="430" t="s">
        <v>627</v>
      </c>
      <c r="C56" s="473">
        <v>139893.6</v>
      </c>
      <c r="D56" s="473">
        <v>130626.8</v>
      </c>
      <c r="E56" s="473">
        <v>504886.5</v>
      </c>
      <c r="F56" s="1097">
        <v>5129774.4048297284</v>
      </c>
      <c r="G56" s="1097">
        <v>4707518.8906625183</v>
      </c>
      <c r="H56" s="1096">
        <v>4660765.3539934214</v>
      </c>
    </row>
    <row r="57" spans="1:8">
      <c r="A57" s="444" t="s">
        <v>609</v>
      </c>
      <c r="B57" s="442" t="s">
        <v>624</v>
      </c>
      <c r="C57" s="479">
        <v>129136.8</v>
      </c>
      <c r="D57" s="479">
        <v>125417.4</v>
      </c>
      <c r="E57" s="479">
        <v>504305.4</v>
      </c>
      <c r="F57" s="1095">
        <v>4922909.4528780803</v>
      </c>
      <c r="G57" s="1095">
        <v>4655821.5459640734</v>
      </c>
      <c r="H57" s="1095">
        <v>4631248.7305375002</v>
      </c>
    </row>
    <row r="58" spans="1:8">
      <c r="A58" s="478" t="s">
        <v>630</v>
      </c>
      <c r="B58" s="430" t="s">
        <v>625</v>
      </c>
      <c r="C58" s="473">
        <v>131291.20000000001</v>
      </c>
      <c r="D58" s="473">
        <v>123776.6</v>
      </c>
      <c r="E58" s="473">
        <v>508466.6</v>
      </c>
      <c r="F58" s="1097">
        <v>4912925.4595347401</v>
      </c>
      <c r="G58" s="1097">
        <v>4518679.5956181297</v>
      </c>
      <c r="H58" s="1097">
        <v>4603499.3405986894</v>
      </c>
    </row>
    <row r="59" spans="1:8">
      <c r="A59" s="430"/>
      <c r="B59" s="430" t="s">
        <v>626</v>
      </c>
      <c r="C59" s="473">
        <v>129917.7</v>
      </c>
      <c r="D59" s="473">
        <v>127044.2</v>
      </c>
      <c r="E59" s="473">
        <v>509942.6</v>
      </c>
      <c r="F59" s="1097">
        <v>4886372.9002514984</v>
      </c>
      <c r="G59" s="1097">
        <v>4634968.2127445219</v>
      </c>
      <c r="H59" s="1097">
        <v>4620466.2588244313</v>
      </c>
    </row>
    <row r="60" spans="1:8">
      <c r="A60" s="441"/>
      <c r="B60" s="441" t="s">
        <v>627</v>
      </c>
      <c r="C60" s="480">
        <v>139866.1</v>
      </c>
      <c r="D60" s="480">
        <v>132950.79999999999</v>
      </c>
      <c r="E60" s="480">
        <v>515099.4</v>
      </c>
      <c r="F60" s="1098">
        <v>5077588.4856840251</v>
      </c>
      <c r="G60" s="1098">
        <v>4705349.3828111216</v>
      </c>
      <c r="H60" s="1098">
        <v>4662783.6416595718</v>
      </c>
    </row>
    <row r="61" spans="1:8">
      <c r="A61" s="431" t="s">
        <v>610</v>
      </c>
      <c r="B61" s="430" t="s">
        <v>624</v>
      </c>
      <c r="C61" s="473">
        <v>131336.1</v>
      </c>
      <c r="D61" s="473">
        <v>129414.6</v>
      </c>
      <c r="E61" s="473">
        <v>519509.6</v>
      </c>
      <c r="F61" s="1097">
        <v>4916146.1545297345</v>
      </c>
      <c r="G61" s="1097">
        <v>4690051.8088262277</v>
      </c>
      <c r="H61" s="1096">
        <v>4682848.6957265073</v>
      </c>
    </row>
    <row r="62" spans="1:8">
      <c r="A62" s="478" t="s">
        <v>631</v>
      </c>
      <c r="B62" s="430" t="s">
        <v>625</v>
      </c>
      <c r="C62" s="473">
        <v>131832.29999999999</v>
      </c>
      <c r="D62" s="473">
        <v>126440.5</v>
      </c>
      <c r="E62" s="473">
        <v>519127</v>
      </c>
      <c r="F62" s="1097">
        <v>4974205.8753409535</v>
      </c>
      <c r="G62" s="1097">
        <v>4669954.4382816162</v>
      </c>
      <c r="H62" s="1096">
        <v>4740954.3460559072</v>
      </c>
    </row>
    <row r="63" spans="1:8">
      <c r="A63" s="430"/>
      <c r="B63" s="430" t="s">
        <v>626</v>
      </c>
      <c r="C63" s="473">
        <v>131156.6</v>
      </c>
      <c r="D63" s="473">
        <v>129998.3</v>
      </c>
      <c r="E63" s="473">
        <v>522004.7</v>
      </c>
      <c r="F63" s="1097">
        <v>4955962.7400369169</v>
      </c>
      <c r="G63" s="1097">
        <v>4782263.3076198576</v>
      </c>
      <c r="H63" s="1096">
        <v>4741853.226286009</v>
      </c>
    </row>
    <row r="64" spans="1:8">
      <c r="A64" s="430"/>
      <c r="B64" s="430" t="s">
        <v>627</v>
      </c>
      <c r="C64" s="473">
        <v>140309.1</v>
      </c>
      <c r="D64" s="473">
        <v>134094.5</v>
      </c>
      <c r="E64" s="473">
        <v>520014.3</v>
      </c>
      <c r="F64" s="1097">
        <v>5129288.3218261264</v>
      </c>
      <c r="G64" s="1097">
        <v>4779752.7684841957</v>
      </c>
      <c r="H64" s="1096">
        <v>4749270.9000002304</v>
      </c>
    </row>
    <row r="65" spans="1:8">
      <c r="A65" s="444" t="s">
        <v>611</v>
      </c>
      <c r="B65" s="442" t="s">
        <v>624</v>
      </c>
      <c r="C65" s="479">
        <v>131305.20000000001</v>
      </c>
      <c r="D65" s="479">
        <v>130657.8</v>
      </c>
      <c r="E65" s="479">
        <v>523233.6</v>
      </c>
      <c r="F65" s="1095">
        <v>4950636.0627960041</v>
      </c>
      <c r="G65" s="1095">
        <v>4780322.4856143314</v>
      </c>
      <c r="H65" s="1095">
        <v>4759311.7648925651</v>
      </c>
    </row>
    <row r="66" spans="1:8">
      <c r="A66" s="478" t="s">
        <v>632</v>
      </c>
      <c r="B66" s="430" t="s">
        <v>625</v>
      </c>
      <c r="C66" s="473">
        <v>132522.9</v>
      </c>
      <c r="D66" s="473">
        <v>128597.4</v>
      </c>
      <c r="E66" s="473">
        <v>528262.40000000002</v>
      </c>
      <c r="F66" s="1097">
        <v>4969795.7770032361</v>
      </c>
      <c r="G66" s="1097">
        <v>4683389.2863467475</v>
      </c>
      <c r="H66" s="1097">
        <v>4752994.7496838039</v>
      </c>
    </row>
    <row r="67" spans="1:8">
      <c r="A67" s="431"/>
      <c r="B67" s="430" t="s">
        <v>626</v>
      </c>
      <c r="C67" s="473">
        <v>131813.70000000001</v>
      </c>
      <c r="D67" s="473">
        <v>132600.79999999999</v>
      </c>
      <c r="E67" s="473">
        <v>533023.4</v>
      </c>
      <c r="F67" s="1097">
        <v>4946355.4619123787</v>
      </c>
      <c r="G67" s="1097">
        <v>4815204.0924352109</v>
      </c>
      <c r="H67" s="1097">
        <v>4806377.7437820192</v>
      </c>
    </row>
    <row r="68" spans="1:8">
      <c r="A68" s="443"/>
      <c r="B68" s="441" t="s">
        <v>627</v>
      </c>
      <c r="C68" s="480">
        <v>141743.5</v>
      </c>
      <c r="D68" s="480">
        <v>137702.1</v>
      </c>
      <c r="E68" s="480">
        <v>534521.80000000005</v>
      </c>
      <c r="F68" s="1098">
        <v>5143073.727849789</v>
      </c>
      <c r="G68" s="1098">
        <v>4850553.0708803274</v>
      </c>
      <c r="H68" s="1098">
        <v>4806680.0780225759</v>
      </c>
    </row>
    <row r="69" spans="1:8">
      <c r="A69" s="431" t="s">
        <v>612</v>
      </c>
      <c r="B69" s="430" t="s">
        <v>624</v>
      </c>
      <c r="C69" s="473">
        <v>132792.4</v>
      </c>
      <c r="D69" s="473">
        <v>134059.9</v>
      </c>
      <c r="E69" s="473">
        <v>534938.6</v>
      </c>
      <c r="F69" s="1097">
        <v>4961032.0332345925</v>
      </c>
      <c r="G69" s="1097">
        <v>4838317.5503377141</v>
      </c>
      <c r="H69" s="1096">
        <v>4829589.0016193613</v>
      </c>
    </row>
    <row r="70" spans="1:8">
      <c r="A70" s="478" t="s">
        <v>633</v>
      </c>
      <c r="B70" s="430" t="s">
        <v>625</v>
      </c>
      <c r="C70" s="473">
        <v>132758.5</v>
      </c>
      <c r="D70" s="473">
        <v>130378.4</v>
      </c>
      <c r="E70" s="473">
        <v>536419.19999999995</v>
      </c>
      <c r="F70" s="555">
        <v>5103592</v>
      </c>
      <c r="G70" s="555">
        <v>4992856</v>
      </c>
      <c r="H70" s="557">
        <v>5071829</v>
      </c>
    </row>
    <row r="71" spans="1:8">
      <c r="A71" s="431"/>
      <c r="B71" s="430" t="s">
        <v>626</v>
      </c>
      <c r="C71" s="473">
        <v>131558.39999999999</v>
      </c>
      <c r="D71" s="473">
        <v>133259.70000000001</v>
      </c>
      <c r="E71" s="473">
        <v>536343.80000000005</v>
      </c>
      <c r="F71" s="555">
        <v>5091274</v>
      </c>
      <c r="G71" s="555">
        <v>5080399</v>
      </c>
      <c r="H71" s="557">
        <v>5113301.75</v>
      </c>
    </row>
    <row r="72" spans="1:8">
      <c r="A72" s="430"/>
      <c r="B72" s="430" t="s">
        <v>627</v>
      </c>
      <c r="C72" s="473">
        <v>143456.70000000001</v>
      </c>
      <c r="D72" s="473">
        <v>140048.70000000001</v>
      </c>
      <c r="E72" s="473">
        <v>543553.30000000005</v>
      </c>
      <c r="F72" s="555">
        <v>5371895</v>
      </c>
      <c r="G72" s="555">
        <v>5240924</v>
      </c>
      <c r="H72" s="557">
        <v>5190932.75</v>
      </c>
    </row>
    <row r="73" spans="1:8">
      <c r="A73" s="444" t="s">
        <v>613</v>
      </c>
      <c r="B73" s="442" t="s">
        <v>624</v>
      </c>
      <c r="C73" s="479">
        <v>135042.1</v>
      </c>
      <c r="D73" s="479">
        <v>137488.29999999999</v>
      </c>
      <c r="E73" s="479">
        <v>547463</v>
      </c>
      <c r="F73" s="558">
        <v>5192737</v>
      </c>
      <c r="G73" s="558">
        <v>5197408</v>
      </c>
      <c r="H73" s="558">
        <v>5130175</v>
      </c>
    </row>
    <row r="74" spans="1:8">
      <c r="A74" s="478" t="s">
        <v>634</v>
      </c>
      <c r="B74" s="430" t="s">
        <v>625</v>
      </c>
      <c r="C74" s="473">
        <v>134618.9</v>
      </c>
      <c r="D74" s="473">
        <v>133107.1</v>
      </c>
      <c r="E74" s="473">
        <v>548309.80000000005</v>
      </c>
      <c r="F74" s="555">
        <v>5296874</v>
      </c>
      <c r="G74" s="555">
        <v>5182676</v>
      </c>
      <c r="H74" s="555">
        <v>5268281.25</v>
      </c>
    </row>
    <row r="75" spans="1:8">
      <c r="A75" s="431"/>
      <c r="B75" s="430" t="s">
        <v>626</v>
      </c>
      <c r="C75" s="473">
        <v>132391.6</v>
      </c>
      <c r="D75" s="473">
        <v>135261.4</v>
      </c>
      <c r="E75" s="473">
        <v>544708.5</v>
      </c>
      <c r="F75" s="555">
        <v>5265716</v>
      </c>
      <c r="G75" s="555">
        <v>5265979</v>
      </c>
      <c r="H75" s="555">
        <v>5310195.25</v>
      </c>
    </row>
    <row r="76" spans="1:8">
      <c r="A76" s="443"/>
      <c r="B76" s="441" t="s">
        <v>627</v>
      </c>
      <c r="C76" s="480">
        <v>142518.39999999999</v>
      </c>
      <c r="D76" s="480">
        <v>141184</v>
      </c>
      <c r="E76" s="480">
        <v>547801.9</v>
      </c>
      <c r="F76" s="556">
        <v>5484990</v>
      </c>
      <c r="G76" s="556">
        <v>5402805</v>
      </c>
      <c r="H76" s="556">
        <v>5326739.25</v>
      </c>
    </row>
    <row r="77" spans="1:8">
      <c r="A77" s="431" t="s">
        <v>614</v>
      </c>
      <c r="B77" s="430" t="s">
        <v>624</v>
      </c>
      <c r="C77" s="473">
        <v>134287.1</v>
      </c>
      <c r="D77" s="473">
        <v>137913.20000000001</v>
      </c>
      <c r="E77" s="473">
        <v>548954.6</v>
      </c>
      <c r="F77" s="555">
        <v>5287484</v>
      </c>
      <c r="G77" s="555">
        <v>5351481</v>
      </c>
      <c r="H77" s="557">
        <v>5304486</v>
      </c>
    </row>
    <row r="78" spans="1:8">
      <c r="A78" s="478" t="s">
        <v>635</v>
      </c>
      <c r="B78" s="430" t="s">
        <v>625</v>
      </c>
      <c r="C78" s="473">
        <v>132307</v>
      </c>
      <c r="D78" s="473">
        <v>132580</v>
      </c>
      <c r="E78" s="473">
        <v>546314.5</v>
      </c>
      <c r="F78" s="555">
        <v>5314947</v>
      </c>
      <c r="G78" s="555">
        <v>5240517</v>
      </c>
      <c r="H78" s="557">
        <v>5324645.5</v>
      </c>
    </row>
    <row r="79" spans="1:8">
      <c r="A79" s="431"/>
      <c r="B79" s="430" t="s">
        <v>626</v>
      </c>
      <c r="C79" s="473">
        <v>129432.5</v>
      </c>
      <c r="D79" s="473">
        <v>134201.29999999999</v>
      </c>
      <c r="E79" s="473">
        <v>540237.4</v>
      </c>
      <c r="F79" s="555">
        <v>5239050</v>
      </c>
      <c r="G79" s="555">
        <v>5289238</v>
      </c>
      <c r="H79" s="557">
        <v>5326397.75</v>
      </c>
    </row>
    <row r="80" spans="1:8">
      <c r="A80" s="431"/>
      <c r="B80" s="430" t="s">
        <v>627</v>
      </c>
      <c r="C80" s="473">
        <v>137328.9</v>
      </c>
      <c r="D80" s="473">
        <v>135964.5</v>
      </c>
      <c r="E80" s="473">
        <v>527415.30000000005</v>
      </c>
      <c r="F80" s="555">
        <v>5371808</v>
      </c>
      <c r="G80" s="555">
        <v>5295383</v>
      </c>
      <c r="H80" s="557">
        <v>5267142</v>
      </c>
    </row>
    <row r="81" spans="1:8">
      <c r="A81" s="444" t="s">
        <v>615</v>
      </c>
      <c r="B81" s="442" t="s">
        <v>624</v>
      </c>
      <c r="C81" s="479">
        <v>123403.4</v>
      </c>
      <c r="D81" s="479">
        <v>126526.1</v>
      </c>
      <c r="E81" s="479">
        <v>504030.2</v>
      </c>
      <c r="F81" s="558">
        <v>5048369</v>
      </c>
      <c r="G81" s="558">
        <v>5055737</v>
      </c>
      <c r="H81" s="558">
        <v>5003149.25</v>
      </c>
    </row>
    <row r="82" spans="1:8">
      <c r="A82" s="478" t="s">
        <v>636</v>
      </c>
      <c r="B82" s="430" t="s">
        <v>625</v>
      </c>
      <c r="C82" s="473">
        <v>123545.60000000001</v>
      </c>
      <c r="D82" s="473">
        <v>123663.8</v>
      </c>
      <c r="E82" s="473">
        <v>509666.3</v>
      </c>
      <c r="F82" s="555">
        <v>4821863</v>
      </c>
      <c r="G82" s="555">
        <v>4741717</v>
      </c>
      <c r="H82" s="555">
        <v>4830034.25</v>
      </c>
    </row>
    <row r="83" spans="1:8">
      <c r="A83" s="431"/>
      <c r="B83" s="430" t="s">
        <v>626</v>
      </c>
      <c r="C83" s="473">
        <v>121129.1</v>
      </c>
      <c r="D83" s="473">
        <v>125691.4</v>
      </c>
      <c r="E83" s="473">
        <v>506351.8</v>
      </c>
      <c r="F83" s="555">
        <v>4776772</v>
      </c>
      <c r="G83" s="555">
        <v>4819588</v>
      </c>
      <c r="H83" s="555">
        <v>4860454.75</v>
      </c>
    </row>
    <row r="84" spans="1:8">
      <c r="A84" s="443"/>
      <c r="B84" s="441" t="s">
        <v>627</v>
      </c>
      <c r="C84" s="480">
        <v>131283.6</v>
      </c>
      <c r="D84" s="480">
        <v>132684.5</v>
      </c>
      <c r="E84" s="480">
        <v>514481.6</v>
      </c>
      <c r="F84" s="556">
        <v>5014610</v>
      </c>
      <c r="G84" s="556">
        <v>4983633</v>
      </c>
      <c r="H84" s="556">
        <v>4909565.75</v>
      </c>
    </row>
    <row r="85" spans="1:8">
      <c r="A85" s="431" t="s">
        <v>616</v>
      </c>
      <c r="B85" s="430" t="s">
        <v>624</v>
      </c>
      <c r="C85" s="473">
        <v>124883.7</v>
      </c>
      <c r="D85" s="473">
        <v>130921.2</v>
      </c>
      <c r="E85" s="473">
        <v>520871.6</v>
      </c>
      <c r="F85" s="555">
        <v>4888025</v>
      </c>
      <c r="G85" s="555">
        <v>4976811</v>
      </c>
      <c r="H85" s="557">
        <v>4944081.25</v>
      </c>
    </row>
    <row r="86" spans="1:8">
      <c r="A86" s="478" t="s">
        <v>637</v>
      </c>
      <c r="B86" s="430" t="s">
        <v>625</v>
      </c>
      <c r="C86" s="473">
        <v>125529.7</v>
      </c>
      <c r="D86" s="473">
        <v>128196</v>
      </c>
      <c r="E86" s="473">
        <v>528044.5</v>
      </c>
      <c r="F86" s="555">
        <v>5104639</v>
      </c>
      <c r="G86" s="555">
        <v>5122743</v>
      </c>
      <c r="H86" s="557">
        <v>5223638</v>
      </c>
    </row>
    <row r="87" spans="1:8">
      <c r="A87" s="431"/>
      <c r="B87" s="430" t="s">
        <v>626</v>
      </c>
      <c r="C87" s="473">
        <v>126336.1</v>
      </c>
      <c r="D87" s="473">
        <v>133526.29999999999</v>
      </c>
      <c r="E87" s="473">
        <v>537146.6</v>
      </c>
      <c r="F87" s="555">
        <v>5126266</v>
      </c>
      <c r="G87" s="555">
        <v>5267443</v>
      </c>
      <c r="H87" s="557">
        <v>5271460.75</v>
      </c>
    </row>
    <row r="88" spans="1:8">
      <c r="A88" s="431"/>
      <c r="B88" s="430" t="s">
        <v>627</v>
      </c>
      <c r="C88" s="473">
        <v>133390</v>
      </c>
      <c r="D88" s="473">
        <v>136958.9</v>
      </c>
      <c r="E88" s="473">
        <v>532533.6</v>
      </c>
      <c r="F88" s="555">
        <v>5280428</v>
      </c>
      <c r="G88" s="555">
        <v>5334715</v>
      </c>
      <c r="H88" s="557">
        <v>5254299.25</v>
      </c>
    </row>
    <row r="89" spans="1:8">
      <c r="A89" s="444" t="s">
        <v>617</v>
      </c>
      <c r="B89" s="442" t="s">
        <v>624</v>
      </c>
      <c r="C89" s="479">
        <v>123923.5</v>
      </c>
      <c r="D89" s="479">
        <v>131822.5</v>
      </c>
      <c r="E89" s="479">
        <v>524901.30000000005</v>
      </c>
      <c r="F89" s="558">
        <v>5045051</v>
      </c>
      <c r="G89" s="558">
        <v>5208733</v>
      </c>
      <c r="H89" s="558">
        <v>5176144.25</v>
      </c>
    </row>
    <row r="90" spans="1:8">
      <c r="A90" s="478" t="s">
        <v>638</v>
      </c>
      <c r="B90" s="430" t="s">
        <v>625</v>
      </c>
      <c r="C90" s="473">
        <v>121844.7</v>
      </c>
      <c r="D90" s="473">
        <v>126756.6</v>
      </c>
      <c r="E90" s="473">
        <v>521538.8</v>
      </c>
      <c r="F90" s="555">
        <v>4906798</v>
      </c>
      <c r="G90" s="555">
        <v>5005599</v>
      </c>
      <c r="H90" s="555">
        <v>5085585.5</v>
      </c>
    </row>
    <row r="91" spans="1:8">
      <c r="A91" s="431"/>
      <c r="B91" s="430" t="s">
        <v>626</v>
      </c>
      <c r="C91" s="473">
        <v>123628.4</v>
      </c>
      <c r="D91" s="473">
        <v>132796.4</v>
      </c>
      <c r="E91" s="473">
        <v>534019.69999999995</v>
      </c>
      <c r="F91" s="555">
        <v>4974269</v>
      </c>
      <c r="G91" s="555">
        <v>5184323</v>
      </c>
      <c r="H91" s="555">
        <v>5164962.5</v>
      </c>
    </row>
    <row r="92" spans="1:8">
      <c r="A92" s="443"/>
      <c r="B92" s="441" t="s">
        <v>627</v>
      </c>
      <c r="C92" s="480">
        <v>131745.4</v>
      </c>
      <c r="D92" s="480">
        <v>137165.79999999999</v>
      </c>
      <c r="E92" s="480">
        <v>534205.4</v>
      </c>
      <c r="F92" s="556">
        <v>5119084</v>
      </c>
      <c r="G92" s="556">
        <v>5241704</v>
      </c>
      <c r="H92" s="556">
        <v>5193755.5</v>
      </c>
    </row>
    <row r="93" spans="1:8">
      <c r="A93" s="444" t="s">
        <v>618</v>
      </c>
      <c r="B93" s="442" t="s">
        <v>624</v>
      </c>
      <c r="C93" s="479">
        <v>126986.1</v>
      </c>
      <c r="D93" s="479">
        <v>136411.4</v>
      </c>
      <c r="E93" s="479">
        <v>542333.9</v>
      </c>
      <c r="F93" s="558">
        <v>5027870</v>
      </c>
      <c r="G93" s="558">
        <v>5241114</v>
      </c>
      <c r="H93" s="557">
        <v>5189002.25</v>
      </c>
    </row>
    <row r="94" spans="1:8">
      <c r="A94" s="478" t="s">
        <v>639</v>
      </c>
      <c r="B94" s="430" t="s">
        <v>625</v>
      </c>
      <c r="C94" s="473">
        <v>124452.7</v>
      </c>
      <c r="D94" s="473">
        <v>130656.6</v>
      </c>
      <c r="E94" s="473">
        <v>537301.6</v>
      </c>
      <c r="F94" s="555">
        <v>4954201</v>
      </c>
      <c r="G94" s="555">
        <v>5087303</v>
      </c>
      <c r="H94" s="557">
        <v>5170527</v>
      </c>
    </row>
    <row r="95" spans="1:8">
      <c r="A95" s="431"/>
      <c r="B95" s="430" t="s">
        <v>626</v>
      </c>
      <c r="C95" s="473">
        <v>123009.4</v>
      </c>
      <c r="D95" s="473">
        <v>132965.20000000001</v>
      </c>
      <c r="E95" s="473">
        <v>535176.4</v>
      </c>
      <c r="F95" s="555">
        <v>4907874</v>
      </c>
      <c r="G95" s="555">
        <v>5139201</v>
      </c>
      <c r="H95" s="557">
        <v>5161639.25</v>
      </c>
    </row>
    <row r="96" spans="1:8">
      <c r="A96" s="443"/>
      <c r="B96" s="441" t="s">
        <v>627</v>
      </c>
      <c r="C96" s="480">
        <v>130928.8</v>
      </c>
      <c r="D96" s="480">
        <v>137223.4</v>
      </c>
      <c r="E96" s="480">
        <v>534884.9</v>
      </c>
      <c r="F96" s="556">
        <v>5069843</v>
      </c>
      <c r="G96" s="556">
        <v>5204096</v>
      </c>
      <c r="H96" s="557">
        <v>5138311.75</v>
      </c>
    </row>
    <row r="97" spans="1:8">
      <c r="A97" s="431" t="s">
        <v>619</v>
      </c>
      <c r="B97" s="430" t="s">
        <v>624</v>
      </c>
      <c r="C97" s="473">
        <v>126147.4</v>
      </c>
      <c r="D97" s="473">
        <v>136389.29999999999</v>
      </c>
      <c r="E97" s="473">
        <v>541713</v>
      </c>
      <c r="F97" s="555">
        <v>4986821</v>
      </c>
      <c r="G97" s="555">
        <v>5200776</v>
      </c>
      <c r="H97" s="558">
        <v>5179387.75</v>
      </c>
    </row>
    <row r="98" spans="1:8">
      <c r="A98" s="478" t="s">
        <v>640</v>
      </c>
      <c r="B98" s="430" t="s">
        <v>625</v>
      </c>
      <c r="C98" s="473">
        <v>126462.1</v>
      </c>
      <c r="D98" s="473">
        <v>133130.1</v>
      </c>
      <c r="E98" s="473">
        <v>547274.5</v>
      </c>
      <c r="F98" s="555">
        <v>5094722</v>
      </c>
      <c r="G98" s="555">
        <v>5240076</v>
      </c>
      <c r="H98" s="555">
        <v>5329692.75</v>
      </c>
    </row>
    <row r="99" spans="1:8">
      <c r="A99" s="431"/>
      <c r="B99" s="430" t="s">
        <v>626</v>
      </c>
      <c r="C99" s="473">
        <v>126850.4</v>
      </c>
      <c r="D99" s="473">
        <v>137067</v>
      </c>
      <c r="E99" s="473">
        <v>552467.5</v>
      </c>
      <c r="F99" s="555">
        <v>5086658</v>
      </c>
      <c r="G99" s="555">
        <v>5325574</v>
      </c>
      <c r="H99" s="555">
        <v>5325635.25</v>
      </c>
    </row>
    <row r="100" spans="1:8">
      <c r="A100" s="431"/>
      <c r="B100" s="430" t="s">
        <v>627</v>
      </c>
      <c r="C100" s="473">
        <v>135093.4</v>
      </c>
      <c r="D100" s="473">
        <v>141400.6</v>
      </c>
      <c r="E100" s="473">
        <v>551692.30000000005</v>
      </c>
      <c r="F100" s="555">
        <v>5241880</v>
      </c>
      <c r="G100" s="555">
        <v>5386650</v>
      </c>
      <c r="H100" s="556">
        <v>5351779.5</v>
      </c>
    </row>
    <row r="101" spans="1:8">
      <c r="A101" s="444" t="s">
        <v>620</v>
      </c>
      <c r="B101" s="442" t="s">
        <v>624</v>
      </c>
      <c r="C101" s="479">
        <v>130748.3</v>
      </c>
      <c r="D101" s="479">
        <v>140943.4</v>
      </c>
      <c r="E101" s="479">
        <v>557453.6</v>
      </c>
      <c r="F101" s="558">
        <v>5152141</v>
      </c>
      <c r="G101" s="558">
        <v>5389722</v>
      </c>
      <c r="H101" s="557">
        <v>5333842.75</v>
      </c>
    </row>
    <row r="102" spans="1:8">
      <c r="A102" s="478" t="s">
        <v>641</v>
      </c>
      <c r="B102" s="430" t="s">
        <v>625</v>
      </c>
      <c r="C102" s="473">
        <v>129810.7</v>
      </c>
      <c r="D102" s="473">
        <v>133672.9</v>
      </c>
      <c r="E102" s="473">
        <v>549439.69999999995</v>
      </c>
      <c r="F102" s="555">
        <v>5081630</v>
      </c>
      <c r="G102" s="555">
        <v>5147839</v>
      </c>
      <c r="H102" s="557">
        <v>5232098</v>
      </c>
    </row>
    <row r="103" spans="1:8">
      <c r="A103" s="431"/>
      <c r="B103" s="430" t="s">
        <v>626</v>
      </c>
      <c r="C103" s="473">
        <v>129007.6</v>
      </c>
      <c r="D103" s="473">
        <v>136529.5</v>
      </c>
      <c r="E103" s="473">
        <v>550515.1</v>
      </c>
      <c r="F103" s="555">
        <v>5063262</v>
      </c>
      <c r="G103" s="555">
        <v>5217121</v>
      </c>
      <c r="H103" s="557">
        <v>5248794.5</v>
      </c>
    </row>
    <row r="104" spans="1:8">
      <c r="A104" s="443"/>
      <c r="B104" s="441" t="s">
        <v>627</v>
      </c>
      <c r="C104" s="480">
        <v>138649.1</v>
      </c>
      <c r="D104" s="480">
        <v>141805.6</v>
      </c>
      <c r="E104" s="480">
        <v>553702.1</v>
      </c>
      <c r="F104" s="556">
        <v>5305504</v>
      </c>
      <c r="G104" s="556">
        <v>5341097</v>
      </c>
      <c r="H104" s="557">
        <v>5318537.25</v>
      </c>
    </row>
    <row r="105" spans="1:8">
      <c r="A105" s="431" t="s">
        <v>622</v>
      </c>
      <c r="B105" s="430" t="s">
        <v>624</v>
      </c>
      <c r="C105" s="473">
        <v>136278.79999999999</v>
      </c>
      <c r="D105" s="473">
        <v>142391.29999999999</v>
      </c>
      <c r="E105" s="473">
        <v>562598.1</v>
      </c>
      <c r="F105" s="555">
        <v>5288716</v>
      </c>
      <c r="G105" s="555">
        <v>5383010</v>
      </c>
      <c r="H105" s="558">
        <v>5321971.75</v>
      </c>
    </row>
    <row r="106" spans="1:8">
      <c r="A106" s="478" t="s">
        <v>642</v>
      </c>
      <c r="B106" s="430" t="s">
        <v>625</v>
      </c>
      <c r="C106" s="473">
        <v>135067.6</v>
      </c>
      <c r="D106" s="473">
        <v>136911.79999999999</v>
      </c>
      <c r="E106" s="473">
        <v>562950.6</v>
      </c>
      <c r="F106" s="555">
        <v>5351430</v>
      </c>
      <c r="G106" s="555">
        <v>5324072</v>
      </c>
      <c r="H106" s="555">
        <v>5413741.75</v>
      </c>
    </row>
    <row r="107" spans="1:8">
      <c r="A107" s="431"/>
      <c r="B107" s="430" t="s">
        <v>626</v>
      </c>
      <c r="C107" s="473">
        <v>134446.79999999999</v>
      </c>
      <c r="D107" s="473">
        <v>139664.79999999999</v>
      </c>
      <c r="E107" s="473">
        <v>563785.9</v>
      </c>
      <c r="F107" s="555">
        <v>5338604</v>
      </c>
      <c r="G107" s="555">
        <v>5393357</v>
      </c>
      <c r="H107" s="555">
        <v>5431268</v>
      </c>
    </row>
    <row r="108" spans="1:8">
      <c r="A108" s="431"/>
      <c r="B108" s="430" t="s">
        <v>627</v>
      </c>
      <c r="C108" s="473">
        <v>143073.4</v>
      </c>
      <c r="D108" s="473">
        <v>143936.6</v>
      </c>
      <c r="E108" s="473">
        <v>562700.9</v>
      </c>
      <c r="F108" s="555">
        <v>5535573</v>
      </c>
      <c r="G108" s="555">
        <v>5482875</v>
      </c>
      <c r="H108" s="556">
        <v>5410699.75</v>
      </c>
    </row>
    <row r="109" spans="1:8">
      <c r="A109" s="444" t="s">
        <v>621</v>
      </c>
      <c r="B109" s="442" t="s">
        <v>624</v>
      </c>
      <c r="C109" s="479">
        <v>139357</v>
      </c>
      <c r="D109" s="479">
        <v>143859.5</v>
      </c>
      <c r="E109" s="479">
        <v>567568.69999999995</v>
      </c>
      <c r="F109" s="558">
        <v>5505499</v>
      </c>
      <c r="G109" s="558">
        <v>5547781</v>
      </c>
      <c r="H109" s="557">
        <v>5495924.5</v>
      </c>
    </row>
    <row r="110" spans="1:8">
      <c r="A110" s="478" t="s">
        <v>643</v>
      </c>
      <c r="B110" s="430" t="s">
        <v>625</v>
      </c>
      <c r="C110" s="473">
        <v>136575.5</v>
      </c>
      <c r="D110" s="473">
        <v>137500.70000000001</v>
      </c>
      <c r="E110" s="473">
        <v>565638</v>
      </c>
      <c r="F110" s="555">
        <v>5417156</v>
      </c>
      <c r="G110" s="555">
        <v>5363426</v>
      </c>
      <c r="H110" s="557">
        <v>5448382.25</v>
      </c>
    </row>
    <row r="111" spans="1:8">
      <c r="A111" s="431"/>
      <c r="B111" s="430" t="s">
        <v>626</v>
      </c>
      <c r="C111" s="473">
        <v>135354.1</v>
      </c>
      <c r="D111" s="473">
        <v>140347.20000000001</v>
      </c>
      <c r="E111" s="473">
        <v>566922.19999999995</v>
      </c>
      <c r="F111" s="555">
        <v>5395583</v>
      </c>
      <c r="G111" s="555">
        <v>5449863</v>
      </c>
      <c r="H111" s="557">
        <v>5446460.25</v>
      </c>
    </row>
    <row r="112" spans="1:8">
      <c r="A112" s="443"/>
      <c r="B112" s="441" t="s">
        <v>627</v>
      </c>
      <c r="C112" s="480">
        <v>144684</v>
      </c>
      <c r="D112" s="480">
        <v>145165.29999999999</v>
      </c>
      <c r="E112" s="480">
        <v>567015.4</v>
      </c>
      <c r="F112" s="556">
        <v>5609595</v>
      </c>
      <c r="G112" s="556">
        <v>5540768</v>
      </c>
      <c r="H112" s="557">
        <v>5485737.75</v>
      </c>
    </row>
    <row r="113" spans="1:8">
      <c r="A113" s="444" t="s">
        <v>623</v>
      </c>
      <c r="B113" s="442" t="s">
        <v>624</v>
      </c>
      <c r="C113" s="479">
        <v>139659.79999999999</v>
      </c>
      <c r="D113" s="479">
        <v>144861.79999999999</v>
      </c>
      <c r="E113" s="479">
        <v>571109.19999999995</v>
      </c>
      <c r="F113" s="558">
        <v>5503920</v>
      </c>
      <c r="G113" s="558">
        <v>5541738</v>
      </c>
      <c r="H113" s="558">
        <v>5496068</v>
      </c>
    </row>
    <row r="114" spans="1:8">
      <c r="A114" s="478" t="s">
        <v>644</v>
      </c>
      <c r="B114" s="430" t="s">
        <v>625</v>
      </c>
      <c r="C114" s="473">
        <v>138181.29999999999</v>
      </c>
      <c r="D114" s="473">
        <v>139097.5</v>
      </c>
      <c r="E114" s="473">
        <v>572959.19999999995</v>
      </c>
      <c r="F114" s="555">
        <v>5457487</v>
      </c>
      <c r="G114" s="555">
        <v>5418117</v>
      </c>
      <c r="H114" s="555">
        <v>5501228.75</v>
      </c>
    </row>
    <row r="115" spans="1:8">
      <c r="A115" s="431"/>
      <c r="B115" s="430" t="s">
        <v>626</v>
      </c>
      <c r="C115" s="473">
        <v>138866.79999999999</v>
      </c>
      <c r="D115" s="473">
        <v>143395.6</v>
      </c>
      <c r="E115" s="473">
        <v>579499.5</v>
      </c>
      <c r="F115" s="555">
        <v>5498579</v>
      </c>
      <c r="G115" s="555">
        <v>5544771</v>
      </c>
      <c r="H115" s="555">
        <v>5570073.75</v>
      </c>
    </row>
    <row r="116" spans="1:8">
      <c r="A116" s="443"/>
      <c r="B116" s="441" t="s">
        <v>627</v>
      </c>
      <c r="C116" s="480">
        <v>148411.1</v>
      </c>
      <c r="D116" s="480">
        <v>148720.79999999999</v>
      </c>
      <c r="E116" s="480">
        <v>580415.5</v>
      </c>
      <c r="F116" s="556">
        <v>5704461</v>
      </c>
      <c r="G116" s="556">
        <v>5645490</v>
      </c>
      <c r="H116" s="556">
        <v>5600502.25</v>
      </c>
    </row>
    <row r="117" spans="1:8">
      <c r="A117" s="444" t="s">
        <v>724</v>
      </c>
      <c r="B117" s="442" t="s">
        <v>624</v>
      </c>
      <c r="C117" s="18">
        <v>142208.9</v>
      </c>
      <c r="D117" s="18">
        <v>146938.6</v>
      </c>
      <c r="E117" s="18">
        <v>579461.1</v>
      </c>
      <c r="F117" s="558">
        <v>5568076</v>
      </c>
      <c r="G117" s="558">
        <v>5620147</v>
      </c>
      <c r="H117" s="558">
        <v>5559221.25</v>
      </c>
    </row>
    <row r="118" spans="1:8">
      <c r="A118" s="478" t="s">
        <v>725</v>
      </c>
      <c r="B118" s="430" t="s">
        <v>625</v>
      </c>
      <c r="C118" s="19">
        <v>140452.1</v>
      </c>
      <c r="D118" s="19">
        <v>141451.29999999999</v>
      </c>
      <c r="E118" s="19">
        <v>583140.80000000005</v>
      </c>
      <c r="F118" s="555">
        <v>5518668</v>
      </c>
      <c r="G118" s="555">
        <v>5472079</v>
      </c>
      <c r="H118" s="555">
        <v>5560480.25</v>
      </c>
    </row>
    <row r="119" spans="1:8">
      <c r="A119" s="431"/>
      <c r="B119" s="430" t="s">
        <v>626</v>
      </c>
      <c r="C119" s="19">
        <v>138349</v>
      </c>
      <c r="D119" s="19">
        <v>143545.79999999999</v>
      </c>
      <c r="E119" s="19">
        <v>580308.1</v>
      </c>
      <c r="F119" s="555">
        <v>5456119</v>
      </c>
      <c r="G119" s="555">
        <v>5509997</v>
      </c>
      <c r="H119" s="555">
        <v>5550276.75</v>
      </c>
    </row>
    <row r="120" spans="1:8">
      <c r="A120" s="443"/>
      <c r="B120" s="441" t="s">
        <v>627</v>
      </c>
      <c r="C120" s="20">
        <v>148143.4</v>
      </c>
      <c r="D120" s="20">
        <v>148945.29999999999</v>
      </c>
      <c r="E120" s="20">
        <v>580731.80000000005</v>
      </c>
      <c r="F120" s="556">
        <v>5662463</v>
      </c>
      <c r="G120" s="556">
        <v>5612903</v>
      </c>
      <c r="H120" s="556">
        <v>5534347.75</v>
      </c>
    </row>
    <row r="121" spans="1:8">
      <c r="A121" s="444" t="s">
        <v>772</v>
      </c>
      <c r="B121" s="442" t="s">
        <v>624</v>
      </c>
      <c r="C121" s="18">
        <v>142999.79999999999</v>
      </c>
      <c r="D121" s="18">
        <v>147501</v>
      </c>
      <c r="E121" s="18">
        <v>581394.6</v>
      </c>
      <c r="F121" s="558">
        <v>5572175</v>
      </c>
      <c r="G121" s="558">
        <v>5612852</v>
      </c>
      <c r="H121" s="558">
        <v>5584048.5</v>
      </c>
    </row>
    <row r="122" spans="1:8">
      <c r="A122" s="478" t="s">
        <v>773</v>
      </c>
      <c r="B122" s="430" t="s">
        <v>625</v>
      </c>
      <c r="C122" s="19">
        <v>141313.60000000001</v>
      </c>
      <c r="D122" s="19">
        <v>141596.1</v>
      </c>
      <c r="E122" s="19">
        <v>583721.5</v>
      </c>
      <c r="F122" s="555">
        <v>5566799</v>
      </c>
      <c r="G122" s="555">
        <v>5508845</v>
      </c>
      <c r="H122" s="555">
        <v>5611391.5</v>
      </c>
    </row>
    <row r="123" spans="1:8">
      <c r="A123" s="431"/>
      <c r="B123" s="430" t="s">
        <v>626</v>
      </c>
      <c r="C123" s="19">
        <v>140248.1</v>
      </c>
      <c r="D123" s="19">
        <v>144449.29999999999</v>
      </c>
      <c r="E123" s="19">
        <v>584040.1</v>
      </c>
      <c r="F123" s="555">
        <v>5539111</v>
      </c>
      <c r="G123" s="555">
        <v>5576640</v>
      </c>
      <c r="H123" s="555">
        <v>5581786.75</v>
      </c>
    </row>
    <row r="124" spans="1:8">
      <c r="A124" s="443"/>
      <c r="B124" s="441" t="s">
        <v>627</v>
      </c>
      <c r="C124" s="20">
        <v>147276.5</v>
      </c>
      <c r="D124" s="20">
        <v>145542.6</v>
      </c>
      <c r="E124" s="20">
        <v>567237.9</v>
      </c>
      <c r="F124" s="556">
        <v>5718394</v>
      </c>
      <c r="G124" s="556">
        <v>5626408</v>
      </c>
      <c r="H124" s="556">
        <v>5568961.25</v>
      </c>
    </row>
    <row r="125" spans="1:8">
      <c r="A125" s="444" t="s">
        <v>792</v>
      </c>
      <c r="B125" s="442" t="s">
        <v>624</v>
      </c>
      <c r="C125" s="18">
        <v>141780.70000000001</v>
      </c>
      <c r="D125" s="18">
        <v>144347.29999999999</v>
      </c>
      <c r="E125" s="18">
        <v>569327.69999999995</v>
      </c>
      <c r="F125" s="558">
        <v>5595840</v>
      </c>
      <c r="G125" s="558">
        <v>5605150</v>
      </c>
      <c r="H125" s="558">
        <v>5531069</v>
      </c>
    </row>
    <row r="126" spans="1:8">
      <c r="A126" s="478" t="s">
        <v>804</v>
      </c>
      <c r="B126" s="430" t="s">
        <v>625</v>
      </c>
      <c r="C126" s="19">
        <v>130175.3</v>
      </c>
      <c r="D126" s="19">
        <v>128202.7</v>
      </c>
      <c r="E126" s="19">
        <v>528260.9</v>
      </c>
      <c r="F126" s="555">
        <v>5208748</v>
      </c>
      <c r="G126" s="555">
        <v>5076599</v>
      </c>
      <c r="H126" s="555">
        <v>5220984.25</v>
      </c>
    </row>
    <row r="127" spans="1:8">
      <c r="A127" s="431"/>
      <c r="B127" s="430" t="s">
        <v>626</v>
      </c>
      <c r="C127" s="19">
        <v>135033.5</v>
      </c>
      <c r="D127" s="19">
        <v>137105.29999999999</v>
      </c>
      <c r="E127" s="19">
        <v>554640.4</v>
      </c>
      <c r="F127" s="555">
        <v>5412889</v>
      </c>
      <c r="G127" s="555">
        <v>5382504</v>
      </c>
      <c r="H127" s="555">
        <v>5506726</v>
      </c>
    </row>
    <row r="128" spans="1:8">
      <c r="A128" s="443"/>
      <c r="B128" s="441" t="s">
        <v>627</v>
      </c>
      <c r="C128" s="480">
        <v>147084.79999999999</v>
      </c>
      <c r="D128" s="480">
        <v>144629.70000000001</v>
      </c>
      <c r="E128" s="480">
        <v>563859.19999999995</v>
      </c>
      <c r="F128" s="556">
        <v>5725087</v>
      </c>
      <c r="G128" s="556">
        <v>5582523</v>
      </c>
      <c r="H128" s="556">
        <v>5527202.25</v>
      </c>
    </row>
    <row r="129" spans="1:8">
      <c r="A129" s="444" t="s">
        <v>818</v>
      </c>
      <c r="B129" s="442" t="s">
        <v>624</v>
      </c>
      <c r="C129" s="473">
        <v>142048.70000000001</v>
      </c>
      <c r="D129" s="473">
        <v>144373.4</v>
      </c>
      <c r="E129" s="473">
        <v>569818.69999999995</v>
      </c>
      <c r="F129" s="555">
        <v>5593405</v>
      </c>
      <c r="G129" s="555">
        <v>5568552</v>
      </c>
      <c r="H129" s="555">
        <v>5553959.75</v>
      </c>
    </row>
    <row r="130" spans="1:8">
      <c r="A130" s="478" t="s">
        <v>821</v>
      </c>
      <c r="B130" s="430" t="s">
        <v>625</v>
      </c>
      <c r="C130" s="473">
        <v>140970.70000000001</v>
      </c>
      <c r="D130" s="473">
        <v>139237.1</v>
      </c>
      <c r="E130" s="473">
        <v>574053.9</v>
      </c>
      <c r="F130" s="555">
        <v>5598342</v>
      </c>
      <c r="G130" s="555">
        <v>5480674</v>
      </c>
      <c r="H130" s="555">
        <v>5609966.25</v>
      </c>
    </row>
    <row r="131" spans="1:8">
      <c r="A131" s="431"/>
      <c r="B131" s="430" t="s">
        <v>626</v>
      </c>
      <c r="C131" s="473">
        <v>139641.60000000001</v>
      </c>
      <c r="D131" s="473">
        <v>141821</v>
      </c>
      <c r="E131" s="473">
        <v>573222.6</v>
      </c>
      <c r="F131" s="555">
        <v>5560412</v>
      </c>
      <c r="G131" s="555">
        <v>5541576</v>
      </c>
      <c r="H131" s="555">
        <v>5578445</v>
      </c>
    </row>
    <row r="132" spans="1:8">
      <c r="A132" s="443"/>
      <c r="B132" s="441" t="s">
        <v>627</v>
      </c>
      <c r="C132" s="480">
        <v>150907.79999999999</v>
      </c>
      <c r="D132" s="480">
        <v>148609.29999999999</v>
      </c>
      <c r="E132" s="480">
        <v>580022.4</v>
      </c>
      <c r="F132" s="556">
        <v>5820762</v>
      </c>
      <c r="G132" s="556">
        <v>5708823</v>
      </c>
      <c r="H132" s="556">
        <v>5614425</v>
      </c>
    </row>
    <row r="133" spans="1:8">
      <c r="A133" s="444" t="s">
        <v>903</v>
      </c>
      <c r="B133" s="442" t="s">
        <v>624</v>
      </c>
      <c r="C133" s="473">
        <v>145033.9</v>
      </c>
      <c r="D133" s="473">
        <v>146412.29999999999</v>
      </c>
      <c r="E133" s="473">
        <v>577826.1</v>
      </c>
      <c r="F133" s="555">
        <v>5652860</v>
      </c>
      <c r="G133" s="555">
        <v>5637551</v>
      </c>
      <c r="H133" s="555">
        <v>5603136.5</v>
      </c>
    </row>
    <row r="134" spans="1:8">
      <c r="A134" s="478" t="s">
        <v>904</v>
      </c>
      <c r="B134" s="430" t="s">
        <v>625</v>
      </c>
      <c r="C134" s="473">
        <v>143711</v>
      </c>
      <c r="D134" s="473">
        <v>141934.70000000001</v>
      </c>
      <c r="E134" s="473">
        <v>583561.9</v>
      </c>
      <c r="F134" s="555">
        <v>5767379</v>
      </c>
      <c r="G134" s="555">
        <v>5642632</v>
      </c>
      <c r="H134" s="555">
        <v>5726873.75</v>
      </c>
    </row>
    <row r="135" spans="1:8">
      <c r="A135" s="431"/>
      <c r="B135" s="430" t="s">
        <v>626</v>
      </c>
      <c r="C135" s="473">
        <v>141719.4</v>
      </c>
      <c r="D135" s="473">
        <v>143884.5</v>
      </c>
      <c r="E135" s="473">
        <v>581474.4</v>
      </c>
      <c r="F135" s="555">
        <v>5695100</v>
      </c>
      <c r="G135" s="555">
        <v>5666918</v>
      </c>
      <c r="H135" s="555">
        <v>5643617.75</v>
      </c>
    </row>
    <row r="136" spans="1:8">
      <c r="A136" s="443"/>
      <c r="B136" s="441" t="s">
        <v>627</v>
      </c>
      <c r="C136" s="480">
        <v>154436.29999999999</v>
      </c>
      <c r="D136" s="480">
        <v>149453.6</v>
      </c>
      <c r="E136" s="480">
        <v>583888.30000000005</v>
      </c>
      <c r="F136" s="556">
        <v>6044063</v>
      </c>
      <c r="G136" s="556">
        <v>5875746</v>
      </c>
      <c r="H136" s="556">
        <v>5713783.75</v>
      </c>
    </row>
    <row r="137" spans="1:8">
      <c r="A137" s="1691" t="s">
        <v>1228</v>
      </c>
      <c r="B137" s="442" t="s">
        <v>624</v>
      </c>
      <c r="C137" s="18">
        <v>151784.6</v>
      </c>
      <c r="D137" s="18">
        <v>149062.29999999999</v>
      </c>
      <c r="E137" s="18">
        <v>588045.6</v>
      </c>
      <c r="F137" s="18">
        <v>5956105</v>
      </c>
      <c r="G137" s="18">
        <v>5873526</v>
      </c>
      <c r="H137" s="18">
        <v>5712140.5</v>
      </c>
    </row>
    <row r="138" spans="1:8">
      <c r="A138" s="1692" t="s">
        <v>1229</v>
      </c>
      <c r="B138" s="430" t="s">
        <v>625</v>
      </c>
      <c r="C138" s="1398">
        <v>151771.6</v>
      </c>
      <c r="D138" s="1398">
        <v>143419.70000000001</v>
      </c>
      <c r="E138" s="1398">
        <v>589592</v>
      </c>
      <c r="F138" s="1398">
        <v>6022385</v>
      </c>
      <c r="G138" s="1398">
        <v>5700122</v>
      </c>
      <c r="H138" s="1398">
        <v>5754950</v>
      </c>
    </row>
    <row r="139" spans="1:8">
      <c r="A139" s="1693"/>
      <c r="B139" s="430" t="s">
        <v>626</v>
      </c>
      <c r="C139" s="1398">
        <v>150454.6</v>
      </c>
      <c r="D139" s="1398">
        <v>143889</v>
      </c>
      <c r="E139" s="1398">
        <v>581571.30000000005</v>
      </c>
      <c r="F139" s="1398">
        <v>6016484</v>
      </c>
      <c r="G139" s="1398">
        <v>5697588</v>
      </c>
      <c r="H139" s="1398">
        <v>5752046</v>
      </c>
    </row>
    <row r="140" spans="1:8">
      <c r="A140" s="1694"/>
      <c r="B140" s="441" t="s">
        <v>627</v>
      </c>
      <c r="C140" s="20">
        <v>162022.1</v>
      </c>
      <c r="D140" s="20">
        <v>149506.79999999999</v>
      </c>
      <c r="E140" s="20">
        <v>584165.1</v>
      </c>
      <c r="F140" s="480">
        <v>6327672</v>
      </c>
      <c r="G140" s="480">
        <v>5869802</v>
      </c>
      <c r="H140" s="480">
        <v>5766349</v>
      </c>
    </row>
    <row r="141" spans="1:8">
      <c r="A141" s="1691" t="s">
        <v>1433</v>
      </c>
      <c r="B141" s="442" t="s">
        <v>624</v>
      </c>
      <c r="C141" s="18">
        <v>155142</v>
      </c>
      <c r="D141" s="18">
        <v>147233.20000000001</v>
      </c>
      <c r="E141" s="18">
        <v>581006.30000000005</v>
      </c>
      <c r="F141" s="479">
        <v>6115915</v>
      </c>
      <c r="G141" s="479">
        <v>5794220</v>
      </c>
      <c r="H141" s="479">
        <v>5759646.5</v>
      </c>
    </row>
    <row r="142" spans="1:8">
      <c r="A142" s="1692" t="s">
        <v>1434</v>
      </c>
      <c r="B142" s="430" t="s">
        <v>625</v>
      </c>
      <c r="C142" s="473">
        <v>155368.70000000001</v>
      </c>
      <c r="D142" s="473">
        <v>141730.4</v>
      </c>
      <c r="E142" s="473">
        <v>582394.9</v>
      </c>
      <c r="F142" s="473">
        <v>6133909</v>
      </c>
      <c r="G142" s="473">
        <v>5609193</v>
      </c>
      <c r="H142" s="473">
        <v>5723461.75</v>
      </c>
    </row>
    <row r="143" spans="1:8">
      <c r="A143" s="1693"/>
      <c r="B143" s="430" t="s">
        <v>626</v>
      </c>
      <c r="C143" s="473">
        <v>155702.1</v>
      </c>
      <c r="D143" s="473">
        <v>145058.70000000001</v>
      </c>
      <c r="E143" s="473">
        <v>586251.30000000005</v>
      </c>
      <c r="F143" s="473">
        <v>6141000</v>
      </c>
      <c r="G143" s="473">
        <v>5702499</v>
      </c>
      <c r="H143" s="473">
        <v>5733173</v>
      </c>
    </row>
    <row r="144" spans="1:8">
      <c r="A144" s="1694"/>
      <c r="B144" s="441" t="s">
        <v>627</v>
      </c>
      <c r="C144" s="480">
        <v>168013.2</v>
      </c>
      <c r="D144" s="480">
        <v>150448.79999999999</v>
      </c>
      <c r="E144" s="480">
        <v>588234.4</v>
      </c>
      <c r="F144" s="480">
        <v>6499828</v>
      </c>
      <c r="G144" s="480">
        <v>5897679</v>
      </c>
      <c r="H144" s="480">
        <v>5790438</v>
      </c>
    </row>
    <row r="145" spans="1:8">
      <c r="A145" s="1691" t="s">
        <v>1469</v>
      </c>
      <c r="B145" s="442" t="s">
        <v>624</v>
      </c>
      <c r="C145" s="473">
        <v>163330.79999999999</v>
      </c>
      <c r="D145" s="473">
        <v>149619.9</v>
      </c>
      <c r="E145" s="473">
        <v>590458</v>
      </c>
      <c r="F145" s="473">
        <v>6322212</v>
      </c>
      <c r="G145" s="473">
        <v>5850399</v>
      </c>
      <c r="H145" s="473">
        <v>5780798</v>
      </c>
    </row>
    <row r="146" spans="1:8">
      <c r="A146" s="1692" t="s">
        <v>1470</v>
      </c>
      <c r="B146" s="430" t="s">
        <v>625</v>
      </c>
      <c r="C146" s="473">
        <v>163645.29999999999</v>
      </c>
      <c r="D146" s="473">
        <v>144515.20000000001</v>
      </c>
      <c r="E146" s="473">
        <v>593596.9</v>
      </c>
      <c r="F146" s="473">
        <v>6352230</v>
      </c>
      <c r="G146" s="473">
        <v>5712582</v>
      </c>
      <c r="H146" s="473">
        <v>5802172.25</v>
      </c>
    </row>
    <row r="147" spans="1:8">
      <c r="A147" s="1693"/>
      <c r="B147" s="430" t="s">
        <v>626</v>
      </c>
      <c r="C147" s="473">
        <v>162045.6</v>
      </c>
      <c r="D147" s="473">
        <v>145936.5</v>
      </c>
      <c r="E147" s="473">
        <v>590141.1</v>
      </c>
      <c r="F147" s="473">
        <v>6314437</v>
      </c>
      <c r="G147" s="473">
        <v>5727012</v>
      </c>
      <c r="H147" s="473">
        <v>5811477</v>
      </c>
    </row>
    <row r="148" spans="1:8">
      <c r="A148" s="1694"/>
      <c r="B148" s="441" t="s">
        <v>627</v>
      </c>
      <c r="C148" s="556"/>
      <c r="D148" s="556"/>
      <c r="E148" s="556"/>
      <c r="F148" s="556"/>
      <c r="G148" s="556"/>
      <c r="H148" s="556"/>
    </row>
    <row r="149" spans="1:8">
      <c r="C149" s="2682">
        <v>45999</v>
      </c>
      <c r="D149" s="2682">
        <f>C149</f>
        <v>45999</v>
      </c>
      <c r="E149" s="2682">
        <f>C149</f>
        <v>45999</v>
      </c>
      <c r="F149" s="1816">
        <v>46017</v>
      </c>
      <c r="G149" s="1816">
        <f>F149</f>
        <v>46017</v>
      </c>
      <c r="H149" s="1816">
        <f>F149</f>
        <v>46017</v>
      </c>
    </row>
    <row r="150" spans="1:8">
      <c r="C150" s="381" t="s">
        <v>1486</v>
      </c>
      <c r="D150" s="381" t="str">
        <f>C150</f>
        <v>2020年基準</v>
      </c>
      <c r="E150" s="381" t="str">
        <f>C150</f>
        <v>2020年基準</v>
      </c>
      <c r="F150" s="381" t="s">
        <v>1152</v>
      </c>
      <c r="G150" s="381" t="str">
        <f>F150</f>
        <v>2015年基準</v>
      </c>
      <c r="H150" s="381" t="str">
        <f>G150</f>
        <v>2015年基準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2" sqref="E2:F2"/>
    </sheetView>
  </sheetViews>
  <sheetFormatPr defaultRowHeight="13"/>
  <cols>
    <col min="1" max="1" width="5.08984375" customWidth="1"/>
    <col min="2" max="2" width="23.08984375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89" t="s">
        <v>956</v>
      </c>
      <c r="F1" s="1659">
        <v>46080</v>
      </c>
    </row>
    <row r="2" spans="1:6" ht="15.75" customHeight="1">
      <c r="A2" s="2815" t="s">
        <v>1185</v>
      </c>
      <c r="B2" s="2818"/>
      <c r="C2" s="2815" t="s">
        <v>948</v>
      </c>
      <c r="D2" s="2816"/>
      <c r="E2" s="2817" t="s">
        <v>949</v>
      </c>
      <c r="F2" s="2818"/>
    </row>
    <row r="3" spans="1:6" ht="15.75" customHeight="1">
      <c r="A3" s="1426">
        <v>1</v>
      </c>
      <c r="B3" s="1421" t="s">
        <v>937</v>
      </c>
      <c r="C3" s="1190" t="s">
        <v>952</v>
      </c>
      <c r="D3" s="1087" t="s">
        <v>951</v>
      </c>
      <c r="E3" s="381" t="s">
        <v>402</v>
      </c>
      <c r="F3" s="1196" t="s">
        <v>1468</v>
      </c>
    </row>
    <row r="4" spans="1:6" ht="15.75" customHeight="1">
      <c r="A4" s="1191" t="s">
        <v>1190</v>
      </c>
      <c r="B4" s="1422" t="s">
        <v>415</v>
      </c>
      <c r="C4" s="1085" t="s">
        <v>952</v>
      </c>
      <c r="D4" s="1083" t="s">
        <v>951</v>
      </c>
      <c r="E4" s="381" t="s">
        <v>402</v>
      </c>
      <c r="F4" s="1196" t="s">
        <v>1468</v>
      </c>
    </row>
    <row r="5" spans="1:6" ht="15.75" customHeight="1">
      <c r="A5" s="1418" t="s">
        <v>938</v>
      </c>
      <c r="B5" s="1423" t="s">
        <v>939</v>
      </c>
      <c r="C5" s="1419" t="s">
        <v>952</v>
      </c>
      <c r="D5" s="1420" t="s">
        <v>951</v>
      </c>
      <c r="E5" s="1202" t="s">
        <v>383</v>
      </c>
      <c r="F5" s="1203" t="s">
        <v>1468</v>
      </c>
    </row>
    <row r="6" spans="1:6" ht="15.75" customHeight="1">
      <c r="A6" s="1191">
        <v>3</v>
      </c>
      <c r="B6" s="1422" t="s">
        <v>255</v>
      </c>
      <c r="C6" s="1085" t="s">
        <v>952</v>
      </c>
      <c r="D6" s="1083" t="s">
        <v>951</v>
      </c>
      <c r="E6" s="1202" t="s">
        <v>64</v>
      </c>
      <c r="F6" s="1203" t="s">
        <v>64</v>
      </c>
    </row>
    <row r="7" spans="1:6" ht="15.75" customHeight="1">
      <c r="A7" s="1191">
        <v>4</v>
      </c>
      <c r="B7" s="1422" t="s">
        <v>940</v>
      </c>
      <c r="C7" s="1085" t="s">
        <v>952</v>
      </c>
      <c r="D7" s="1192" t="s">
        <v>951</v>
      </c>
      <c r="E7" s="381" t="s">
        <v>402</v>
      </c>
      <c r="F7" s="1196" t="s">
        <v>1468</v>
      </c>
    </row>
    <row r="8" spans="1:6" ht="15.75" customHeight="1">
      <c r="A8" s="1426">
        <v>5</v>
      </c>
      <c r="B8" s="1421" t="s">
        <v>941</v>
      </c>
      <c r="C8" s="1190" t="s">
        <v>951</v>
      </c>
      <c r="D8" s="1085"/>
      <c r="E8" s="1199" t="s">
        <v>383</v>
      </c>
      <c r="F8" s="1195" t="s">
        <v>1468</v>
      </c>
    </row>
    <row r="9" spans="1:6" ht="15.75" customHeight="1">
      <c r="A9" s="1191">
        <v>6</v>
      </c>
      <c r="B9" s="1422" t="s">
        <v>942</v>
      </c>
      <c r="C9" s="1085" t="s">
        <v>951</v>
      </c>
      <c r="D9" s="1085"/>
      <c r="E9" s="1200" t="s">
        <v>383</v>
      </c>
      <c r="F9" s="1196" t="s">
        <v>1468</v>
      </c>
    </row>
    <row r="10" spans="1:6" ht="15.75" customHeight="1">
      <c r="A10" s="1191">
        <v>7</v>
      </c>
      <c r="B10" s="1422" t="s">
        <v>943</v>
      </c>
      <c r="C10" s="1085" t="s">
        <v>951</v>
      </c>
      <c r="D10" s="1085"/>
      <c r="E10" s="1200" t="s">
        <v>383</v>
      </c>
      <c r="F10" s="1196" t="s">
        <v>1468</v>
      </c>
    </row>
    <row r="11" spans="1:6" ht="15.75" customHeight="1">
      <c r="A11" s="1193">
        <v>8</v>
      </c>
      <c r="B11" s="1424" t="s">
        <v>944</v>
      </c>
      <c r="C11" s="1088" t="s">
        <v>951</v>
      </c>
      <c r="D11" s="1088"/>
      <c r="E11" s="1201" t="s">
        <v>383</v>
      </c>
      <c r="F11" s="1198" t="s">
        <v>1468</v>
      </c>
    </row>
    <row r="12" spans="1:6" ht="15.75" customHeight="1">
      <c r="A12" s="1191" t="s">
        <v>1193</v>
      </c>
      <c r="B12" s="1422" t="s">
        <v>936</v>
      </c>
      <c r="C12" s="1085" t="s">
        <v>954</v>
      </c>
      <c r="D12" s="1083"/>
      <c r="E12" s="1202"/>
      <c r="F12" s="1203"/>
    </row>
    <row r="13" spans="1:6" ht="15.75" customHeight="1">
      <c r="A13" s="1191" t="s">
        <v>935</v>
      </c>
      <c r="B13" s="1422" t="s">
        <v>945</v>
      </c>
      <c r="C13" s="1085" t="s">
        <v>952</v>
      </c>
      <c r="D13" s="1192" t="s">
        <v>951</v>
      </c>
      <c r="E13" s="381" t="s">
        <v>402</v>
      </c>
      <c r="F13" s="1196" t="s">
        <v>1468</v>
      </c>
    </row>
    <row r="14" spans="1:6" ht="15.75" customHeight="1">
      <c r="A14" s="1426" t="s">
        <v>1192</v>
      </c>
      <c r="B14" s="1421" t="s">
        <v>933</v>
      </c>
      <c r="C14" s="1190" t="s">
        <v>950</v>
      </c>
      <c r="D14" s="1087" t="s">
        <v>952</v>
      </c>
      <c r="E14" s="1194" t="s">
        <v>402</v>
      </c>
      <c r="F14" s="1195" t="s">
        <v>1468</v>
      </c>
    </row>
    <row r="15" spans="1:6" ht="15.75" customHeight="1">
      <c r="A15" s="1191" t="s">
        <v>926</v>
      </c>
      <c r="B15" s="1422" t="s">
        <v>488</v>
      </c>
      <c r="C15" s="1085" t="s">
        <v>950</v>
      </c>
      <c r="D15" s="1083" t="s">
        <v>952</v>
      </c>
      <c r="E15" s="381" t="s">
        <v>402</v>
      </c>
      <c r="F15" s="1196" t="s">
        <v>1468</v>
      </c>
    </row>
    <row r="16" spans="1:6" ht="15.75" customHeight="1">
      <c r="A16" s="1191" t="s">
        <v>928</v>
      </c>
      <c r="B16" s="1422" t="s">
        <v>493</v>
      </c>
      <c r="C16" s="1085" t="s">
        <v>950</v>
      </c>
      <c r="D16" s="1083" t="s">
        <v>952</v>
      </c>
      <c r="E16" s="381" t="s">
        <v>402</v>
      </c>
      <c r="F16" s="1196" t="s">
        <v>1468</v>
      </c>
    </row>
    <row r="17" spans="1:6" ht="15.75" customHeight="1">
      <c r="A17" s="1191" t="s">
        <v>929</v>
      </c>
      <c r="B17" s="1422" t="s">
        <v>495</v>
      </c>
      <c r="C17" s="1085" t="s">
        <v>950</v>
      </c>
      <c r="D17" s="1083" t="s">
        <v>952</v>
      </c>
      <c r="E17" s="381" t="s">
        <v>402</v>
      </c>
      <c r="F17" s="1196" t="s">
        <v>1468</v>
      </c>
    </row>
    <row r="18" spans="1:6" ht="15.75" customHeight="1">
      <c r="A18" s="1191" t="s">
        <v>930</v>
      </c>
      <c r="B18" s="1422" t="s">
        <v>497</v>
      </c>
      <c r="C18" s="1085" t="s">
        <v>950</v>
      </c>
      <c r="D18" s="1083" t="s">
        <v>952</v>
      </c>
      <c r="E18" s="381" t="s">
        <v>402</v>
      </c>
      <c r="F18" s="1196" t="s">
        <v>1468</v>
      </c>
    </row>
    <row r="19" spans="1:6" ht="15.75" customHeight="1">
      <c r="A19" s="1191" t="s">
        <v>931</v>
      </c>
      <c r="B19" s="1422" t="s">
        <v>508</v>
      </c>
      <c r="C19" s="1085" t="s">
        <v>950</v>
      </c>
      <c r="D19" s="1083" t="s">
        <v>952</v>
      </c>
      <c r="E19" s="381" t="s">
        <v>402</v>
      </c>
      <c r="F19" s="1196" t="s">
        <v>1468</v>
      </c>
    </row>
    <row r="20" spans="1:6" ht="15.75" customHeight="1">
      <c r="A20" s="1193" t="s">
        <v>932</v>
      </c>
      <c r="B20" s="1424" t="s">
        <v>510</v>
      </c>
      <c r="C20" s="1088" t="s">
        <v>950</v>
      </c>
      <c r="D20" s="1192" t="s">
        <v>952</v>
      </c>
      <c r="E20" s="1197" t="s">
        <v>402</v>
      </c>
      <c r="F20" s="1198" t="s">
        <v>1468</v>
      </c>
    </row>
    <row r="21" spans="1:6" ht="15.75" customHeight="1">
      <c r="A21" s="1191">
        <v>11</v>
      </c>
      <c r="B21" s="1422" t="s">
        <v>934</v>
      </c>
      <c r="C21" s="1085" t="s">
        <v>952</v>
      </c>
      <c r="D21" s="1083" t="s">
        <v>951</v>
      </c>
      <c r="E21" s="1202"/>
      <c r="F21" s="1203"/>
    </row>
    <row r="22" spans="1:6" ht="15.75" customHeight="1">
      <c r="A22" s="1191">
        <v>12</v>
      </c>
      <c r="B22" s="1422" t="s">
        <v>955</v>
      </c>
      <c r="C22" s="1085" t="s">
        <v>952</v>
      </c>
      <c r="D22" s="1083" t="s">
        <v>951</v>
      </c>
      <c r="E22" s="381" t="s">
        <v>402</v>
      </c>
      <c r="F22" s="1196" t="s">
        <v>1468</v>
      </c>
    </row>
    <row r="23" spans="1:6" ht="15.75" customHeight="1">
      <c r="A23" s="1426" t="s">
        <v>1191</v>
      </c>
      <c r="B23" s="1421" t="s">
        <v>1186</v>
      </c>
      <c r="C23" s="1087" t="s">
        <v>951</v>
      </c>
      <c r="D23" s="1087" t="s">
        <v>1187</v>
      </c>
      <c r="E23" s="1194" t="s">
        <v>1154</v>
      </c>
      <c r="F23" s="1195" t="s">
        <v>1468</v>
      </c>
    </row>
    <row r="24" spans="1:6" ht="15.75" customHeight="1">
      <c r="A24" s="1191" t="s">
        <v>927</v>
      </c>
      <c r="B24" s="1422" t="s">
        <v>946</v>
      </c>
      <c r="C24" s="1083" t="s">
        <v>951</v>
      </c>
      <c r="D24" s="1083" t="s">
        <v>1188</v>
      </c>
      <c r="E24" s="381" t="s">
        <v>1154</v>
      </c>
      <c r="F24" s="1196" t="s">
        <v>1468</v>
      </c>
    </row>
    <row r="25" spans="1:6" ht="15.75" customHeight="1">
      <c r="A25" s="1191" t="s">
        <v>1182</v>
      </c>
      <c r="B25" s="1425" t="s">
        <v>1183</v>
      </c>
      <c r="C25" s="1083" t="s">
        <v>951</v>
      </c>
      <c r="D25" s="1083" t="s">
        <v>1189</v>
      </c>
      <c r="E25" s="381" t="s">
        <v>1184</v>
      </c>
      <c r="F25" s="1196" t="s">
        <v>1468</v>
      </c>
    </row>
    <row r="26" spans="1:6" ht="15.75" customHeight="1">
      <c r="A26" s="1193" t="s">
        <v>1181</v>
      </c>
      <c r="B26" s="1424" t="s">
        <v>947</v>
      </c>
      <c r="C26" s="1192" t="s">
        <v>951</v>
      </c>
      <c r="D26" s="1192" t="s">
        <v>953</v>
      </c>
      <c r="E26" s="1197" t="s">
        <v>957</v>
      </c>
      <c r="F26" s="1198" t="s">
        <v>1468</v>
      </c>
    </row>
    <row r="27" spans="1:6" ht="15.75" customHeight="1"/>
    <row r="28" spans="1:6" ht="15.75" customHeight="1">
      <c r="A28" s="1789" t="s">
        <v>1238</v>
      </c>
      <c r="B28" s="215"/>
      <c r="C28" s="215"/>
      <c r="D28" s="215"/>
      <c r="E28" s="215"/>
      <c r="F28" s="215"/>
    </row>
    <row r="29" spans="1:6" ht="15.75" customHeight="1">
      <c r="A29" s="1795">
        <v>10</v>
      </c>
      <c r="B29" s="1790" t="s">
        <v>1231</v>
      </c>
      <c r="C29" s="1801" t="s">
        <v>1245</v>
      </c>
      <c r="D29" s="1791"/>
      <c r="E29" s="1804" t="s">
        <v>1246</v>
      </c>
      <c r="F29" s="1796" t="s">
        <v>1432</v>
      </c>
    </row>
    <row r="30" spans="1:6" ht="15.75" customHeight="1">
      <c r="A30" s="1797" t="s">
        <v>1239</v>
      </c>
      <c r="B30" s="1792" t="s">
        <v>1232</v>
      </c>
      <c r="C30" s="1802" t="s">
        <v>1245</v>
      </c>
      <c r="D30" s="215"/>
      <c r="E30" s="1805" t="s">
        <v>1246</v>
      </c>
      <c r="F30" s="1798" t="s">
        <v>1432</v>
      </c>
    </row>
    <row r="31" spans="1:6" ht="15.75" customHeight="1">
      <c r="A31" s="1797" t="s">
        <v>1240</v>
      </c>
      <c r="B31" s="1792" t="s">
        <v>1233</v>
      </c>
      <c r="C31" s="1802" t="s">
        <v>1245</v>
      </c>
      <c r="D31" s="215"/>
      <c r="E31" s="1805" t="s">
        <v>1246</v>
      </c>
      <c r="F31" s="1798" t="s">
        <v>1432</v>
      </c>
    </row>
    <row r="32" spans="1:6" ht="15.75" customHeight="1">
      <c r="A32" s="1797" t="s">
        <v>1241</v>
      </c>
      <c r="B32" s="1792" t="s">
        <v>1234</v>
      </c>
      <c r="C32" s="1802" t="s">
        <v>1245</v>
      </c>
      <c r="D32" s="215"/>
      <c r="E32" s="1805" t="s">
        <v>1246</v>
      </c>
      <c r="F32" s="1798" t="s">
        <v>1432</v>
      </c>
    </row>
    <row r="33" spans="1:6" ht="15.75" customHeight="1">
      <c r="A33" s="1797" t="s">
        <v>1242</v>
      </c>
      <c r="B33" s="1792" t="s">
        <v>1235</v>
      </c>
      <c r="C33" s="1802" t="s">
        <v>1245</v>
      </c>
      <c r="D33" s="215"/>
      <c r="E33" s="1805" t="s">
        <v>1246</v>
      </c>
      <c r="F33" s="1798" t="s">
        <v>1432</v>
      </c>
    </row>
    <row r="34" spans="1:6" ht="15.75" customHeight="1">
      <c r="A34" s="1797" t="s">
        <v>1243</v>
      </c>
      <c r="B34" s="1792" t="s">
        <v>1236</v>
      </c>
      <c r="C34" s="1802" t="s">
        <v>1245</v>
      </c>
      <c r="D34" s="215"/>
      <c r="E34" s="1805" t="s">
        <v>1246</v>
      </c>
      <c r="F34" s="1798" t="s">
        <v>1432</v>
      </c>
    </row>
    <row r="35" spans="1:6" ht="15.75" customHeight="1">
      <c r="A35" s="1799" t="s">
        <v>1244</v>
      </c>
      <c r="B35" s="1793" t="s">
        <v>1237</v>
      </c>
      <c r="C35" s="1803" t="s">
        <v>1245</v>
      </c>
      <c r="D35" s="1794"/>
      <c r="E35" s="1806" t="s">
        <v>1246</v>
      </c>
      <c r="F35" s="1800" t="s">
        <v>1432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CAF5-8A5B-4391-80CD-F8BC537D0DB8}">
  <sheetPr>
    <tabColor theme="8" tint="0.79998168889431442"/>
  </sheetPr>
  <dimension ref="A1:H98"/>
  <sheetViews>
    <sheetView workbookViewId="0">
      <pane xSplit="1" ySplit="2" topLeftCell="B83" activePane="bottomRight" state="frozen"/>
      <selection pane="topRight" activeCell="B1" sqref="B1"/>
      <selection pane="bottomLeft" activeCell="A2" sqref="A2"/>
      <selection pane="bottomRight" activeCell="C98" sqref="C98"/>
    </sheetView>
  </sheetViews>
  <sheetFormatPr defaultColWidth="8.81640625" defaultRowHeight="13"/>
  <cols>
    <col min="1" max="1" width="9.453125" style="2527" bestFit="1" customWidth="1"/>
    <col min="2" max="2" width="9.90625" style="17" customWidth="1"/>
    <col min="3" max="3" width="17.90625" style="2689" bestFit="1" customWidth="1"/>
    <col min="4" max="4" width="9.6328125" style="2690" bestFit="1" customWidth="1"/>
    <col min="5" max="7" width="8.81640625" style="17"/>
    <col min="8" max="8" width="21.90625" style="17" bestFit="1" customWidth="1"/>
    <col min="9" max="16384" width="8.81640625" style="17"/>
  </cols>
  <sheetData>
    <row r="1" spans="1:8">
      <c r="A1" s="428" t="s">
        <v>352</v>
      </c>
      <c r="B1" s="304" t="s">
        <v>1488</v>
      </c>
    </row>
    <row r="2" spans="1:8">
      <c r="A2" s="2527" t="s">
        <v>1479</v>
      </c>
      <c r="B2" s="382" t="s">
        <v>1487</v>
      </c>
      <c r="C2" s="2689" t="s">
        <v>487</v>
      </c>
      <c r="D2" s="2690" t="s">
        <v>1480</v>
      </c>
    </row>
    <row r="3" spans="1:8">
      <c r="A3" s="2528">
        <v>43101</v>
      </c>
      <c r="B3" s="262">
        <f>'2_1CLI統計表'!B65</f>
        <v>101.10117603112177</v>
      </c>
      <c r="C3" s="2558"/>
      <c r="D3" s="2739"/>
      <c r="E3" s="2699"/>
      <c r="F3" s="2699"/>
    </row>
    <row r="4" spans="1:8">
      <c r="A4" s="2528">
        <v>43132</v>
      </c>
      <c r="B4" s="262">
        <f>'2_1CLI統計表'!B66</f>
        <v>101.08031240805521</v>
      </c>
      <c r="C4" s="2558"/>
      <c r="D4" s="2739"/>
      <c r="E4" s="2699"/>
      <c r="F4" s="2699"/>
    </row>
    <row r="5" spans="1:8">
      <c r="A5" s="2528">
        <v>43160</v>
      </c>
      <c r="B5" s="262">
        <f>'2_1CLI統計表'!B67</f>
        <v>101.15009925500387</v>
      </c>
      <c r="C5" s="2558">
        <f t="shared" ref="C5:C68" si="0">AVERAGE(B3:B5)</f>
        <v>101.11052923139361</v>
      </c>
      <c r="D5" s="2739">
        <f t="shared" ref="D5:D68" si="1">C5-C4</f>
        <v>101.11052923139361</v>
      </c>
      <c r="E5" s="2699">
        <f t="shared" ref="E5:E68" si="2">IF(D5&lt;0,-1,1)</f>
        <v>1</v>
      </c>
      <c r="F5" s="2699">
        <f t="shared" ref="F5:F68" si="3">SUM(E3:E5)</f>
        <v>1</v>
      </c>
      <c r="G5" s="17" t="str">
        <f t="shared" ref="G5:G68" si="4">IF(F5=-3,"悪化 ",IF(F5=3,"改善 "," ?"))</f>
        <v xml:space="preserve"> ?</v>
      </c>
    </row>
    <row r="6" spans="1:8">
      <c r="A6" s="2528">
        <v>43191</v>
      </c>
      <c r="B6" s="262">
        <f>'2_1CLI統計表'!B68</f>
        <v>101.29229090782839</v>
      </c>
      <c r="C6" s="2558">
        <f t="shared" si="0"/>
        <v>101.17423419029582</v>
      </c>
      <c r="D6" s="2739">
        <f t="shared" si="1"/>
        <v>6.3704958902206954E-2</v>
      </c>
      <c r="E6" s="2699">
        <f t="shared" si="2"/>
        <v>1</v>
      </c>
      <c r="F6" s="2699">
        <f t="shared" si="3"/>
        <v>2</v>
      </c>
      <c r="G6" s="17" t="str">
        <f t="shared" si="4"/>
        <v xml:space="preserve"> ?</v>
      </c>
    </row>
    <row r="7" spans="1:8">
      <c r="A7" s="2528">
        <v>43221</v>
      </c>
      <c r="B7" s="262">
        <f>'2_1CLI統計表'!B69</f>
        <v>101.47856240307181</v>
      </c>
      <c r="C7" s="2558">
        <f t="shared" si="0"/>
        <v>101.30698418863467</v>
      </c>
      <c r="D7" s="2739">
        <f t="shared" si="1"/>
        <v>0.13274999833885204</v>
      </c>
      <c r="E7" s="2699">
        <f t="shared" si="2"/>
        <v>1</v>
      </c>
      <c r="F7" s="2699">
        <f t="shared" si="3"/>
        <v>3</v>
      </c>
      <c r="G7" s="17" t="str">
        <f t="shared" si="4"/>
        <v xml:space="preserve">改善 </v>
      </c>
    </row>
    <row r="8" spans="1:8">
      <c r="A8" s="2528">
        <v>43252</v>
      </c>
      <c r="B8" s="262">
        <f>'2_1CLI統計表'!B70</f>
        <v>101.63597736107343</v>
      </c>
      <c r="C8" s="2558">
        <f t="shared" si="0"/>
        <v>101.46894355732452</v>
      </c>
      <c r="D8" s="2739">
        <f t="shared" si="1"/>
        <v>0.16195936868984973</v>
      </c>
      <c r="E8" s="2699">
        <f t="shared" si="2"/>
        <v>1</v>
      </c>
      <c r="F8" s="2699">
        <f t="shared" si="3"/>
        <v>3</v>
      </c>
      <c r="G8" s="17" t="str">
        <f t="shared" si="4"/>
        <v xml:space="preserve">改善 </v>
      </c>
    </row>
    <row r="9" spans="1:8">
      <c r="A9" s="2528">
        <v>43282</v>
      </c>
      <c r="B9" s="262">
        <f>'2_1CLI統計表'!B71</f>
        <v>101.69755113691951</v>
      </c>
      <c r="C9" s="2558">
        <f t="shared" si="0"/>
        <v>101.60403030035491</v>
      </c>
      <c r="D9" s="2739">
        <f t="shared" si="1"/>
        <v>0.13508674303038504</v>
      </c>
      <c r="E9" s="2699">
        <f t="shared" si="2"/>
        <v>1</v>
      </c>
      <c r="F9" s="2699">
        <f t="shared" si="3"/>
        <v>3</v>
      </c>
      <c r="G9" s="17" t="str">
        <f t="shared" si="4"/>
        <v xml:space="preserve">改善 </v>
      </c>
    </row>
    <row r="10" spans="1:8">
      <c r="A10" s="2528">
        <v>43313</v>
      </c>
      <c r="B10" s="262">
        <f>'2_1CLI統計表'!B72</f>
        <v>101.65923594505219</v>
      </c>
      <c r="C10" s="2558">
        <f t="shared" si="0"/>
        <v>101.66425481434838</v>
      </c>
      <c r="D10" s="2739">
        <f t="shared" si="1"/>
        <v>6.0224513993475171E-2</v>
      </c>
      <c r="E10" s="2699">
        <f t="shared" si="2"/>
        <v>1</v>
      </c>
      <c r="F10" s="2699">
        <f t="shared" si="3"/>
        <v>3</v>
      </c>
      <c r="G10" s="17" t="str">
        <f t="shared" si="4"/>
        <v xml:space="preserve">改善 </v>
      </c>
    </row>
    <row r="11" spans="1:8">
      <c r="A11" s="2528">
        <v>43344</v>
      </c>
      <c r="B11" s="262">
        <f>'2_1CLI統計表'!B73</f>
        <v>101.54075500811373</v>
      </c>
      <c r="C11" s="2558">
        <f t="shared" si="0"/>
        <v>101.63251403002847</v>
      </c>
      <c r="D11" s="2739">
        <f t="shared" si="1"/>
        <v>-3.1740784319907789E-2</v>
      </c>
      <c r="E11" s="2699">
        <f t="shared" si="2"/>
        <v>-1</v>
      </c>
      <c r="F11" s="2699">
        <f t="shared" si="3"/>
        <v>1</v>
      </c>
      <c r="G11" s="17" t="str">
        <f t="shared" si="4"/>
        <v xml:space="preserve"> ?</v>
      </c>
    </row>
    <row r="12" spans="1:8">
      <c r="A12" s="2528">
        <v>43374</v>
      </c>
      <c r="B12" s="262">
        <f>'2_1CLI統計表'!B74</f>
        <v>101.38619228674861</v>
      </c>
      <c r="C12" s="2558">
        <f t="shared" si="0"/>
        <v>101.52872774663818</v>
      </c>
      <c r="D12" s="2739">
        <f t="shared" si="1"/>
        <v>-0.10378628339029206</v>
      </c>
      <c r="E12" s="2699">
        <f t="shared" si="2"/>
        <v>-1</v>
      </c>
      <c r="F12" s="2699">
        <f t="shared" si="3"/>
        <v>-1</v>
      </c>
      <c r="G12" s="17" t="str">
        <f t="shared" si="4"/>
        <v xml:space="preserve"> ?</v>
      </c>
    </row>
    <row r="13" spans="1:8">
      <c r="A13" s="2528">
        <v>43405</v>
      </c>
      <c r="B13" s="262">
        <f>'2_1CLI統計表'!B75</f>
        <v>101.2112598881486</v>
      </c>
      <c r="C13" s="2558">
        <f t="shared" si="0"/>
        <v>101.37940239433698</v>
      </c>
      <c r="D13" s="2739">
        <f t="shared" si="1"/>
        <v>-0.14932535230120436</v>
      </c>
      <c r="E13" s="2699">
        <f t="shared" si="2"/>
        <v>-1</v>
      </c>
      <c r="F13" s="2699">
        <f t="shared" si="3"/>
        <v>-3</v>
      </c>
      <c r="G13" s="17" t="str">
        <f t="shared" si="4"/>
        <v xml:space="preserve">悪化 </v>
      </c>
    </row>
    <row r="14" spans="1:8">
      <c r="A14" s="2528">
        <v>43435</v>
      </c>
      <c r="B14" s="262">
        <f>'2_1CLI統計表'!B76</f>
        <v>101.01747038766861</v>
      </c>
      <c r="C14" s="2558">
        <f t="shared" si="0"/>
        <v>101.20497418752194</v>
      </c>
      <c r="D14" s="2739">
        <f t="shared" si="1"/>
        <v>-0.1744282068150369</v>
      </c>
      <c r="E14" s="2699">
        <f t="shared" si="2"/>
        <v>-1</v>
      </c>
      <c r="F14" s="2699">
        <f t="shared" si="3"/>
        <v>-3</v>
      </c>
      <c r="G14" s="17" t="str">
        <f t="shared" si="4"/>
        <v xml:space="preserve">悪化 </v>
      </c>
    </row>
    <row r="15" spans="1:8">
      <c r="A15" s="2528">
        <v>43466</v>
      </c>
      <c r="B15" s="262">
        <f>'2_1CLI統計表'!B77</f>
        <v>100.81726836741545</v>
      </c>
      <c r="C15" s="2558">
        <f t="shared" si="0"/>
        <v>101.01533288107755</v>
      </c>
      <c r="D15" s="2739">
        <f t="shared" si="1"/>
        <v>-0.18964130644438626</v>
      </c>
      <c r="E15" s="2699">
        <f t="shared" si="2"/>
        <v>-1</v>
      </c>
      <c r="F15" s="2699">
        <f t="shared" si="3"/>
        <v>-3</v>
      </c>
      <c r="G15" s="17" t="str">
        <f t="shared" si="4"/>
        <v xml:space="preserve">悪化 </v>
      </c>
    </row>
    <row r="16" spans="1:8">
      <c r="A16" s="2528">
        <v>43497</v>
      </c>
      <c r="B16" s="262">
        <f>'2_1CLI統計表'!B78</f>
        <v>100.66659072300922</v>
      </c>
      <c r="C16" s="2558">
        <f t="shared" si="0"/>
        <v>100.83377649269777</v>
      </c>
      <c r="D16" s="2739">
        <f t="shared" si="1"/>
        <v>-0.18155638837978927</v>
      </c>
      <c r="E16" s="2699">
        <f t="shared" si="2"/>
        <v>-1</v>
      </c>
      <c r="F16" s="2699">
        <f t="shared" si="3"/>
        <v>-3</v>
      </c>
      <c r="G16" s="17" t="str">
        <f t="shared" si="4"/>
        <v xml:space="preserve">悪化 </v>
      </c>
      <c r="H16" s="2691"/>
    </row>
    <row r="17" spans="1:8">
      <c r="A17" s="2528">
        <v>43525</v>
      </c>
      <c r="B17" s="262">
        <f>'2_1CLI統計表'!B79</f>
        <v>100.52822349910878</v>
      </c>
      <c r="C17" s="2558">
        <f t="shared" si="0"/>
        <v>100.67069419651115</v>
      </c>
      <c r="D17" s="2739">
        <f t="shared" si="1"/>
        <v>-0.16308229618661585</v>
      </c>
      <c r="E17" s="2699">
        <f t="shared" si="2"/>
        <v>-1</v>
      </c>
      <c r="F17" s="2699">
        <f t="shared" si="3"/>
        <v>-3</v>
      </c>
      <c r="G17" s="17" t="str">
        <f t="shared" si="4"/>
        <v xml:space="preserve">悪化 </v>
      </c>
      <c r="H17" s="2691"/>
    </row>
    <row r="18" spans="1:8">
      <c r="A18" s="2528">
        <v>43556</v>
      </c>
      <c r="B18" s="262">
        <f>'2_1CLI統計表'!B80</f>
        <v>100.45924425132888</v>
      </c>
      <c r="C18" s="2558">
        <f t="shared" si="0"/>
        <v>100.55135282448229</v>
      </c>
      <c r="D18" s="2739">
        <f t="shared" si="1"/>
        <v>-0.11934137202885609</v>
      </c>
      <c r="E18" s="2699">
        <f t="shared" si="2"/>
        <v>-1</v>
      </c>
      <c r="F18" s="2699">
        <f t="shared" si="3"/>
        <v>-3</v>
      </c>
      <c r="G18" s="17" t="str">
        <f t="shared" si="4"/>
        <v xml:space="preserve">悪化 </v>
      </c>
    </row>
    <row r="19" spans="1:8">
      <c r="A19" s="2528">
        <v>43586</v>
      </c>
      <c r="B19" s="262">
        <f>'2_1CLI統計表'!B81</f>
        <v>100.41190433651389</v>
      </c>
      <c r="C19" s="2558">
        <f t="shared" si="0"/>
        <v>100.46645736231717</v>
      </c>
      <c r="D19" s="2739">
        <f t="shared" si="1"/>
        <v>-8.4895462165121671E-2</v>
      </c>
      <c r="E19" s="2699">
        <f t="shared" si="2"/>
        <v>-1</v>
      </c>
      <c r="F19" s="2699">
        <f t="shared" si="3"/>
        <v>-3</v>
      </c>
      <c r="G19" s="17" t="str">
        <f t="shared" si="4"/>
        <v xml:space="preserve">悪化 </v>
      </c>
    </row>
    <row r="20" spans="1:8">
      <c r="A20" s="2528">
        <v>43617</v>
      </c>
      <c r="B20" s="262">
        <f>'2_1CLI統計表'!B82</f>
        <v>100.38576537468821</v>
      </c>
      <c r="C20" s="2558">
        <f t="shared" si="0"/>
        <v>100.41897132084365</v>
      </c>
      <c r="D20" s="2739">
        <f t="shared" si="1"/>
        <v>-4.7486041473518981E-2</v>
      </c>
      <c r="E20" s="2699">
        <f t="shared" si="2"/>
        <v>-1</v>
      </c>
      <c r="F20" s="2699">
        <f t="shared" si="3"/>
        <v>-3</v>
      </c>
      <c r="G20" s="17" t="str">
        <f t="shared" si="4"/>
        <v xml:space="preserve">悪化 </v>
      </c>
    </row>
    <row r="21" spans="1:8">
      <c r="A21" s="2528">
        <v>43647</v>
      </c>
      <c r="B21" s="262">
        <f>'2_1CLI統計表'!B83</f>
        <v>100.32455177400489</v>
      </c>
      <c r="C21" s="2558">
        <f t="shared" si="0"/>
        <v>100.37407382840233</v>
      </c>
      <c r="D21" s="2739">
        <f t="shared" si="1"/>
        <v>-4.4897492441322129E-2</v>
      </c>
      <c r="E21" s="2699">
        <f t="shared" si="2"/>
        <v>-1</v>
      </c>
      <c r="F21" s="2699">
        <f t="shared" si="3"/>
        <v>-3</v>
      </c>
      <c r="G21" s="17" t="str">
        <f t="shared" si="4"/>
        <v xml:space="preserve">悪化 </v>
      </c>
    </row>
    <row r="22" spans="1:8">
      <c r="A22" s="2528">
        <v>43678</v>
      </c>
      <c r="B22" s="262">
        <f>'2_1CLI統計表'!B84</f>
        <v>100.19034740815151</v>
      </c>
      <c r="C22" s="2558">
        <f t="shared" si="0"/>
        <v>100.30022151894821</v>
      </c>
      <c r="D22" s="2739">
        <f t="shared" si="1"/>
        <v>-7.385230945412502E-2</v>
      </c>
      <c r="E22" s="2699">
        <f t="shared" si="2"/>
        <v>-1</v>
      </c>
      <c r="F22" s="2699">
        <f t="shared" si="3"/>
        <v>-3</v>
      </c>
      <c r="G22" s="17" t="str">
        <f t="shared" si="4"/>
        <v xml:space="preserve">悪化 </v>
      </c>
    </row>
    <row r="23" spans="1:8">
      <c r="A23" s="2528">
        <v>43709</v>
      </c>
      <c r="B23" s="262">
        <f>'2_1CLI統計表'!B85</f>
        <v>99.968839379440809</v>
      </c>
      <c r="C23" s="2558">
        <f t="shared" si="0"/>
        <v>100.16124618719907</v>
      </c>
      <c r="D23" s="2739">
        <f t="shared" si="1"/>
        <v>-0.1389753317491369</v>
      </c>
      <c r="E23" s="2699">
        <f t="shared" si="2"/>
        <v>-1</v>
      </c>
      <c r="F23" s="2699">
        <f t="shared" si="3"/>
        <v>-3</v>
      </c>
      <c r="G23" s="17" t="str">
        <f t="shared" si="4"/>
        <v xml:space="preserve">悪化 </v>
      </c>
    </row>
    <row r="24" spans="1:8">
      <c r="A24" s="2528">
        <v>43739</v>
      </c>
      <c r="B24" s="262">
        <f>'2_1CLI統計表'!B86</f>
        <v>99.599837288969482</v>
      </c>
      <c r="C24" s="2558">
        <f t="shared" si="0"/>
        <v>99.919674692187257</v>
      </c>
      <c r="D24" s="2739">
        <f t="shared" si="1"/>
        <v>-0.24157149501181152</v>
      </c>
      <c r="E24" s="2699">
        <f t="shared" si="2"/>
        <v>-1</v>
      </c>
      <c r="F24" s="2699">
        <f t="shared" si="3"/>
        <v>-3</v>
      </c>
      <c r="G24" s="17" t="str">
        <f t="shared" si="4"/>
        <v xml:space="preserve">悪化 </v>
      </c>
    </row>
    <row r="25" spans="1:8">
      <c r="A25" s="2528">
        <v>43770</v>
      </c>
      <c r="B25" s="262">
        <f>'2_1CLI統計表'!B87</f>
        <v>99.183136587892321</v>
      </c>
      <c r="C25" s="2558">
        <f t="shared" si="0"/>
        <v>99.58393775210088</v>
      </c>
      <c r="D25" s="2739">
        <f t="shared" si="1"/>
        <v>-0.33573694008637744</v>
      </c>
      <c r="E25" s="2699">
        <f t="shared" si="2"/>
        <v>-1</v>
      </c>
      <c r="F25" s="2699">
        <f t="shared" si="3"/>
        <v>-3</v>
      </c>
      <c r="G25" s="17" t="str">
        <f t="shared" si="4"/>
        <v xml:space="preserve">悪化 </v>
      </c>
    </row>
    <row r="26" spans="1:8">
      <c r="A26" s="2528">
        <v>43800</v>
      </c>
      <c r="B26" s="262">
        <f>'2_1CLI統計表'!B88</f>
        <v>98.720031507580075</v>
      </c>
      <c r="C26" s="2558">
        <f t="shared" si="0"/>
        <v>99.167668461480616</v>
      </c>
      <c r="D26" s="2739">
        <f t="shared" si="1"/>
        <v>-0.41626929062026363</v>
      </c>
      <c r="E26" s="2699">
        <f t="shared" si="2"/>
        <v>-1</v>
      </c>
      <c r="F26" s="2699">
        <f t="shared" si="3"/>
        <v>-3</v>
      </c>
      <c r="G26" s="17" t="str">
        <f t="shared" si="4"/>
        <v xml:space="preserve">悪化 </v>
      </c>
    </row>
    <row r="27" spans="1:8">
      <c r="A27" s="2528">
        <v>43831</v>
      </c>
      <c r="B27" s="262">
        <f>'2_1CLI統計表'!B89</f>
        <v>98.153853251357063</v>
      </c>
      <c r="C27" s="2558">
        <f t="shared" si="0"/>
        <v>98.685673782276481</v>
      </c>
      <c r="D27" s="2739">
        <f t="shared" si="1"/>
        <v>-0.48199467920413497</v>
      </c>
      <c r="E27" s="2699">
        <f t="shared" si="2"/>
        <v>-1</v>
      </c>
      <c r="F27" s="2699">
        <f t="shared" si="3"/>
        <v>-3</v>
      </c>
      <c r="G27" s="17" t="str">
        <f t="shared" si="4"/>
        <v xml:space="preserve">悪化 </v>
      </c>
    </row>
    <row r="28" spans="1:8">
      <c r="A28" s="2528">
        <v>43862</v>
      </c>
      <c r="B28" s="262">
        <f>'2_1CLI統計表'!B90</f>
        <v>97.476934687490044</v>
      </c>
      <c r="C28" s="2558">
        <f t="shared" si="0"/>
        <v>98.116939815475732</v>
      </c>
      <c r="D28" s="2739">
        <f t="shared" si="1"/>
        <v>-0.56873396680074961</v>
      </c>
      <c r="E28" s="2699">
        <f t="shared" si="2"/>
        <v>-1</v>
      </c>
      <c r="F28" s="2699">
        <f t="shared" si="3"/>
        <v>-3</v>
      </c>
      <c r="G28" s="17" t="str">
        <f t="shared" si="4"/>
        <v xml:space="preserve">悪化 </v>
      </c>
    </row>
    <row r="29" spans="1:8">
      <c r="A29" s="2528">
        <v>43891</v>
      </c>
      <c r="B29" s="262">
        <f>'2_1CLI統計表'!B91</f>
        <v>96.805366402543385</v>
      </c>
      <c r="C29" s="2558">
        <f t="shared" si="0"/>
        <v>97.47871811379683</v>
      </c>
      <c r="D29" s="2739">
        <f t="shared" si="1"/>
        <v>-0.63822170167890135</v>
      </c>
      <c r="E29" s="2699">
        <f t="shared" si="2"/>
        <v>-1</v>
      </c>
      <c r="F29" s="2699">
        <f t="shared" si="3"/>
        <v>-3</v>
      </c>
      <c r="G29" s="17" t="str">
        <f t="shared" si="4"/>
        <v xml:space="preserve">悪化 </v>
      </c>
    </row>
    <row r="30" spans="1:8">
      <c r="A30" s="2528">
        <v>43922</v>
      </c>
      <c r="B30" s="262">
        <f>'2_1CLI統計表'!B92</f>
        <v>96.199291998140922</v>
      </c>
      <c r="C30" s="2558">
        <f t="shared" si="0"/>
        <v>96.827197696058121</v>
      </c>
      <c r="D30" s="2739">
        <f t="shared" si="1"/>
        <v>-0.65152041773870906</v>
      </c>
      <c r="E30" s="2699">
        <f t="shared" si="2"/>
        <v>-1</v>
      </c>
      <c r="F30" s="2699">
        <f t="shared" si="3"/>
        <v>-3</v>
      </c>
      <c r="G30" s="17" t="str">
        <f t="shared" si="4"/>
        <v xml:space="preserve">悪化 </v>
      </c>
    </row>
    <row r="31" spans="1:8">
      <c r="A31" s="2528">
        <v>43952</v>
      </c>
      <c r="B31" s="262">
        <f>'2_1CLI統計表'!B93</f>
        <v>95.829334080589078</v>
      </c>
      <c r="C31" s="2558">
        <f t="shared" si="0"/>
        <v>96.277997493757809</v>
      </c>
      <c r="D31" s="2739">
        <f t="shared" si="1"/>
        <v>-0.54920020230031241</v>
      </c>
      <c r="E31" s="2699">
        <f t="shared" si="2"/>
        <v>-1</v>
      </c>
      <c r="F31" s="2699">
        <f t="shared" si="3"/>
        <v>-3</v>
      </c>
      <c r="G31" s="17" t="str">
        <f t="shared" si="4"/>
        <v xml:space="preserve">悪化 </v>
      </c>
    </row>
    <row r="32" spans="1:8">
      <c r="A32" s="2528">
        <v>43983</v>
      </c>
      <c r="B32" s="262">
        <f>'2_1CLI統計表'!B94</f>
        <v>95.762641454976318</v>
      </c>
      <c r="C32" s="2558">
        <f t="shared" si="0"/>
        <v>95.930422511235449</v>
      </c>
      <c r="D32" s="2739">
        <f t="shared" si="1"/>
        <v>-0.34757498252236019</v>
      </c>
      <c r="E32" s="2699">
        <f t="shared" si="2"/>
        <v>-1</v>
      </c>
      <c r="F32" s="2699">
        <f t="shared" si="3"/>
        <v>-3</v>
      </c>
      <c r="G32" s="17" t="str">
        <f t="shared" si="4"/>
        <v xml:space="preserve">悪化 </v>
      </c>
    </row>
    <row r="33" spans="1:7">
      <c r="A33" s="2528">
        <v>44013</v>
      </c>
      <c r="B33" s="262">
        <f>'2_1CLI統計表'!B95</f>
        <v>96.013692126581205</v>
      </c>
      <c r="C33" s="2558">
        <f t="shared" si="0"/>
        <v>95.868555887382186</v>
      </c>
      <c r="D33" s="2739">
        <f t="shared" si="1"/>
        <v>-6.1866623853262581E-2</v>
      </c>
      <c r="E33" s="2699">
        <f t="shared" si="2"/>
        <v>-1</v>
      </c>
      <c r="F33" s="2699">
        <f t="shared" si="3"/>
        <v>-3</v>
      </c>
      <c r="G33" s="17" t="str">
        <f t="shared" si="4"/>
        <v xml:space="preserve">悪化 </v>
      </c>
    </row>
    <row r="34" spans="1:7">
      <c r="A34" s="2528">
        <v>44044</v>
      </c>
      <c r="B34" s="262">
        <f>'2_1CLI統計表'!B96</f>
        <v>96.528923611022407</v>
      </c>
      <c r="C34" s="2558">
        <f t="shared" si="0"/>
        <v>96.101752397526639</v>
      </c>
      <c r="D34" s="2739">
        <f t="shared" si="1"/>
        <v>0.23319651014445242</v>
      </c>
      <c r="E34" s="2699">
        <f t="shared" si="2"/>
        <v>1</v>
      </c>
      <c r="F34" s="2699">
        <f t="shared" si="3"/>
        <v>-1</v>
      </c>
      <c r="G34" s="17" t="str">
        <f t="shared" si="4"/>
        <v xml:space="preserve"> ?</v>
      </c>
    </row>
    <row r="35" spans="1:7">
      <c r="A35" s="2528">
        <v>44075</v>
      </c>
      <c r="B35" s="262">
        <f>'2_1CLI統計表'!B97</f>
        <v>97.215801907183803</v>
      </c>
      <c r="C35" s="2558">
        <f t="shared" si="0"/>
        <v>96.586139214929133</v>
      </c>
      <c r="D35" s="2739">
        <f t="shared" si="1"/>
        <v>0.48438681740249478</v>
      </c>
      <c r="E35" s="2699">
        <f t="shared" si="2"/>
        <v>1</v>
      </c>
      <c r="F35" s="2699">
        <f t="shared" si="3"/>
        <v>1</v>
      </c>
      <c r="G35" s="17" t="str">
        <f t="shared" si="4"/>
        <v xml:space="preserve"> ?</v>
      </c>
    </row>
    <row r="36" spans="1:7">
      <c r="A36" s="2528">
        <v>44105</v>
      </c>
      <c r="B36" s="262">
        <f>'2_1CLI統計表'!B98</f>
        <v>97.905475738027107</v>
      </c>
      <c r="C36" s="2558">
        <f t="shared" si="0"/>
        <v>97.216733752077786</v>
      </c>
      <c r="D36" s="2739">
        <f t="shared" si="1"/>
        <v>0.63059453714865299</v>
      </c>
      <c r="E36" s="2699">
        <f t="shared" si="2"/>
        <v>1</v>
      </c>
      <c r="F36" s="2699">
        <f t="shared" si="3"/>
        <v>3</v>
      </c>
      <c r="G36" s="17" t="str">
        <f t="shared" si="4"/>
        <v xml:space="preserve">改善 </v>
      </c>
    </row>
    <row r="37" spans="1:7">
      <c r="A37" s="2528">
        <v>44136</v>
      </c>
      <c r="B37" s="262">
        <f>'2_1CLI統計表'!B99</f>
        <v>98.552692935417696</v>
      </c>
      <c r="C37" s="2558">
        <f t="shared" si="0"/>
        <v>97.891323526876207</v>
      </c>
      <c r="D37" s="2739">
        <f t="shared" si="1"/>
        <v>0.67458977479842019</v>
      </c>
      <c r="E37" s="2699">
        <f t="shared" si="2"/>
        <v>1</v>
      </c>
      <c r="F37" s="2699">
        <f t="shared" si="3"/>
        <v>3</v>
      </c>
      <c r="G37" s="17" t="str">
        <f t="shared" si="4"/>
        <v xml:space="preserve">改善 </v>
      </c>
    </row>
    <row r="38" spans="1:7">
      <c r="A38" s="2528">
        <v>44166</v>
      </c>
      <c r="B38" s="262">
        <f>'2_1CLI統計表'!B100</f>
        <v>99.132068092791911</v>
      </c>
      <c r="C38" s="2558">
        <f t="shared" si="0"/>
        <v>98.530078922078886</v>
      </c>
      <c r="D38" s="2739">
        <f t="shared" si="1"/>
        <v>0.63875539520267921</v>
      </c>
      <c r="E38" s="2699">
        <f t="shared" si="2"/>
        <v>1</v>
      </c>
      <c r="F38" s="2699">
        <f t="shared" si="3"/>
        <v>3</v>
      </c>
      <c r="G38" s="17" t="str">
        <f t="shared" si="4"/>
        <v xml:space="preserve">改善 </v>
      </c>
    </row>
    <row r="39" spans="1:7">
      <c r="A39" s="2528">
        <v>44197</v>
      </c>
      <c r="B39" s="262">
        <f>'2_1CLI統計表'!B101</f>
        <v>99.630591109318047</v>
      </c>
      <c r="C39" s="2558">
        <f t="shared" si="0"/>
        <v>99.105117379175894</v>
      </c>
      <c r="D39" s="2739">
        <f t="shared" si="1"/>
        <v>0.5750384570970084</v>
      </c>
      <c r="E39" s="2699">
        <f t="shared" si="2"/>
        <v>1</v>
      </c>
      <c r="F39" s="2699">
        <f t="shared" si="3"/>
        <v>3</v>
      </c>
      <c r="G39" s="17" t="str">
        <f t="shared" si="4"/>
        <v xml:space="preserve">改善 </v>
      </c>
    </row>
    <row r="40" spans="1:7">
      <c r="A40" s="2528">
        <v>44228</v>
      </c>
      <c r="B40" s="262">
        <f>'2_1CLI統計表'!B102</f>
        <v>100.0638181297</v>
      </c>
      <c r="C40" s="2558">
        <f t="shared" si="0"/>
        <v>99.608825777269985</v>
      </c>
      <c r="D40" s="2739">
        <f t="shared" si="1"/>
        <v>0.50370839809409063</v>
      </c>
      <c r="E40" s="2699">
        <f t="shared" si="2"/>
        <v>1</v>
      </c>
      <c r="F40" s="2699">
        <f t="shared" si="3"/>
        <v>3</v>
      </c>
      <c r="G40" s="17" t="str">
        <f t="shared" si="4"/>
        <v xml:space="preserve">改善 </v>
      </c>
    </row>
    <row r="41" spans="1:7">
      <c r="A41" s="2528">
        <v>44256</v>
      </c>
      <c r="B41" s="262">
        <f>'2_1CLI統計表'!B103</f>
        <v>100.40928911889455</v>
      </c>
      <c r="C41" s="2558">
        <f t="shared" si="0"/>
        <v>100.0345661193042</v>
      </c>
      <c r="D41" s="2739">
        <f t="shared" si="1"/>
        <v>0.42574034203421718</v>
      </c>
      <c r="E41" s="2699">
        <f t="shared" si="2"/>
        <v>1</v>
      </c>
      <c r="F41" s="2699">
        <f t="shared" si="3"/>
        <v>3</v>
      </c>
      <c r="G41" s="17" t="str">
        <f t="shared" si="4"/>
        <v xml:space="preserve">改善 </v>
      </c>
    </row>
    <row r="42" spans="1:7">
      <c r="A42" s="2528">
        <v>44287</v>
      </c>
      <c r="B42" s="262">
        <f>'2_1CLI統計表'!B104</f>
        <v>100.65301077412846</v>
      </c>
      <c r="C42" s="2558">
        <f t="shared" si="0"/>
        <v>100.37537267424101</v>
      </c>
      <c r="D42" s="2739">
        <f t="shared" si="1"/>
        <v>0.34080655493680467</v>
      </c>
      <c r="E42" s="2699">
        <f t="shared" si="2"/>
        <v>1</v>
      </c>
      <c r="F42" s="2699">
        <f t="shared" si="3"/>
        <v>3</v>
      </c>
      <c r="G42" s="17" t="str">
        <f t="shared" si="4"/>
        <v xml:space="preserve">改善 </v>
      </c>
    </row>
    <row r="43" spans="1:7">
      <c r="A43" s="2528">
        <v>44317</v>
      </c>
      <c r="B43" s="262">
        <f>'2_1CLI統計表'!B105</f>
        <v>100.78588425561597</v>
      </c>
      <c r="C43" s="2558">
        <f t="shared" si="0"/>
        <v>100.61606138287966</v>
      </c>
      <c r="D43" s="2739">
        <f t="shared" si="1"/>
        <v>0.24068870863865754</v>
      </c>
      <c r="E43" s="2699">
        <f t="shared" si="2"/>
        <v>1</v>
      </c>
      <c r="F43" s="2699">
        <f t="shared" si="3"/>
        <v>3</v>
      </c>
      <c r="G43" s="17" t="str">
        <f t="shared" si="4"/>
        <v xml:space="preserve">改善 </v>
      </c>
    </row>
    <row r="44" spans="1:7">
      <c r="A44" s="2528">
        <v>44348</v>
      </c>
      <c r="B44" s="262">
        <f>'2_1CLI統計表'!B106</f>
        <v>100.81447216855311</v>
      </c>
      <c r="C44" s="2558">
        <f t="shared" si="0"/>
        <v>100.75112239943252</v>
      </c>
      <c r="D44" s="2739">
        <f t="shared" si="1"/>
        <v>0.13506101655285363</v>
      </c>
      <c r="E44" s="2699">
        <f t="shared" si="2"/>
        <v>1</v>
      </c>
      <c r="F44" s="2699">
        <f t="shared" si="3"/>
        <v>3</v>
      </c>
      <c r="G44" s="17" t="str">
        <f t="shared" si="4"/>
        <v xml:space="preserve">改善 </v>
      </c>
    </row>
    <row r="45" spans="1:7">
      <c r="A45" s="2528">
        <v>44378</v>
      </c>
      <c r="B45" s="262">
        <f>'2_1CLI統計表'!B107</f>
        <v>100.76703521171537</v>
      </c>
      <c r="C45" s="2558">
        <f t="shared" si="0"/>
        <v>100.78913054529482</v>
      </c>
      <c r="D45" s="2739">
        <f t="shared" si="1"/>
        <v>3.8008145862306719E-2</v>
      </c>
      <c r="E45" s="2699">
        <f t="shared" si="2"/>
        <v>1</v>
      </c>
      <c r="F45" s="2699">
        <f t="shared" si="3"/>
        <v>3</v>
      </c>
      <c r="G45" s="17" t="str">
        <f t="shared" si="4"/>
        <v xml:space="preserve">改善 </v>
      </c>
    </row>
    <row r="46" spans="1:7">
      <c r="A46" s="2528">
        <v>44409</v>
      </c>
      <c r="B46" s="262">
        <f>'2_1CLI統計表'!B108</f>
        <v>100.67325060352579</v>
      </c>
      <c r="C46" s="2558">
        <f t="shared" si="0"/>
        <v>100.75158599459809</v>
      </c>
      <c r="D46" s="2739">
        <f t="shared" si="1"/>
        <v>-3.7544550696736678E-2</v>
      </c>
      <c r="E46" s="2699">
        <f t="shared" si="2"/>
        <v>-1</v>
      </c>
      <c r="F46" s="2699">
        <f t="shared" si="3"/>
        <v>1</v>
      </c>
      <c r="G46" s="17" t="str">
        <f t="shared" si="4"/>
        <v xml:space="preserve"> ?</v>
      </c>
    </row>
    <row r="47" spans="1:7">
      <c r="A47" s="2528">
        <v>44440</v>
      </c>
      <c r="B47" s="262">
        <f>'2_1CLI統計表'!B109</f>
        <v>100.56963385733093</v>
      </c>
      <c r="C47" s="2558">
        <f t="shared" si="0"/>
        <v>100.6699732241907</v>
      </c>
      <c r="D47" s="2739">
        <f t="shared" si="1"/>
        <v>-8.1612770407389235E-2</v>
      </c>
      <c r="E47" s="2699">
        <f t="shared" si="2"/>
        <v>-1</v>
      </c>
      <c r="F47" s="2699">
        <f t="shared" si="3"/>
        <v>-1</v>
      </c>
      <c r="G47" s="17" t="str">
        <f t="shared" si="4"/>
        <v xml:space="preserve"> ?</v>
      </c>
    </row>
    <row r="48" spans="1:7">
      <c r="A48" s="2528">
        <v>44470</v>
      </c>
      <c r="B48" s="262">
        <f>'2_1CLI統計表'!B110</f>
        <v>100.52028760751233</v>
      </c>
      <c r="C48" s="2558">
        <f t="shared" si="0"/>
        <v>100.58772402278969</v>
      </c>
      <c r="D48" s="2739">
        <f t="shared" si="1"/>
        <v>-8.2249201401012328E-2</v>
      </c>
      <c r="E48" s="2699">
        <f t="shared" si="2"/>
        <v>-1</v>
      </c>
      <c r="F48" s="2699">
        <f t="shared" si="3"/>
        <v>-3</v>
      </c>
      <c r="G48" s="17" t="str">
        <f t="shared" si="4"/>
        <v xml:space="preserve">悪化 </v>
      </c>
    </row>
    <row r="49" spans="1:7">
      <c r="A49" s="2528">
        <v>44501</v>
      </c>
      <c r="B49" s="262">
        <f>'2_1CLI統計表'!B111</f>
        <v>100.52116620161738</v>
      </c>
      <c r="C49" s="2558">
        <f t="shared" si="0"/>
        <v>100.53702922215355</v>
      </c>
      <c r="D49" s="2739">
        <f t="shared" si="1"/>
        <v>-5.0694800636136961E-2</v>
      </c>
      <c r="E49" s="2699">
        <f t="shared" si="2"/>
        <v>-1</v>
      </c>
      <c r="F49" s="2699">
        <f t="shared" si="3"/>
        <v>-3</v>
      </c>
      <c r="G49" s="17" t="str">
        <f t="shared" si="4"/>
        <v xml:space="preserve">悪化 </v>
      </c>
    </row>
    <row r="50" spans="1:7">
      <c r="A50" s="2528">
        <v>44531</v>
      </c>
      <c r="B50" s="262">
        <f>'2_1CLI統計表'!B112</f>
        <v>100.5583840231713</v>
      </c>
      <c r="C50" s="2558">
        <f t="shared" si="0"/>
        <v>100.53327927743366</v>
      </c>
      <c r="D50" s="2739">
        <f t="shared" si="1"/>
        <v>-3.7499447198854341E-3</v>
      </c>
      <c r="E50" s="2699">
        <f t="shared" si="2"/>
        <v>-1</v>
      </c>
      <c r="F50" s="2699">
        <f t="shared" si="3"/>
        <v>-3</v>
      </c>
      <c r="G50" s="17" t="str">
        <f t="shared" si="4"/>
        <v xml:space="preserve">悪化 </v>
      </c>
    </row>
    <row r="51" spans="1:7">
      <c r="A51" s="2528">
        <v>44562</v>
      </c>
      <c r="B51" s="262">
        <f>'2_1CLI統計表'!B113</f>
        <v>100.64903808895235</v>
      </c>
      <c r="C51" s="2558">
        <f t="shared" si="0"/>
        <v>100.57619610458035</v>
      </c>
      <c r="D51" s="2739">
        <f t="shared" si="1"/>
        <v>4.2916827146683545E-2</v>
      </c>
      <c r="E51" s="2699">
        <f t="shared" si="2"/>
        <v>1</v>
      </c>
      <c r="F51" s="2699">
        <f t="shared" si="3"/>
        <v>-1</v>
      </c>
      <c r="G51" s="17" t="str">
        <f t="shared" si="4"/>
        <v xml:space="preserve"> ?</v>
      </c>
    </row>
    <row r="52" spans="1:7">
      <c r="A52" s="2528">
        <v>44593</v>
      </c>
      <c r="B52" s="262">
        <f>'2_1CLI統計表'!B114</f>
        <v>100.83699509398969</v>
      </c>
      <c r="C52" s="2558">
        <f t="shared" si="0"/>
        <v>100.68147240203778</v>
      </c>
      <c r="D52" s="2739">
        <f t="shared" si="1"/>
        <v>0.10527629745743639</v>
      </c>
      <c r="E52" s="2699">
        <f t="shared" si="2"/>
        <v>1</v>
      </c>
      <c r="F52" s="2699">
        <f t="shared" si="3"/>
        <v>1</v>
      </c>
      <c r="G52" s="17" t="str">
        <f t="shared" si="4"/>
        <v xml:space="preserve"> ?</v>
      </c>
    </row>
    <row r="53" spans="1:7">
      <c r="A53" s="2528">
        <v>44621</v>
      </c>
      <c r="B53" s="262">
        <f>'2_1CLI統計表'!B115</f>
        <v>101.08877296353437</v>
      </c>
      <c r="C53" s="2558">
        <f t="shared" si="0"/>
        <v>100.85826871549214</v>
      </c>
      <c r="D53" s="2739">
        <f t="shared" si="1"/>
        <v>0.17679631345436064</v>
      </c>
      <c r="E53" s="2699">
        <f t="shared" si="2"/>
        <v>1</v>
      </c>
      <c r="F53" s="2699">
        <f t="shared" si="3"/>
        <v>3</v>
      </c>
      <c r="G53" s="17" t="str">
        <f t="shared" si="4"/>
        <v xml:space="preserve">改善 </v>
      </c>
    </row>
    <row r="54" spans="1:7">
      <c r="A54" s="2528">
        <v>44652</v>
      </c>
      <c r="B54" s="262">
        <f>'2_1CLI統計表'!B116</f>
        <v>101.31791674156607</v>
      </c>
      <c r="C54" s="2558">
        <f t="shared" si="0"/>
        <v>101.08122826636338</v>
      </c>
      <c r="D54" s="2739">
        <f t="shared" si="1"/>
        <v>0.22295955087123787</v>
      </c>
      <c r="E54" s="2699">
        <f t="shared" si="2"/>
        <v>1</v>
      </c>
      <c r="F54" s="2699">
        <f t="shared" si="3"/>
        <v>3</v>
      </c>
      <c r="G54" s="17" t="str">
        <f t="shared" si="4"/>
        <v xml:space="preserve">改善 </v>
      </c>
    </row>
    <row r="55" spans="1:7">
      <c r="A55" s="2528">
        <v>44682</v>
      </c>
      <c r="B55" s="262">
        <f>'2_1CLI統計表'!B117</f>
        <v>101.47553614039295</v>
      </c>
      <c r="C55" s="2558">
        <f t="shared" si="0"/>
        <v>101.29407528183113</v>
      </c>
      <c r="D55" s="2739">
        <f t="shared" si="1"/>
        <v>0.21284701546774443</v>
      </c>
      <c r="E55" s="2699">
        <f t="shared" si="2"/>
        <v>1</v>
      </c>
      <c r="F55" s="2699">
        <f t="shared" si="3"/>
        <v>3</v>
      </c>
      <c r="G55" s="17" t="str">
        <f t="shared" si="4"/>
        <v xml:space="preserve">改善 </v>
      </c>
    </row>
    <row r="56" spans="1:7">
      <c r="A56" s="2528">
        <v>44713</v>
      </c>
      <c r="B56" s="262">
        <f>'2_1CLI統計表'!B118</f>
        <v>101.5961716134854</v>
      </c>
      <c r="C56" s="2558">
        <f t="shared" si="0"/>
        <v>101.46320816514815</v>
      </c>
      <c r="D56" s="2739">
        <f t="shared" si="1"/>
        <v>0.16913288331701892</v>
      </c>
      <c r="E56" s="2699">
        <f t="shared" si="2"/>
        <v>1</v>
      </c>
      <c r="F56" s="2699">
        <f t="shared" si="3"/>
        <v>3</v>
      </c>
      <c r="G56" s="17" t="str">
        <f t="shared" si="4"/>
        <v xml:space="preserve">改善 </v>
      </c>
    </row>
    <row r="57" spans="1:7">
      <c r="A57" s="2528">
        <v>44743</v>
      </c>
      <c r="B57" s="262">
        <f>'2_1CLI統計表'!B119</f>
        <v>101.64091799101733</v>
      </c>
      <c r="C57" s="2558">
        <f t="shared" si="0"/>
        <v>101.57087524829855</v>
      </c>
      <c r="D57" s="2739">
        <f t="shared" si="1"/>
        <v>0.10766708315040319</v>
      </c>
      <c r="E57" s="2699">
        <f t="shared" si="2"/>
        <v>1</v>
      </c>
      <c r="F57" s="2699">
        <f t="shared" si="3"/>
        <v>3</v>
      </c>
      <c r="G57" s="17" t="str">
        <f t="shared" si="4"/>
        <v xml:space="preserve">改善 </v>
      </c>
    </row>
    <row r="58" spans="1:7">
      <c r="A58" s="2528">
        <v>44774</v>
      </c>
      <c r="B58" s="262">
        <f>'2_1CLI統計表'!B120</f>
        <v>101.62448123252558</v>
      </c>
      <c r="C58" s="2558">
        <f t="shared" si="0"/>
        <v>101.62052361234277</v>
      </c>
      <c r="D58" s="2739">
        <f t="shared" si="1"/>
        <v>4.9648364044216464E-2</v>
      </c>
      <c r="E58" s="2699">
        <f t="shared" si="2"/>
        <v>1</v>
      </c>
      <c r="F58" s="2699">
        <f t="shared" si="3"/>
        <v>3</v>
      </c>
      <c r="G58" s="17" t="str">
        <f t="shared" si="4"/>
        <v xml:space="preserve">改善 </v>
      </c>
    </row>
    <row r="59" spans="1:7">
      <c r="A59" s="2528">
        <v>44805</v>
      </c>
      <c r="B59" s="262">
        <f>'2_1CLI統計表'!B121</f>
        <v>101.54980199324321</v>
      </c>
      <c r="C59" s="2558">
        <f t="shared" si="0"/>
        <v>101.60506707226205</v>
      </c>
      <c r="D59" s="2739">
        <f t="shared" si="1"/>
        <v>-1.545654008072006E-2</v>
      </c>
      <c r="E59" s="2699">
        <f t="shared" si="2"/>
        <v>-1</v>
      </c>
      <c r="F59" s="2699">
        <f t="shared" si="3"/>
        <v>1</v>
      </c>
      <c r="G59" s="17" t="str">
        <f t="shared" si="4"/>
        <v xml:space="preserve"> ?</v>
      </c>
    </row>
    <row r="60" spans="1:7">
      <c r="A60" s="2528">
        <v>44835</v>
      </c>
      <c r="B60" s="262">
        <f>'2_1CLI統計表'!B122</f>
        <v>101.45467525398743</v>
      </c>
      <c r="C60" s="2558">
        <f t="shared" si="0"/>
        <v>101.54298615991873</v>
      </c>
      <c r="D60" s="2739">
        <f t="shared" si="1"/>
        <v>-6.2080912343319028E-2</v>
      </c>
      <c r="E60" s="2699">
        <f t="shared" si="2"/>
        <v>-1</v>
      </c>
      <c r="F60" s="2699">
        <f t="shared" si="3"/>
        <v>-1</v>
      </c>
      <c r="G60" s="17" t="str">
        <f t="shared" si="4"/>
        <v xml:space="preserve"> ?</v>
      </c>
    </row>
    <row r="61" spans="1:7">
      <c r="A61" s="2528">
        <v>44866</v>
      </c>
      <c r="B61" s="262">
        <f>'2_1CLI統計表'!B123</f>
        <v>101.29625523502007</v>
      </c>
      <c r="C61" s="2558">
        <f t="shared" si="0"/>
        <v>101.43357749408356</v>
      </c>
      <c r="D61" s="2739">
        <f t="shared" si="1"/>
        <v>-0.1094086658351614</v>
      </c>
      <c r="E61" s="2699">
        <f t="shared" si="2"/>
        <v>-1</v>
      </c>
      <c r="F61" s="2699">
        <f t="shared" si="3"/>
        <v>-3</v>
      </c>
      <c r="G61" s="17" t="str">
        <f t="shared" si="4"/>
        <v xml:space="preserve">悪化 </v>
      </c>
    </row>
    <row r="62" spans="1:7">
      <c r="A62" s="2528">
        <v>44896</v>
      </c>
      <c r="B62" s="262">
        <f>'2_1CLI統計表'!B124</f>
        <v>101.07311489739453</v>
      </c>
      <c r="C62" s="2558">
        <f t="shared" si="0"/>
        <v>101.27468179546734</v>
      </c>
      <c r="D62" s="2739">
        <f t="shared" si="1"/>
        <v>-0.15889569861622022</v>
      </c>
      <c r="E62" s="2699">
        <f t="shared" si="2"/>
        <v>-1</v>
      </c>
      <c r="F62" s="2699">
        <f t="shared" si="3"/>
        <v>-3</v>
      </c>
      <c r="G62" s="17" t="str">
        <f t="shared" si="4"/>
        <v xml:space="preserve">悪化 </v>
      </c>
    </row>
    <row r="63" spans="1:7">
      <c r="A63" s="2528">
        <v>44927</v>
      </c>
      <c r="B63" s="262">
        <f>'2_1CLI統計表'!B125</f>
        <v>100.83304855736343</v>
      </c>
      <c r="C63" s="2558">
        <f t="shared" si="0"/>
        <v>101.06747289659268</v>
      </c>
      <c r="D63" s="2739">
        <f t="shared" si="1"/>
        <v>-0.20720889887466853</v>
      </c>
      <c r="E63" s="2699">
        <f t="shared" si="2"/>
        <v>-1</v>
      </c>
      <c r="F63" s="2699">
        <f t="shared" si="3"/>
        <v>-3</v>
      </c>
      <c r="G63" s="17" t="str">
        <f t="shared" si="4"/>
        <v xml:space="preserve">悪化 </v>
      </c>
    </row>
    <row r="64" spans="1:7">
      <c r="A64" s="2528">
        <v>44958</v>
      </c>
      <c r="B64" s="262">
        <f>'2_1CLI統計表'!B126</f>
        <v>100.61825674397882</v>
      </c>
      <c r="C64" s="2558">
        <f t="shared" si="0"/>
        <v>100.84147339957893</v>
      </c>
      <c r="D64" s="2739">
        <f t="shared" si="1"/>
        <v>-0.22599949701374555</v>
      </c>
      <c r="E64" s="2699">
        <f t="shared" si="2"/>
        <v>-1</v>
      </c>
      <c r="F64" s="2699">
        <f t="shared" si="3"/>
        <v>-3</v>
      </c>
      <c r="G64" s="17" t="str">
        <f t="shared" si="4"/>
        <v xml:space="preserve">悪化 </v>
      </c>
    </row>
    <row r="65" spans="1:7">
      <c r="A65" s="2528">
        <v>44986</v>
      </c>
      <c r="B65" s="262">
        <f>'2_1CLI統計表'!B127</f>
        <v>100.4953362863844</v>
      </c>
      <c r="C65" s="2558">
        <f t="shared" si="0"/>
        <v>100.64888052924221</v>
      </c>
      <c r="D65" s="2739">
        <f t="shared" si="1"/>
        <v>-0.19259287033672479</v>
      </c>
      <c r="E65" s="2699">
        <f t="shared" si="2"/>
        <v>-1</v>
      </c>
      <c r="F65" s="2699">
        <f t="shared" si="3"/>
        <v>-3</v>
      </c>
      <c r="G65" s="17" t="str">
        <f t="shared" si="4"/>
        <v xml:space="preserve">悪化 </v>
      </c>
    </row>
    <row r="66" spans="1:7">
      <c r="A66" s="2528">
        <v>45017</v>
      </c>
      <c r="B66" s="262">
        <f>'2_1CLI統計表'!B128</f>
        <v>100.43987582306683</v>
      </c>
      <c r="C66" s="2558">
        <f t="shared" si="0"/>
        <v>100.51782295114334</v>
      </c>
      <c r="D66" s="2739">
        <f t="shared" si="1"/>
        <v>-0.13105757809886143</v>
      </c>
      <c r="E66" s="2699">
        <f t="shared" si="2"/>
        <v>-1</v>
      </c>
      <c r="F66" s="2699">
        <f t="shared" si="3"/>
        <v>-3</v>
      </c>
      <c r="G66" s="17" t="str">
        <f t="shared" si="4"/>
        <v xml:space="preserve">悪化 </v>
      </c>
    </row>
    <row r="67" spans="1:7">
      <c r="A67" s="2528">
        <v>45047</v>
      </c>
      <c r="B67" s="262">
        <f>'2_1CLI統計表'!B129</f>
        <v>100.40833426869077</v>
      </c>
      <c r="C67" s="2558">
        <f t="shared" si="0"/>
        <v>100.44784879271401</v>
      </c>
      <c r="D67" s="2739">
        <f t="shared" si="1"/>
        <v>-6.9974158429332078E-2</v>
      </c>
      <c r="E67" s="2699">
        <f t="shared" si="2"/>
        <v>-1</v>
      </c>
      <c r="F67" s="2699">
        <f t="shared" si="3"/>
        <v>-3</v>
      </c>
      <c r="G67" s="17" t="str">
        <f t="shared" si="4"/>
        <v xml:space="preserve">悪化 </v>
      </c>
    </row>
    <row r="68" spans="1:7">
      <c r="A68" s="2528">
        <v>45078</v>
      </c>
      <c r="B68" s="262">
        <f>'2_1CLI統計表'!B130</f>
        <v>100.3696167401196</v>
      </c>
      <c r="C68" s="2558">
        <f t="shared" si="0"/>
        <v>100.40594227729241</v>
      </c>
      <c r="D68" s="2739">
        <f t="shared" si="1"/>
        <v>-4.1906515421601398E-2</v>
      </c>
      <c r="E68" s="2699">
        <f t="shared" si="2"/>
        <v>-1</v>
      </c>
      <c r="F68" s="2699">
        <f t="shared" si="3"/>
        <v>-3</v>
      </c>
      <c r="G68" s="17" t="str">
        <f t="shared" si="4"/>
        <v xml:space="preserve">悪化 </v>
      </c>
    </row>
    <row r="69" spans="1:7">
      <c r="A69" s="2528">
        <v>45108</v>
      </c>
      <c r="B69" s="262">
        <f>'2_1CLI統計表'!B131</f>
        <v>100.31831702530519</v>
      </c>
      <c r="C69" s="2558">
        <f t="shared" ref="C69:C95" si="5">AVERAGE(B67:B69)</f>
        <v>100.36542267803851</v>
      </c>
      <c r="D69" s="2739">
        <f t="shared" ref="D69:D95" si="6">C69-C68</f>
        <v>-4.0519599253897809E-2</v>
      </c>
      <c r="E69" s="2699">
        <f t="shared" ref="E69:E95" si="7">IF(D69&lt;0,-1,1)</f>
        <v>-1</v>
      </c>
      <c r="F69" s="2699">
        <f t="shared" ref="F69:F95" si="8">SUM(E67:E69)</f>
        <v>-3</v>
      </c>
      <c r="G69" s="17" t="str">
        <f>IF(F69=-3,"悪化 ",IF(F69=3,"改善 "," ?"))</f>
        <v xml:space="preserve">悪化 </v>
      </c>
    </row>
    <row r="70" spans="1:7">
      <c r="A70" s="2528">
        <v>45139</v>
      </c>
      <c r="B70" s="262">
        <f>'2_1CLI統計表'!B132</f>
        <v>100.17932381929788</v>
      </c>
      <c r="C70" s="2558">
        <f t="shared" si="5"/>
        <v>100.28908586157422</v>
      </c>
      <c r="D70" s="2739">
        <f t="shared" si="6"/>
        <v>-7.6336816464291246E-2</v>
      </c>
      <c r="E70" s="2699">
        <f t="shared" si="7"/>
        <v>-1</v>
      </c>
      <c r="F70" s="2699">
        <f t="shared" si="8"/>
        <v>-3</v>
      </c>
      <c r="G70" s="17" t="str">
        <f t="shared" ref="G70:G95" si="9">IF(F70=-3,"悪化 ",IF(F70=3,"改善 "," ?"))</f>
        <v xml:space="preserve">悪化 </v>
      </c>
    </row>
    <row r="71" spans="1:7">
      <c r="A71" s="2528">
        <v>45170</v>
      </c>
      <c r="B71" s="262">
        <f>'2_1CLI統計表'!B133</f>
        <v>99.939537477484848</v>
      </c>
      <c r="C71" s="2558">
        <f t="shared" si="5"/>
        <v>100.14572610736263</v>
      </c>
      <c r="D71" s="2739">
        <f t="shared" si="6"/>
        <v>-0.14335975421158764</v>
      </c>
      <c r="E71" s="2699">
        <f t="shared" si="7"/>
        <v>-1</v>
      </c>
      <c r="F71" s="2699">
        <f t="shared" si="8"/>
        <v>-3</v>
      </c>
      <c r="G71" s="17" t="str">
        <f t="shared" si="9"/>
        <v xml:space="preserve">悪化 </v>
      </c>
    </row>
    <row r="72" spans="1:7">
      <c r="A72" s="2528">
        <v>45200</v>
      </c>
      <c r="B72" s="262">
        <f>'2_1CLI統計表'!B134</f>
        <v>99.61305056968844</v>
      </c>
      <c r="C72" s="2558">
        <f t="shared" si="5"/>
        <v>99.910637288823708</v>
      </c>
      <c r="D72" s="2739">
        <f t="shared" si="6"/>
        <v>-0.2350888185389266</v>
      </c>
      <c r="E72" s="2699">
        <f t="shared" si="7"/>
        <v>-1</v>
      </c>
      <c r="F72" s="2699">
        <f t="shared" si="8"/>
        <v>-3</v>
      </c>
      <c r="G72" s="17" t="str">
        <f t="shared" si="9"/>
        <v xml:space="preserve">悪化 </v>
      </c>
    </row>
    <row r="73" spans="1:7">
      <c r="A73" s="2528">
        <v>45231</v>
      </c>
      <c r="B73" s="262">
        <f>'2_1CLI統計表'!B135</f>
        <v>99.204553235204159</v>
      </c>
      <c r="C73" s="2558">
        <f t="shared" si="5"/>
        <v>99.585713760792487</v>
      </c>
      <c r="D73" s="2739">
        <f t="shared" si="6"/>
        <v>-0.3249235280312206</v>
      </c>
      <c r="E73" s="2699">
        <f t="shared" si="7"/>
        <v>-1</v>
      </c>
      <c r="F73" s="2699">
        <f t="shared" si="8"/>
        <v>-3</v>
      </c>
      <c r="G73" s="17" t="str">
        <f t="shared" si="9"/>
        <v xml:space="preserve">悪化 </v>
      </c>
    </row>
    <row r="74" spans="1:7">
      <c r="A74" s="2528">
        <v>45261</v>
      </c>
      <c r="B74" s="262">
        <f>'2_1CLI統計表'!B136</f>
        <v>98.849985046868284</v>
      </c>
      <c r="C74" s="2558">
        <f t="shared" si="5"/>
        <v>99.222529617253642</v>
      </c>
      <c r="D74" s="2739">
        <f t="shared" si="6"/>
        <v>-0.36318414353884521</v>
      </c>
      <c r="E74" s="2699">
        <f t="shared" si="7"/>
        <v>-1</v>
      </c>
      <c r="F74" s="2699">
        <f t="shared" si="8"/>
        <v>-3</v>
      </c>
      <c r="G74" s="17" t="str">
        <f t="shared" si="9"/>
        <v xml:space="preserve">悪化 </v>
      </c>
    </row>
    <row r="75" spans="1:7">
      <c r="A75" s="2528">
        <v>45292</v>
      </c>
      <c r="B75" s="262">
        <f>'2_1CLI統計表'!B137</f>
        <v>98.599667839613559</v>
      </c>
      <c r="C75" s="2558">
        <f t="shared" si="5"/>
        <v>98.884735373895339</v>
      </c>
      <c r="D75" s="2739">
        <f t="shared" si="6"/>
        <v>-0.33779424335830299</v>
      </c>
      <c r="E75" s="2699">
        <f t="shared" si="7"/>
        <v>-1</v>
      </c>
      <c r="F75" s="2699">
        <f t="shared" si="8"/>
        <v>-3</v>
      </c>
      <c r="G75" s="17" t="str">
        <f t="shared" si="9"/>
        <v xml:space="preserve">悪化 </v>
      </c>
    </row>
    <row r="76" spans="1:7">
      <c r="A76" s="2528">
        <v>45323</v>
      </c>
      <c r="B76" s="262">
        <f>'2_1CLI統計表'!B138</f>
        <v>98.559194720579768</v>
      </c>
      <c r="C76" s="2558">
        <f t="shared" si="5"/>
        <v>98.669615869020546</v>
      </c>
      <c r="D76" s="2739">
        <f t="shared" si="6"/>
        <v>-0.21511950487479226</v>
      </c>
      <c r="E76" s="2699">
        <f t="shared" si="7"/>
        <v>-1</v>
      </c>
      <c r="F76" s="2699">
        <f t="shared" si="8"/>
        <v>-3</v>
      </c>
      <c r="G76" s="17" t="str">
        <f t="shared" si="9"/>
        <v xml:space="preserve">悪化 </v>
      </c>
    </row>
    <row r="77" spans="1:7">
      <c r="A77" s="2528">
        <v>45352</v>
      </c>
      <c r="B77" s="262">
        <f>'2_1CLI統計表'!B139</f>
        <v>98.699280993552534</v>
      </c>
      <c r="C77" s="2558">
        <f t="shared" si="5"/>
        <v>98.61938118458194</v>
      </c>
      <c r="D77" s="2739">
        <f t="shared" si="6"/>
        <v>-5.0234684438606791E-2</v>
      </c>
      <c r="E77" s="2699">
        <f t="shared" si="7"/>
        <v>-1</v>
      </c>
      <c r="F77" s="2699">
        <f t="shared" si="8"/>
        <v>-3</v>
      </c>
      <c r="G77" s="17" t="str">
        <f t="shared" si="9"/>
        <v xml:space="preserve">悪化 </v>
      </c>
    </row>
    <row r="78" spans="1:7">
      <c r="A78" s="2528">
        <v>45383</v>
      </c>
      <c r="B78" s="262">
        <f>'2_1CLI統計表'!B140</f>
        <v>98.981697536428982</v>
      </c>
      <c r="C78" s="2558">
        <f t="shared" si="5"/>
        <v>98.746724416853752</v>
      </c>
      <c r="D78" s="2739">
        <f t="shared" si="6"/>
        <v>0.12734323227181221</v>
      </c>
      <c r="E78" s="2699">
        <f t="shared" si="7"/>
        <v>1</v>
      </c>
      <c r="F78" s="2699">
        <f t="shared" si="8"/>
        <v>-1</v>
      </c>
      <c r="G78" s="17" t="str">
        <f t="shared" si="9"/>
        <v xml:space="preserve"> ?</v>
      </c>
    </row>
    <row r="79" spans="1:7">
      <c r="A79" s="2528">
        <v>45413</v>
      </c>
      <c r="B79" s="262">
        <f>'2_1CLI統計表'!B141</f>
        <v>99.326176591735404</v>
      </c>
      <c r="C79" s="2558">
        <f t="shared" si="5"/>
        <v>99.002385040572321</v>
      </c>
      <c r="D79" s="2739">
        <f t="shared" si="6"/>
        <v>0.25566062371856901</v>
      </c>
      <c r="E79" s="2699">
        <f t="shared" si="7"/>
        <v>1</v>
      </c>
      <c r="F79" s="2699">
        <f t="shared" si="8"/>
        <v>1</v>
      </c>
      <c r="G79" s="17" t="str">
        <f t="shared" si="9"/>
        <v xml:space="preserve"> ?</v>
      </c>
    </row>
    <row r="80" spans="1:7">
      <c r="A80" s="2528">
        <v>45444</v>
      </c>
      <c r="B80" s="262">
        <f>'2_1CLI統計表'!B142</f>
        <v>99.645973837356465</v>
      </c>
      <c r="C80" s="2558">
        <f t="shared" si="5"/>
        <v>99.317949321840274</v>
      </c>
      <c r="D80" s="2739">
        <f t="shared" si="6"/>
        <v>0.31556428126795311</v>
      </c>
      <c r="E80" s="2699">
        <f t="shared" si="7"/>
        <v>1</v>
      </c>
      <c r="F80" s="2699">
        <f t="shared" si="8"/>
        <v>3</v>
      </c>
      <c r="G80" s="17" t="str">
        <f t="shared" si="9"/>
        <v xml:space="preserve">改善 </v>
      </c>
    </row>
    <row r="81" spans="1:7">
      <c r="A81" s="2528">
        <v>45474</v>
      </c>
      <c r="B81" s="262">
        <f>'2_1CLI統計表'!B143</f>
        <v>99.888771396973638</v>
      </c>
      <c r="C81" s="2558">
        <f t="shared" si="5"/>
        <v>99.620307275355174</v>
      </c>
      <c r="D81" s="2739">
        <f t="shared" si="6"/>
        <v>0.30235795351489969</v>
      </c>
      <c r="E81" s="2699">
        <f t="shared" si="7"/>
        <v>1</v>
      </c>
      <c r="F81" s="2699">
        <f t="shared" si="8"/>
        <v>3</v>
      </c>
      <c r="G81" s="17" t="str">
        <f t="shared" si="9"/>
        <v xml:space="preserve">改善 </v>
      </c>
    </row>
    <row r="82" spans="1:7">
      <c r="A82" s="2528">
        <v>45505</v>
      </c>
      <c r="B82" s="262">
        <f>'2_1CLI統計表'!B144</f>
        <v>100.02153037618025</v>
      </c>
      <c r="C82" s="2558">
        <f t="shared" si="5"/>
        <v>99.852091870170113</v>
      </c>
      <c r="D82" s="2739">
        <f t="shared" si="6"/>
        <v>0.23178459481493974</v>
      </c>
      <c r="E82" s="2699">
        <f t="shared" si="7"/>
        <v>1</v>
      </c>
      <c r="F82" s="2699">
        <f t="shared" si="8"/>
        <v>3</v>
      </c>
      <c r="G82" s="17" t="str">
        <f t="shared" si="9"/>
        <v xml:space="preserve">改善 </v>
      </c>
    </row>
    <row r="83" spans="1:7">
      <c r="A83" s="2528">
        <v>45536</v>
      </c>
      <c r="B83" s="262">
        <f>'2_1CLI統計表'!B145</f>
        <v>100.08695458877982</v>
      </c>
      <c r="C83" s="2558">
        <f t="shared" si="5"/>
        <v>99.999085453977898</v>
      </c>
      <c r="D83" s="2739">
        <f t="shared" si="6"/>
        <v>0.14699358380778449</v>
      </c>
      <c r="E83" s="2699">
        <f t="shared" si="7"/>
        <v>1</v>
      </c>
      <c r="F83" s="2699">
        <f t="shared" si="8"/>
        <v>3</v>
      </c>
      <c r="G83" s="17" t="str">
        <f t="shared" si="9"/>
        <v xml:space="preserve">改善 </v>
      </c>
    </row>
    <row r="84" spans="1:7">
      <c r="A84" s="2528">
        <v>45566</v>
      </c>
      <c r="B84" s="262">
        <f>'2_1CLI統計表'!B146</f>
        <v>99.983777962698952</v>
      </c>
      <c r="C84" s="2558">
        <f t="shared" si="5"/>
        <v>100.03075430921967</v>
      </c>
      <c r="D84" s="2739">
        <f t="shared" si="6"/>
        <v>3.1668855241775873E-2</v>
      </c>
      <c r="E84" s="2699">
        <f t="shared" si="7"/>
        <v>1</v>
      </c>
      <c r="F84" s="2699">
        <f t="shared" si="8"/>
        <v>3</v>
      </c>
      <c r="G84" s="17" t="str">
        <f t="shared" si="9"/>
        <v xml:space="preserve">改善 </v>
      </c>
    </row>
    <row r="85" spans="1:7">
      <c r="A85" s="2528">
        <v>45597</v>
      </c>
      <c r="B85" s="262">
        <f>'2_1CLI統計表'!B147</f>
        <v>99.897344895450289</v>
      </c>
      <c r="C85" s="2558">
        <f t="shared" si="5"/>
        <v>99.989359148976362</v>
      </c>
      <c r="D85" s="2739">
        <f t="shared" si="6"/>
        <v>-4.139516024331158E-2</v>
      </c>
      <c r="E85" s="2699">
        <f t="shared" si="7"/>
        <v>-1</v>
      </c>
      <c r="F85" s="2699">
        <f t="shared" si="8"/>
        <v>1</v>
      </c>
      <c r="G85" s="17" t="str">
        <f t="shared" si="9"/>
        <v xml:space="preserve"> ?</v>
      </c>
    </row>
    <row r="86" spans="1:7">
      <c r="A86" s="2528">
        <v>45627</v>
      </c>
      <c r="B86" s="262">
        <f>'2_1CLI統計表'!B148</f>
        <v>99.873257970496454</v>
      </c>
      <c r="C86" s="2558">
        <f t="shared" si="5"/>
        <v>99.918126942881898</v>
      </c>
      <c r="D86" s="2739">
        <f t="shared" si="6"/>
        <v>-7.1232206094464345E-2</v>
      </c>
      <c r="E86" s="2699">
        <f t="shared" si="7"/>
        <v>-1</v>
      </c>
      <c r="F86" s="2699">
        <f t="shared" si="8"/>
        <v>-1</v>
      </c>
      <c r="G86" s="17" t="str">
        <f t="shared" si="9"/>
        <v xml:space="preserve"> ?</v>
      </c>
    </row>
    <row r="87" spans="1:7">
      <c r="A87" s="2528">
        <v>45658</v>
      </c>
      <c r="B87" s="262">
        <f>'2_1CLI統計表'!B149</f>
        <v>99.884344035760122</v>
      </c>
      <c r="C87" s="2558">
        <f t="shared" si="5"/>
        <v>99.88498230056895</v>
      </c>
      <c r="D87" s="2739">
        <f t="shared" si="6"/>
        <v>-3.3144642312947781E-2</v>
      </c>
      <c r="E87" s="2699">
        <f t="shared" si="7"/>
        <v>-1</v>
      </c>
      <c r="F87" s="2699">
        <f t="shared" si="8"/>
        <v>-3</v>
      </c>
      <c r="G87" s="17" t="str">
        <f t="shared" si="9"/>
        <v xml:space="preserve">悪化 </v>
      </c>
    </row>
    <row r="88" spans="1:7">
      <c r="A88" s="2528">
        <v>45689</v>
      </c>
      <c r="B88" s="262">
        <f>'2_1CLI統計表'!B150</f>
        <v>99.857065994440532</v>
      </c>
      <c r="C88" s="2558">
        <f t="shared" si="5"/>
        <v>99.871556000232374</v>
      </c>
      <c r="D88" s="2739">
        <f t="shared" si="6"/>
        <v>-1.3426300336575991E-2</v>
      </c>
      <c r="E88" s="2699">
        <f t="shared" si="7"/>
        <v>-1</v>
      </c>
      <c r="F88" s="2699">
        <f t="shared" si="8"/>
        <v>-3</v>
      </c>
      <c r="G88" s="17" t="str">
        <f t="shared" si="9"/>
        <v xml:space="preserve">悪化 </v>
      </c>
    </row>
    <row r="89" spans="1:7">
      <c r="A89" s="2528">
        <v>45717</v>
      </c>
      <c r="B89" s="262">
        <f>'2_1CLI統計表'!B151</f>
        <v>99.760036456830278</v>
      </c>
      <c r="C89" s="2558">
        <f t="shared" si="5"/>
        <v>99.833815495676973</v>
      </c>
      <c r="D89" s="2739">
        <f t="shared" si="6"/>
        <v>-3.7740504555401344E-2</v>
      </c>
      <c r="E89" s="2699">
        <f t="shared" si="7"/>
        <v>-1</v>
      </c>
      <c r="F89" s="2699">
        <f t="shared" si="8"/>
        <v>-3</v>
      </c>
      <c r="G89" s="17" t="str">
        <f t="shared" si="9"/>
        <v xml:space="preserve">悪化 </v>
      </c>
    </row>
    <row r="90" spans="1:7">
      <c r="A90" s="2528">
        <v>45748</v>
      </c>
      <c r="B90" s="262">
        <f>'2_1CLI統計表'!B152</f>
        <v>99.638463633964349</v>
      </c>
      <c r="C90" s="2558">
        <f t="shared" si="5"/>
        <v>99.751855361745058</v>
      </c>
      <c r="D90" s="2739">
        <f t="shared" si="6"/>
        <v>-8.1960133931914925E-2</v>
      </c>
      <c r="E90" s="2699">
        <f t="shared" si="7"/>
        <v>-1</v>
      </c>
      <c r="F90" s="2699">
        <f t="shared" si="8"/>
        <v>-3</v>
      </c>
      <c r="G90" s="17" t="str">
        <f t="shared" si="9"/>
        <v xml:space="preserve">悪化 </v>
      </c>
    </row>
    <row r="91" spans="1:7">
      <c r="A91" s="2528">
        <v>45778</v>
      </c>
      <c r="B91" s="262">
        <f>'2_1CLI統計表'!B153</f>
        <v>99.630882296881467</v>
      </c>
      <c r="C91" s="2558">
        <f t="shared" si="5"/>
        <v>99.676460795892027</v>
      </c>
      <c r="D91" s="2739">
        <f t="shared" si="6"/>
        <v>-7.5394565853031281E-2</v>
      </c>
      <c r="E91" s="2699">
        <f t="shared" si="7"/>
        <v>-1</v>
      </c>
      <c r="F91" s="2699">
        <f t="shared" si="8"/>
        <v>-3</v>
      </c>
      <c r="G91" s="17" t="str">
        <f t="shared" si="9"/>
        <v xml:space="preserve">悪化 </v>
      </c>
    </row>
    <row r="92" spans="1:7">
      <c r="A92" s="2528">
        <v>45809</v>
      </c>
      <c r="B92" s="262">
        <f>'2_1CLI統計表'!B154</f>
        <v>99.687782163107087</v>
      </c>
      <c r="C92" s="2558">
        <f t="shared" si="5"/>
        <v>99.652376031317644</v>
      </c>
      <c r="D92" s="2739">
        <f t="shared" si="6"/>
        <v>-2.4084764574382689E-2</v>
      </c>
      <c r="E92" s="2699">
        <f t="shared" si="7"/>
        <v>-1</v>
      </c>
      <c r="F92" s="2699">
        <f t="shared" si="8"/>
        <v>-3</v>
      </c>
      <c r="G92" s="17" t="str">
        <f t="shared" si="9"/>
        <v xml:space="preserve">悪化 </v>
      </c>
    </row>
    <row r="93" spans="1:7">
      <c r="A93" s="2528">
        <v>45839</v>
      </c>
      <c r="B93" s="262">
        <f>'2_1CLI統計表'!B155</f>
        <v>99.760802546529163</v>
      </c>
      <c r="C93" s="2558">
        <f t="shared" si="5"/>
        <v>99.693155668839225</v>
      </c>
      <c r="D93" s="2739">
        <f t="shared" si="6"/>
        <v>4.077963752158098E-2</v>
      </c>
      <c r="E93" s="2699">
        <f t="shared" si="7"/>
        <v>1</v>
      </c>
      <c r="F93" s="2699">
        <f t="shared" si="8"/>
        <v>-1</v>
      </c>
      <c r="G93" s="17" t="str">
        <f t="shared" si="9"/>
        <v xml:space="preserve"> ?</v>
      </c>
    </row>
    <row r="94" spans="1:7">
      <c r="A94" s="2528">
        <v>45870</v>
      </c>
      <c r="B94" s="262">
        <f>'2_1CLI統計表'!B156</f>
        <v>99.848048002290852</v>
      </c>
      <c r="C94" s="2558">
        <f t="shared" si="5"/>
        <v>99.76554423730903</v>
      </c>
      <c r="D94" s="2739">
        <f t="shared" si="6"/>
        <v>7.2388568469804682E-2</v>
      </c>
      <c r="E94" s="2699">
        <f t="shared" si="7"/>
        <v>1</v>
      </c>
      <c r="F94" s="2699">
        <f t="shared" si="8"/>
        <v>1</v>
      </c>
      <c r="G94" s="17" t="str">
        <f t="shared" si="9"/>
        <v xml:space="preserve"> ?</v>
      </c>
    </row>
    <row r="95" spans="1:7">
      <c r="A95" s="2528">
        <v>45901</v>
      </c>
      <c r="B95" s="262">
        <f>'2_1CLI統計表'!B157</f>
        <v>99.970529569082743</v>
      </c>
      <c r="C95" s="2558">
        <f t="shared" si="5"/>
        <v>99.859793372634257</v>
      </c>
      <c r="D95" s="2739">
        <f t="shared" si="6"/>
        <v>9.424913532522794E-2</v>
      </c>
      <c r="E95" s="2699">
        <f t="shared" si="7"/>
        <v>1</v>
      </c>
      <c r="F95" s="2699">
        <f t="shared" si="8"/>
        <v>3</v>
      </c>
      <c r="G95" s="17" t="str">
        <f t="shared" si="9"/>
        <v xml:space="preserve">改善 </v>
      </c>
    </row>
    <row r="96" spans="1:7">
      <c r="A96" s="2528">
        <v>45931</v>
      </c>
      <c r="B96" s="262">
        <f>'2_1CLI統計表'!B158</f>
        <v>100.079260042806</v>
      </c>
      <c r="C96" s="2558">
        <f t="shared" ref="C96" si="10">AVERAGE(B94:B96)</f>
        <v>99.965945871393203</v>
      </c>
      <c r="D96" s="2739">
        <f t="shared" ref="D96" si="11">C96-C95</f>
        <v>0.10615249875894506</v>
      </c>
      <c r="E96" s="2699">
        <f t="shared" ref="E96" si="12">IF(D96&lt;0,-1,1)</f>
        <v>1</v>
      </c>
      <c r="F96" s="2699">
        <f t="shared" ref="F96" si="13">SUM(E94:E96)</f>
        <v>3</v>
      </c>
      <c r="G96" s="17" t="str">
        <f t="shared" ref="G96" si="14">IF(F96=-3,"悪化 ",IF(F96=3,"改善 "," ?"))</f>
        <v xml:space="preserve">改善 </v>
      </c>
    </row>
    <row r="97" spans="1:7">
      <c r="A97" s="2528">
        <v>45962</v>
      </c>
      <c r="B97" s="262">
        <f>'2_1CLI統計表'!B159</f>
        <v>100.17425593818754</v>
      </c>
      <c r="C97" s="2558">
        <f t="shared" ref="C97" si="15">AVERAGE(B95:B97)</f>
        <v>100.07468185002544</v>
      </c>
      <c r="D97" s="2739">
        <f t="shared" ref="D97" si="16">C97-C96</f>
        <v>0.10873597863223949</v>
      </c>
      <c r="E97" s="2699">
        <f t="shared" ref="E97" si="17">IF(D97&lt;0,-1,1)</f>
        <v>1</v>
      </c>
      <c r="F97" s="2699">
        <f t="shared" ref="F97" si="18">SUM(E95:E97)</f>
        <v>3</v>
      </c>
      <c r="G97" s="17" t="str">
        <f t="shared" ref="G97" si="19">IF(F97=-3,"悪化 ",IF(F97=3,"改善 "," ?"))</f>
        <v xml:space="preserve">改善 </v>
      </c>
    </row>
    <row r="98" spans="1:7">
      <c r="A98" s="2528">
        <v>45992</v>
      </c>
      <c r="B98" s="262">
        <f>'2_1CLI統計表'!B160</f>
        <v>100.27354905138766</v>
      </c>
      <c r="C98" s="2558">
        <f t="shared" ref="C98" si="20">AVERAGE(B96:B98)</f>
        <v>100.17568834412707</v>
      </c>
      <c r="D98" s="2739">
        <f t="shared" ref="D98" si="21">C98-C97</f>
        <v>0.10100649410162532</v>
      </c>
      <c r="E98" s="2699">
        <f t="shared" ref="E98" si="22">IF(D98&lt;0,-1,1)</f>
        <v>1</v>
      </c>
      <c r="F98" s="2699">
        <f t="shared" ref="F98" si="23">SUM(E96:E98)</f>
        <v>3</v>
      </c>
      <c r="G98" s="17" t="str">
        <f t="shared" ref="G98" si="24">IF(F98=-3,"悪化 ",IF(F98=3,"改善 "," ?"))</f>
        <v xml:space="preserve">改善 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8368-F0B4-4606-8632-14D623268179}">
  <sheetPr>
    <tabColor theme="8" tint="0.79998168889431442"/>
  </sheetPr>
  <dimension ref="A1:AR102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99" sqref="E99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5" width="10.6328125" style="24" customWidth="1"/>
    <col min="6" max="7" width="5.08984375" style="24" customWidth="1"/>
    <col min="8" max="8" width="7.6328125" style="24" customWidth="1"/>
    <col min="9" max="11" width="10.6328125" style="24" customWidth="1"/>
    <col min="12" max="13" width="5.08984375" style="24" customWidth="1"/>
    <col min="14" max="14" width="7.6328125" style="24" customWidth="1"/>
    <col min="15" max="17" width="10.6328125" style="24" customWidth="1"/>
    <col min="18" max="19" width="5.08984375" style="24" customWidth="1"/>
    <col min="20" max="20" width="7.6328125" style="24" customWidth="1"/>
    <col min="21" max="23" width="10.6328125" style="24" customWidth="1"/>
    <col min="24" max="26" width="7.453125" style="24" customWidth="1"/>
    <col min="27" max="29" width="10.6328125" style="24" customWidth="1"/>
    <col min="30" max="31" width="5.08984375" style="24" customWidth="1"/>
    <col min="32" max="32" width="7.6328125" style="24" customWidth="1"/>
    <col min="33" max="35" width="10.6328125" style="24" customWidth="1"/>
    <col min="36" max="37" width="5.08984375" style="24" customWidth="1"/>
    <col min="38" max="38" width="7.6328125" style="24" customWidth="1"/>
    <col min="39" max="41" width="10.6328125" style="24" customWidth="1"/>
    <col min="42" max="43" width="5.08984375" style="24" customWidth="1"/>
    <col min="44" max="44" width="7.6328125" style="24" customWidth="1"/>
    <col min="45" max="243" width="14.08984375" style="24"/>
    <col min="244" max="244" width="8.36328125" style="24" customWidth="1"/>
    <col min="245" max="245" width="5.36328125" style="24" customWidth="1"/>
    <col min="246" max="246" width="7.36328125" style="24" customWidth="1"/>
    <col min="247" max="248" width="8" style="24" customWidth="1"/>
    <col min="249" max="249" width="9.36328125" style="24" customWidth="1"/>
    <col min="250" max="250" width="8" style="24" customWidth="1"/>
    <col min="251" max="251" width="8.453125" style="24" customWidth="1"/>
    <col min="252" max="252" width="10.90625" style="24" customWidth="1"/>
    <col min="253" max="499" width="14.08984375" style="24"/>
    <col min="500" max="500" width="8.36328125" style="24" customWidth="1"/>
    <col min="501" max="501" width="5.36328125" style="24" customWidth="1"/>
    <col min="502" max="502" width="7.36328125" style="24" customWidth="1"/>
    <col min="503" max="504" width="8" style="24" customWidth="1"/>
    <col min="505" max="505" width="9.36328125" style="24" customWidth="1"/>
    <col min="506" max="506" width="8" style="24" customWidth="1"/>
    <col min="507" max="507" width="8.453125" style="24" customWidth="1"/>
    <col min="508" max="508" width="10.90625" style="24" customWidth="1"/>
    <col min="509" max="755" width="14.08984375" style="24"/>
    <col min="756" max="756" width="8.36328125" style="24" customWidth="1"/>
    <col min="757" max="757" width="5.36328125" style="24" customWidth="1"/>
    <col min="758" max="758" width="7.36328125" style="24" customWidth="1"/>
    <col min="759" max="760" width="8" style="24" customWidth="1"/>
    <col min="761" max="761" width="9.36328125" style="24" customWidth="1"/>
    <col min="762" max="762" width="8" style="24" customWidth="1"/>
    <col min="763" max="763" width="8.453125" style="24" customWidth="1"/>
    <col min="764" max="764" width="10.90625" style="24" customWidth="1"/>
    <col min="765" max="1011" width="14.08984375" style="24"/>
    <col min="1012" max="1012" width="8.36328125" style="24" customWidth="1"/>
    <col min="1013" max="1013" width="5.36328125" style="24" customWidth="1"/>
    <col min="1014" max="1014" width="7.36328125" style="24" customWidth="1"/>
    <col min="1015" max="1016" width="8" style="24" customWidth="1"/>
    <col min="1017" max="1017" width="9.36328125" style="24" customWidth="1"/>
    <col min="1018" max="1018" width="8" style="24" customWidth="1"/>
    <col min="1019" max="1019" width="8.453125" style="24" customWidth="1"/>
    <col min="1020" max="1020" width="10.90625" style="24" customWidth="1"/>
    <col min="1021" max="1267" width="14.08984375" style="24"/>
    <col min="1268" max="1268" width="8.36328125" style="24" customWidth="1"/>
    <col min="1269" max="1269" width="5.36328125" style="24" customWidth="1"/>
    <col min="1270" max="1270" width="7.36328125" style="24" customWidth="1"/>
    <col min="1271" max="1272" width="8" style="24" customWidth="1"/>
    <col min="1273" max="1273" width="9.36328125" style="24" customWidth="1"/>
    <col min="1274" max="1274" width="8" style="24" customWidth="1"/>
    <col min="1275" max="1275" width="8.453125" style="24" customWidth="1"/>
    <col min="1276" max="1276" width="10.90625" style="24" customWidth="1"/>
    <col min="1277" max="1523" width="14.08984375" style="24"/>
    <col min="1524" max="1524" width="8.36328125" style="24" customWidth="1"/>
    <col min="1525" max="1525" width="5.36328125" style="24" customWidth="1"/>
    <col min="1526" max="1526" width="7.36328125" style="24" customWidth="1"/>
    <col min="1527" max="1528" width="8" style="24" customWidth="1"/>
    <col min="1529" max="1529" width="9.36328125" style="24" customWidth="1"/>
    <col min="1530" max="1530" width="8" style="24" customWidth="1"/>
    <col min="1531" max="1531" width="8.453125" style="24" customWidth="1"/>
    <col min="1532" max="1532" width="10.90625" style="24" customWidth="1"/>
    <col min="1533" max="1779" width="14.08984375" style="24"/>
    <col min="1780" max="1780" width="8.36328125" style="24" customWidth="1"/>
    <col min="1781" max="1781" width="5.36328125" style="24" customWidth="1"/>
    <col min="1782" max="1782" width="7.36328125" style="24" customWidth="1"/>
    <col min="1783" max="1784" width="8" style="24" customWidth="1"/>
    <col min="1785" max="1785" width="9.36328125" style="24" customWidth="1"/>
    <col min="1786" max="1786" width="8" style="24" customWidth="1"/>
    <col min="1787" max="1787" width="8.453125" style="24" customWidth="1"/>
    <col min="1788" max="1788" width="10.90625" style="24" customWidth="1"/>
    <col min="1789" max="2035" width="14.08984375" style="24"/>
    <col min="2036" max="2036" width="8.36328125" style="24" customWidth="1"/>
    <col min="2037" max="2037" width="5.36328125" style="24" customWidth="1"/>
    <col min="2038" max="2038" width="7.36328125" style="24" customWidth="1"/>
    <col min="2039" max="2040" width="8" style="24" customWidth="1"/>
    <col min="2041" max="2041" width="9.36328125" style="24" customWidth="1"/>
    <col min="2042" max="2042" width="8" style="24" customWidth="1"/>
    <col min="2043" max="2043" width="8.453125" style="24" customWidth="1"/>
    <col min="2044" max="2044" width="10.90625" style="24" customWidth="1"/>
    <col min="2045" max="2291" width="14.08984375" style="24"/>
    <col min="2292" max="2292" width="8.36328125" style="24" customWidth="1"/>
    <col min="2293" max="2293" width="5.36328125" style="24" customWidth="1"/>
    <col min="2294" max="2294" width="7.36328125" style="24" customWidth="1"/>
    <col min="2295" max="2296" width="8" style="24" customWidth="1"/>
    <col min="2297" max="2297" width="9.36328125" style="24" customWidth="1"/>
    <col min="2298" max="2298" width="8" style="24" customWidth="1"/>
    <col min="2299" max="2299" width="8.453125" style="24" customWidth="1"/>
    <col min="2300" max="2300" width="10.90625" style="24" customWidth="1"/>
    <col min="2301" max="2547" width="14.08984375" style="24"/>
    <col min="2548" max="2548" width="8.36328125" style="24" customWidth="1"/>
    <col min="2549" max="2549" width="5.36328125" style="24" customWidth="1"/>
    <col min="2550" max="2550" width="7.36328125" style="24" customWidth="1"/>
    <col min="2551" max="2552" width="8" style="24" customWidth="1"/>
    <col min="2553" max="2553" width="9.36328125" style="24" customWidth="1"/>
    <col min="2554" max="2554" width="8" style="24" customWidth="1"/>
    <col min="2555" max="2555" width="8.453125" style="24" customWidth="1"/>
    <col min="2556" max="2556" width="10.90625" style="24" customWidth="1"/>
    <col min="2557" max="2803" width="14.08984375" style="24"/>
    <col min="2804" max="2804" width="8.36328125" style="24" customWidth="1"/>
    <col min="2805" max="2805" width="5.36328125" style="24" customWidth="1"/>
    <col min="2806" max="2806" width="7.36328125" style="24" customWidth="1"/>
    <col min="2807" max="2808" width="8" style="24" customWidth="1"/>
    <col min="2809" max="2809" width="9.36328125" style="24" customWidth="1"/>
    <col min="2810" max="2810" width="8" style="24" customWidth="1"/>
    <col min="2811" max="2811" width="8.453125" style="24" customWidth="1"/>
    <col min="2812" max="2812" width="10.90625" style="24" customWidth="1"/>
    <col min="2813" max="3059" width="14.08984375" style="24"/>
    <col min="3060" max="3060" width="8.36328125" style="24" customWidth="1"/>
    <col min="3061" max="3061" width="5.36328125" style="24" customWidth="1"/>
    <col min="3062" max="3062" width="7.36328125" style="24" customWidth="1"/>
    <col min="3063" max="3064" width="8" style="24" customWidth="1"/>
    <col min="3065" max="3065" width="9.36328125" style="24" customWidth="1"/>
    <col min="3066" max="3066" width="8" style="24" customWidth="1"/>
    <col min="3067" max="3067" width="8.453125" style="24" customWidth="1"/>
    <col min="3068" max="3068" width="10.90625" style="24" customWidth="1"/>
    <col min="3069" max="3315" width="14.08984375" style="24"/>
    <col min="3316" max="3316" width="8.36328125" style="24" customWidth="1"/>
    <col min="3317" max="3317" width="5.36328125" style="24" customWidth="1"/>
    <col min="3318" max="3318" width="7.36328125" style="24" customWidth="1"/>
    <col min="3319" max="3320" width="8" style="24" customWidth="1"/>
    <col min="3321" max="3321" width="9.36328125" style="24" customWidth="1"/>
    <col min="3322" max="3322" width="8" style="24" customWidth="1"/>
    <col min="3323" max="3323" width="8.453125" style="24" customWidth="1"/>
    <col min="3324" max="3324" width="10.90625" style="24" customWidth="1"/>
    <col min="3325" max="3571" width="14.08984375" style="24"/>
    <col min="3572" max="3572" width="8.36328125" style="24" customWidth="1"/>
    <col min="3573" max="3573" width="5.36328125" style="24" customWidth="1"/>
    <col min="3574" max="3574" width="7.36328125" style="24" customWidth="1"/>
    <col min="3575" max="3576" width="8" style="24" customWidth="1"/>
    <col min="3577" max="3577" width="9.36328125" style="24" customWidth="1"/>
    <col min="3578" max="3578" width="8" style="24" customWidth="1"/>
    <col min="3579" max="3579" width="8.453125" style="24" customWidth="1"/>
    <col min="3580" max="3580" width="10.90625" style="24" customWidth="1"/>
    <col min="3581" max="3827" width="14.08984375" style="24"/>
    <col min="3828" max="3828" width="8.36328125" style="24" customWidth="1"/>
    <col min="3829" max="3829" width="5.36328125" style="24" customWidth="1"/>
    <col min="3830" max="3830" width="7.36328125" style="24" customWidth="1"/>
    <col min="3831" max="3832" width="8" style="24" customWidth="1"/>
    <col min="3833" max="3833" width="9.36328125" style="24" customWidth="1"/>
    <col min="3834" max="3834" width="8" style="24" customWidth="1"/>
    <col min="3835" max="3835" width="8.453125" style="24" customWidth="1"/>
    <col min="3836" max="3836" width="10.90625" style="24" customWidth="1"/>
    <col min="3837" max="4083" width="14.08984375" style="24"/>
    <col min="4084" max="4084" width="8.36328125" style="24" customWidth="1"/>
    <col min="4085" max="4085" width="5.36328125" style="24" customWidth="1"/>
    <col min="4086" max="4086" width="7.36328125" style="24" customWidth="1"/>
    <col min="4087" max="4088" width="8" style="24" customWidth="1"/>
    <col min="4089" max="4089" width="9.36328125" style="24" customWidth="1"/>
    <col min="4090" max="4090" width="8" style="24" customWidth="1"/>
    <col min="4091" max="4091" width="8.453125" style="24" customWidth="1"/>
    <col min="4092" max="4092" width="10.90625" style="24" customWidth="1"/>
    <col min="4093" max="4339" width="14.08984375" style="24"/>
    <col min="4340" max="4340" width="8.36328125" style="24" customWidth="1"/>
    <col min="4341" max="4341" width="5.36328125" style="24" customWidth="1"/>
    <col min="4342" max="4342" width="7.36328125" style="24" customWidth="1"/>
    <col min="4343" max="4344" width="8" style="24" customWidth="1"/>
    <col min="4345" max="4345" width="9.36328125" style="24" customWidth="1"/>
    <col min="4346" max="4346" width="8" style="24" customWidth="1"/>
    <col min="4347" max="4347" width="8.453125" style="24" customWidth="1"/>
    <col min="4348" max="4348" width="10.90625" style="24" customWidth="1"/>
    <col min="4349" max="4595" width="14.08984375" style="24"/>
    <col min="4596" max="4596" width="8.36328125" style="24" customWidth="1"/>
    <col min="4597" max="4597" width="5.36328125" style="24" customWidth="1"/>
    <col min="4598" max="4598" width="7.36328125" style="24" customWidth="1"/>
    <col min="4599" max="4600" width="8" style="24" customWidth="1"/>
    <col min="4601" max="4601" width="9.36328125" style="24" customWidth="1"/>
    <col min="4602" max="4602" width="8" style="24" customWidth="1"/>
    <col min="4603" max="4603" width="8.453125" style="24" customWidth="1"/>
    <col min="4604" max="4604" width="10.90625" style="24" customWidth="1"/>
    <col min="4605" max="4851" width="14.08984375" style="24"/>
    <col min="4852" max="4852" width="8.36328125" style="24" customWidth="1"/>
    <col min="4853" max="4853" width="5.36328125" style="24" customWidth="1"/>
    <col min="4854" max="4854" width="7.36328125" style="24" customWidth="1"/>
    <col min="4855" max="4856" width="8" style="24" customWidth="1"/>
    <col min="4857" max="4857" width="9.36328125" style="24" customWidth="1"/>
    <col min="4858" max="4858" width="8" style="24" customWidth="1"/>
    <col min="4859" max="4859" width="8.453125" style="24" customWidth="1"/>
    <col min="4860" max="4860" width="10.90625" style="24" customWidth="1"/>
    <col min="4861" max="5107" width="14.08984375" style="24"/>
    <col min="5108" max="5108" width="8.36328125" style="24" customWidth="1"/>
    <col min="5109" max="5109" width="5.36328125" style="24" customWidth="1"/>
    <col min="5110" max="5110" width="7.36328125" style="24" customWidth="1"/>
    <col min="5111" max="5112" width="8" style="24" customWidth="1"/>
    <col min="5113" max="5113" width="9.36328125" style="24" customWidth="1"/>
    <col min="5114" max="5114" width="8" style="24" customWidth="1"/>
    <col min="5115" max="5115" width="8.453125" style="24" customWidth="1"/>
    <col min="5116" max="5116" width="10.90625" style="24" customWidth="1"/>
    <col min="5117" max="5363" width="14.08984375" style="24"/>
    <col min="5364" max="5364" width="8.36328125" style="24" customWidth="1"/>
    <col min="5365" max="5365" width="5.36328125" style="24" customWidth="1"/>
    <col min="5366" max="5366" width="7.36328125" style="24" customWidth="1"/>
    <col min="5367" max="5368" width="8" style="24" customWidth="1"/>
    <col min="5369" max="5369" width="9.36328125" style="24" customWidth="1"/>
    <col min="5370" max="5370" width="8" style="24" customWidth="1"/>
    <col min="5371" max="5371" width="8.453125" style="24" customWidth="1"/>
    <col min="5372" max="5372" width="10.90625" style="24" customWidth="1"/>
    <col min="5373" max="5619" width="14.08984375" style="24"/>
    <col min="5620" max="5620" width="8.36328125" style="24" customWidth="1"/>
    <col min="5621" max="5621" width="5.36328125" style="24" customWidth="1"/>
    <col min="5622" max="5622" width="7.36328125" style="24" customWidth="1"/>
    <col min="5623" max="5624" width="8" style="24" customWidth="1"/>
    <col min="5625" max="5625" width="9.36328125" style="24" customWidth="1"/>
    <col min="5626" max="5626" width="8" style="24" customWidth="1"/>
    <col min="5627" max="5627" width="8.453125" style="24" customWidth="1"/>
    <col min="5628" max="5628" width="10.90625" style="24" customWidth="1"/>
    <col min="5629" max="5875" width="14.08984375" style="24"/>
    <col min="5876" max="5876" width="8.36328125" style="24" customWidth="1"/>
    <col min="5877" max="5877" width="5.36328125" style="24" customWidth="1"/>
    <col min="5878" max="5878" width="7.36328125" style="24" customWidth="1"/>
    <col min="5879" max="5880" width="8" style="24" customWidth="1"/>
    <col min="5881" max="5881" width="9.36328125" style="24" customWidth="1"/>
    <col min="5882" max="5882" width="8" style="24" customWidth="1"/>
    <col min="5883" max="5883" width="8.453125" style="24" customWidth="1"/>
    <col min="5884" max="5884" width="10.90625" style="24" customWidth="1"/>
    <col min="5885" max="6131" width="14.08984375" style="24"/>
    <col min="6132" max="6132" width="8.36328125" style="24" customWidth="1"/>
    <col min="6133" max="6133" width="5.36328125" style="24" customWidth="1"/>
    <col min="6134" max="6134" width="7.36328125" style="24" customWidth="1"/>
    <col min="6135" max="6136" width="8" style="24" customWidth="1"/>
    <col min="6137" max="6137" width="9.36328125" style="24" customWidth="1"/>
    <col min="6138" max="6138" width="8" style="24" customWidth="1"/>
    <col min="6139" max="6139" width="8.453125" style="24" customWidth="1"/>
    <col min="6140" max="6140" width="10.90625" style="24" customWidth="1"/>
    <col min="6141" max="6387" width="14.08984375" style="24"/>
    <col min="6388" max="6388" width="8.36328125" style="24" customWidth="1"/>
    <col min="6389" max="6389" width="5.36328125" style="24" customWidth="1"/>
    <col min="6390" max="6390" width="7.36328125" style="24" customWidth="1"/>
    <col min="6391" max="6392" width="8" style="24" customWidth="1"/>
    <col min="6393" max="6393" width="9.36328125" style="24" customWidth="1"/>
    <col min="6394" max="6394" width="8" style="24" customWidth="1"/>
    <col min="6395" max="6395" width="8.453125" style="24" customWidth="1"/>
    <col min="6396" max="6396" width="10.90625" style="24" customWidth="1"/>
    <col min="6397" max="6643" width="14.08984375" style="24"/>
    <col min="6644" max="6644" width="8.36328125" style="24" customWidth="1"/>
    <col min="6645" max="6645" width="5.36328125" style="24" customWidth="1"/>
    <col min="6646" max="6646" width="7.36328125" style="24" customWidth="1"/>
    <col min="6647" max="6648" width="8" style="24" customWidth="1"/>
    <col min="6649" max="6649" width="9.36328125" style="24" customWidth="1"/>
    <col min="6650" max="6650" width="8" style="24" customWidth="1"/>
    <col min="6651" max="6651" width="8.453125" style="24" customWidth="1"/>
    <col min="6652" max="6652" width="10.90625" style="24" customWidth="1"/>
    <col min="6653" max="6899" width="14.08984375" style="24"/>
    <col min="6900" max="6900" width="8.36328125" style="24" customWidth="1"/>
    <col min="6901" max="6901" width="5.36328125" style="24" customWidth="1"/>
    <col min="6902" max="6902" width="7.36328125" style="24" customWidth="1"/>
    <col min="6903" max="6904" width="8" style="24" customWidth="1"/>
    <col min="6905" max="6905" width="9.36328125" style="24" customWidth="1"/>
    <col min="6906" max="6906" width="8" style="24" customWidth="1"/>
    <col min="6907" max="6907" width="8.453125" style="24" customWidth="1"/>
    <col min="6908" max="6908" width="10.90625" style="24" customWidth="1"/>
    <col min="6909" max="7155" width="14.08984375" style="24"/>
    <col min="7156" max="7156" width="8.36328125" style="24" customWidth="1"/>
    <col min="7157" max="7157" width="5.36328125" style="24" customWidth="1"/>
    <col min="7158" max="7158" width="7.36328125" style="24" customWidth="1"/>
    <col min="7159" max="7160" width="8" style="24" customWidth="1"/>
    <col min="7161" max="7161" width="9.36328125" style="24" customWidth="1"/>
    <col min="7162" max="7162" width="8" style="24" customWidth="1"/>
    <col min="7163" max="7163" width="8.453125" style="24" customWidth="1"/>
    <col min="7164" max="7164" width="10.90625" style="24" customWidth="1"/>
    <col min="7165" max="7411" width="14.08984375" style="24"/>
    <col min="7412" max="7412" width="8.36328125" style="24" customWidth="1"/>
    <col min="7413" max="7413" width="5.36328125" style="24" customWidth="1"/>
    <col min="7414" max="7414" width="7.36328125" style="24" customWidth="1"/>
    <col min="7415" max="7416" width="8" style="24" customWidth="1"/>
    <col min="7417" max="7417" width="9.36328125" style="24" customWidth="1"/>
    <col min="7418" max="7418" width="8" style="24" customWidth="1"/>
    <col min="7419" max="7419" width="8.453125" style="24" customWidth="1"/>
    <col min="7420" max="7420" width="10.90625" style="24" customWidth="1"/>
    <col min="7421" max="7667" width="14.08984375" style="24"/>
    <col min="7668" max="7668" width="8.36328125" style="24" customWidth="1"/>
    <col min="7669" max="7669" width="5.36328125" style="24" customWidth="1"/>
    <col min="7670" max="7670" width="7.36328125" style="24" customWidth="1"/>
    <col min="7671" max="7672" width="8" style="24" customWidth="1"/>
    <col min="7673" max="7673" width="9.36328125" style="24" customWidth="1"/>
    <col min="7674" max="7674" width="8" style="24" customWidth="1"/>
    <col min="7675" max="7675" width="8.453125" style="24" customWidth="1"/>
    <col min="7676" max="7676" width="10.90625" style="24" customWidth="1"/>
    <col min="7677" max="7923" width="14.08984375" style="24"/>
    <col min="7924" max="7924" width="8.36328125" style="24" customWidth="1"/>
    <col min="7925" max="7925" width="5.36328125" style="24" customWidth="1"/>
    <col min="7926" max="7926" width="7.36328125" style="24" customWidth="1"/>
    <col min="7927" max="7928" width="8" style="24" customWidth="1"/>
    <col min="7929" max="7929" width="9.36328125" style="24" customWidth="1"/>
    <col min="7930" max="7930" width="8" style="24" customWidth="1"/>
    <col min="7931" max="7931" width="8.453125" style="24" customWidth="1"/>
    <col min="7932" max="7932" width="10.90625" style="24" customWidth="1"/>
    <col min="7933" max="8179" width="14.08984375" style="24"/>
    <col min="8180" max="8180" width="8.36328125" style="24" customWidth="1"/>
    <col min="8181" max="8181" width="5.36328125" style="24" customWidth="1"/>
    <col min="8182" max="8182" width="7.36328125" style="24" customWidth="1"/>
    <col min="8183" max="8184" width="8" style="24" customWidth="1"/>
    <col min="8185" max="8185" width="9.36328125" style="24" customWidth="1"/>
    <col min="8186" max="8186" width="8" style="24" customWidth="1"/>
    <col min="8187" max="8187" width="8.453125" style="24" customWidth="1"/>
    <col min="8188" max="8188" width="10.90625" style="24" customWidth="1"/>
    <col min="8189" max="8435" width="14.08984375" style="24"/>
    <col min="8436" max="8436" width="8.36328125" style="24" customWidth="1"/>
    <col min="8437" max="8437" width="5.36328125" style="24" customWidth="1"/>
    <col min="8438" max="8438" width="7.36328125" style="24" customWidth="1"/>
    <col min="8439" max="8440" width="8" style="24" customWidth="1"/>
    <col min="8441" max="8441" width="9.36328125" style="24" customWidth="1"/>
    <col min="8442" max="8442" width="8" style="24" customWidth="1"/>
    <col min="8443" max="8443" width="8.453125" style="24" customWidth="1"/>
    <col min="8444" max="8444" width="10.90625" style="24" customWidth="1"/>
    <col min="8445" max="8691" width="14.08984375" style="24"/>
    <col min="8692" max="8692" width="8.36328125" style="24" customWidth="1"/>
    <col min="8693" max="8693" width="5.36328125" style="24" customWidth="1"/>
    <col min="8694" max="8694" width="7.36328125" style="24" customWidth="1"/>
    <col min="8695" max="8696" width="8" style="24" customWidth="1"/>
    <col min="8697" max="8697" width="9.36328125" style="24" customWidth="1"/>
    <col min="8698" max="8698" width="8" style="24" customWidth="1"/>
    <col min="8699" max="8699" width="8.453125" style="24" customWidth="1"/>
    <col min="8700" max="8700" width="10.90625" style="24" customWidth="1"/>
    <col min="8701" max="8947" width="14.08984375" style="24"/>
    <col min="8948" max="8948" width="8.36328125" style="24" customWidth="1"/>
    <col min="8949" max="8949" width="5.36328125" style="24" customWidth="1"/>
    <col min="8950" max="8950" width="7.36328125" style="24" customWidth="1"/>
    <col min="8951" max="8952" width="8" style="24" customWidth="1"/>
    <col min="8953" max="8953" width="9.36328125" style="24" customWidth="1"/>
    <col min="8954" max="8954" width="8" style="24" customWidth="1"/>
    <col min="8955" max="8955" width="8.453125" style="24" customWidth="1"/>
    <col min="8956" max="8956" width="10.90625" style="24" customWidth="1"/>
    <col min="8957" max="9203" width="14.08984375" style="24"/>
    <col min="9204" max="9204" width="8.36328125" style="24" customWidth="1"/>
    <col min="9205" max="9205" width="5.36328125" style="24" customWidth="1"/>
    <col min="9206" max="9206" width="7.36328125" style="24" customWidth="1"/>
    <col min="9207" max="9208" width="8" style="24" customWidth="1"/>
    <col min="9209" max="9209" width="9.36328125" style="24" customWidth="1"/>
    <col min="9210" max="9210" width="8" style="24" customWidth="1"/>
    <col min="9211" max="9211" width="8.453125" style="24" customWidth="1"/>
    <col min="9212" max="9212" width="10.90625" style="24" customWidth="1"/>
    <col min="9213" max="9459" width="14.08984375" style="24"/>
    <col min="9460" max="9460" width="8.36328125" style="24" customWidth="1"/>
    <col min="9461" max="9461" width="5.36328125" style="24" customWidth="1"/>
    <col min="9462" max="9462" width="7.36328125" style="24" customWidth="1"/>
    <col min="9463" max="9464" width="8" style="24" customWidth="1"/>
    <col min="9465" max="9465" width="9.36328125" style="24" customWidth="1"/>
    <col min="9466" max="9466" width="8" style="24" customWidth="1"/>
    <col min="9467" max="9467" width="8.453125" style="24" customWidth="1"/>
    <col min="9468" max="9468" width="10.90625" style="24" customWidth="1"/>
    <col min="9469" max="9715" width="14.08984375" style="24"/>
    <col min="9716" max="9716" width="8.36328125" style="24" customWidth="1"/>
    <col min="9717" max="9717" width="5.36328125" style="24" customWidth="1"/>
    <col min="9718" max="9718" width="7.36328125" style="24" customWidth="1"/>
    <col min="9719" max="9720" width="8" style="24" customWidth="1"/>
    <col min="9721" max="9721" width="9.36328125" style="24" customWidth="1"/>
    <col min="9722" max="9722" width="8" style="24" customWidth="1"/>
    <col min="9723" max="9723" width="8.453125" style="24" customWidth="1"/>
    <col min="9724" max="9724" width="10.90625" style="24" customWidth="1"/>
    <col min="9725" max="9971" width="14.08984375" style="24"/>
    <col min="9972" max="9972" width="8.36328125" style="24" customWidth="1"/>
    <col min="9973" max="9973" width="5.36328125" style="24" customWidth="1"/>
    <col min="9974" max="9974" width="7.36328125" style="24" customWidth="1"/>
    <col min="9975" max="9976" width="8" style="24" customWidth="1"/>
    <col min="9977" max="9977" width="9.36328125" style="24" customWidth="1"/>
    <col min="9978" max="9978" width="8" style="24" customWidth="1"/>
    <col min="9979" max="9979" width="8.453125" style="24" customWidth="1"/>
    <col min="9980" max="9980" width="10.90625" style="24" customWidth="1"/>
    <col min="9981" max="10227" width="14.08984375" style="24"/>
    <col min="10228" max="10228" width="8.36328125" style="24" customWidth="1"/>
    <col min="10229" max="10229" width="5.36328125" style="24" customWidth="1"/>
    <col min="10230" max="10230" width="7.36328125" style="24" customWidth="1"/>
    <col min="10231" max="10232" width="8" style="24" customWidth="1"/>
    <col min="10233" max="10233" width="9.36328125" style="24" customWidth="1"/>
    <col min="10234" max="10234" width="8" style="24" customWidth="1"/>
    <col min="10235" max="10235" width="8.453125" style="24" customWidth="1"/>
    <col min="10236" max="10236" width="10.90625" style="24" customWidth="1"/>
    <col min="10237" max="10483" width="14.08984375" style="24"/>
    <col min="10484" max="10484" width="8.36328125" style="24" customWidth="1"/>
    <col min="10485" max="10485" width="5.36328125" style="24" customWidth="1"/>
    <col min="10486" max="10486" width="7.36328125" style="24" customWidth="1"/>
    <col min="10487" max="10488" width="8" style="24" customWidth="1"/>
    <col min="10489" max="10489" width="9.36328125" style="24" customWidth="1"/>
    <col min="10490" max="10490" width="8" style="24" customWidth="1"/>
    <col min="10491" max="10491" width="8.453125" style="24" customWidth="1"/>
    <col min="10492" max="10492" width="10.90625" style="24" customWidth="1"/>
    <col min="10493" max="10739" width="14.08984375" style="24"/>
    <col min="10740" max="10740" width="8.36328125" style="24" customWidth="1"/>
    <col min="10741" max="10741" width="5.36328125" style="24" customWidth="1"/>
    <col min="10742" max="10742" width="7.36328125" style="24" customWidth="1"/>
    <col min="10743" max="10744" width="8" style="24" customWidth="1"/>
    <col min="10745" max="10745" width="9.36328125" style="24" customWidth="1"/>
    <col min="10746" max="10746" width="8" style="24" customWidth="1"/>
    <col min="10747" max="10747" width="8.453125" style="24" customWidth="1"/>
    <col min="10748" max="10748" width="10.90625" style="24" customWidth="1"/>
    <col min="10749" max="10995" width="14.08984375" style="24"/>
    <col min="10996" max="10996" width="8.36328125" style="24" customWidth="1"/>
    <col min="10997" max="10997" width="5.36328125" style="24" customWidth="1"/>
    <col min="10998" max="10998" width="7.36328125" style="24" customWidth="1"/>
    <col min="10999" max="11000" width="8" style="24" customWidth="1"/>
    <col min="11001" max="11001" width="9.36328125" style="24" customWidth="1"/>
    <col min="11002" max="11002" width="8" style="24" customWidth="1"/>
    <col min="11003" max="11003" width="8.453125" style="24" customWidth="1"/>
    <col min="11004" max="11004" width="10.90625" style="24" customWidth="1"/>
    <col min="11005" max="11251" width="14.08984375" style="24"/>
    <col min="11252" max="11252" width="8.36328125" style="24" customWidth="1"/>
    <col min="11253" max="11253" width="5.36328125" style="24" customWidth="1"/>
    <col min="11254" max="11254" width="7.36328125" style="24" customWidth="1"/>
    <col min="11255" max="11256" width="8" style="24" customWidth="1"/>
    <col min="11257" max="11257" width="9.36328125" style="24" customWidth="1"/>
    <col min="11258" max="11258" width="8" style="24" customWidth="1"/>
    <col min="11259" max="11259" width="8.453125" style="24" customWidth="1"/>
    <col min="11260" max="11260" width="10.90625" style="24" customWidth="1"/>
    <col min="11261" max="11507" width="14.08984375" style="24"/>
    <col min="11508" max="11508" width="8.36328125" style="24" customWidth="1"/>
    <col min="11509" max="11509" width="5.36328125" style="24" customWidth="1"/>
    <col min="11510" max="11510" width="7.36328125" style="24" customWidth="1"/>
    <col min="11511" max="11512" width="8" style="24" customWidth="1"/>
    <col min="11513" max="11513" width="9.36328125" style="24" customWidth="1"/>
    <col min="11514" max="11514" width="8" style="24" customWidth="1"/>
    <col min="11515" max="11515" width="8.453125" style="24" customWidth="1"/>
    <col min="11516" max="11516" width="10.90625" style="24" customWidth="1"/>
    <col min="11517" max="11763" width="14.08984375" style="24"/>
    <col min="11764" max="11764" width="8.36328125" style="24" customWidth="1"/>
    <col min="11765" max="11765" width="5.36328125" style="24" customWidth="1"/>
    <col min="11766" max="11766" width="7.36328125" style="24" customWidth="1"/>
    <col min="11767" max="11768" width="8" style="24" customWidth="1"/>
    <col min="11769" max="11769" width="9.36328125" style="24" customWidth="1"/>
    <col min="11770" max="11770" width="8" style="24" customWidth="1"/>
    <col min="11771" max="11771" width="8.453125" style="24" customWidth="1"/>
    <col min="11772" max="11772" width="10.90625" style="24" customWidth="1"/>
    <col min="11773" max="12019" width="14.08984375" style="24"/>
    <col min="12020" max="12020" width="8.36328125" style="24" customWidth="1"/>
    <col min="12021" max="12021" width="5.36328125" style="24" customWidth="1"/>
    <col min="12022" max="12022" width="7.36328125" style="24" customWidth="1"/>
    <col min="12023" max="12024" width="8" style="24" customWidth="1"/>
    <col min="12025" max="12025" width="9.36328125" style="24" customWidth="1"/>
    <col min="12026" max="12026" width="8" style="24" customWidth="1"/>
    <col min="12027" max="12027" width="8.453125" style="24" customWidth="1"/>
    <col min="12028" max="12028" width="10.90625" style="24" customWidth="1"/>
    <col min="12029" max="12275" width="14.08984375" style="24"/>
    <col min="12276" max="12276" width="8.36328125" style="24" customWidth="1"/>
    <col min="12277" max="12277" width="5.36328125" style="24" customWidth="1"/>
    <col min="12278" max="12278" width="7.36328125" style="24" customWidth="1"/>
    <col min="12279" max="12280" width="8" style="24" customWidth="1"/>
    <col min="12281" max="12281" width="9.36328125" style="24" customWidth="1"/>
    <col min="12282" max="12282" width="8" style="24" customWidth="1"/>
    <col min="12283" max="12283" width="8.453125" style="24" customWidth="1"/>
    <col min="12284" max="12284" width="10.90625" style="24" customWidth="1"/>
    <col min="12285" max="12531" width="14.08984375" style="24"/>
    <col min="12532" max="12532" width="8.36328125" style="24" customWidth="1"/>
    <col min="12533" max="12533" width="5.36328125" style="24" customWidth="1"/>
    <col min="12534" max="12534" width="7.36328125" style="24" customWidth="1"/>
    <col min="12535" max="12536" width="8" style="24" customWidth="1"/>
    <col min="12537" max="12537" width="9.36328125" style="24" customWidth="1"/>
    <col min="12538" max="12538" width="8" style="24" customWidth="1"/>
    <col min="12539" max="12539" width="8.453125" style="24" customWidth="1"/>
    <col min="12540" max="12540" width="10.90625" style="24" customWidth="1"/>
    <col min="12541" max="12787" width="14.08984375" style="24"/>
    <col min="12788" max="12788" width="8.36328125" style="24" customWidth="1"/>
    <col min="12789" max="12789" width="5.36328125" style="24" customWidth="1"/>
    <col min="12790" max="12790" width="7.36328125" style="24" customWidth="1"/>
    <col min="12791" max="12792" width="8" style="24" customWidth="1"/>
    <col min="12793" max="12793" width="9.36328125" style="24" customWidth="1"/>
    <col min="12794" max="12794" width="8" style="24" customWidth="1"/>
    <col min="12795" max="12795" width="8.453125" style="24" customWidth="1"/>
    <col min="12796" max="12796" width="10.90625" style="24" customWidth="1"/>
    <col min="12797" max="13043" width="14.08984375" style="24"/>
    <col min="13044" max="13044" width="8.36328125" style="24" customWidth="1"/>
    <col min="13045" max="13045" width="5.36328125" style="24" customWidth="1"/>
    <col min="13046" max="13046" width="7.36328125" style="24" customWidth="1"/>
    <col min="13047" max="13048" width="8" style="24" customWidth="1"/>
    <col min="13049" max="13049" width="9.36328125" style="24" customWidth="1"/>
    <col min="13050" max="13050" width="8" style="24" customWidth="1"/>
    <col min="13051" max="13051" width="8.453125" style="24" customWidth="1"/>
    <col min="13052" max="13052" width="10.90625" style="24" customWidth="1"/>
    <col min="13053" max="13299" width="14.08984375" style="24"/>
    <col min="13300" max="13300" width="8.36328125" style="24" customWidth="1"/>
    <col min="13301" max="13301" width="5.36328125" style="24" customWidth="1"/>
    <col min="13302" max="13302" width="7.36328125" style="24" customWidth="1"/>
    <col min="13303" max="13304" width="8" style="24" customWidth="1"/>
    <col min="13305" max="13305" width="9.36328125" style="24" customWidth="1"/>
    <col min="13306" max="13306" width="8" style="24" customWidth="1"/>
    <col min="13307" max="13307" width="8.453125" style="24" customWidth="1"/>
    <col min="13308" max="13308" width="10.90625" style="24" customWidth="1"/>
    <col min="13309" max="13555" width="14.08984375" style="24"/>
    <col min="13556" max="13556" width="8.36328125" style="24" customWidth="1"/>
    <col min="13557" max="13557" width="5.36328125" style="24" customWidth="1"/>
    <col min="13558" max="13558" width="7.36328125" style="24" customWidth="1"/>
    <col min="13559" max="13560" width="8" style="24" customWidth="1"/>
    <col min="13561" max="13561" width="9.36328125" style="24" customWidth="1"/>
    <col min="13562" max="13562" width="8" style="24" customWidth="1"/>
    <col min="13563" max="13563" width="8.453125" style="24" customWidth="1"/>
    <col min="13564" max="13564" width="10.90625" style="24" customWidth="1"/>
    <col min="13565" max="13811" width="14.08984375" style="24"/>
    <col min="13812" max="13812" width="8.36328125" style="24" customWidth="1"/>
    <col min="13813" max="13813" width="5.36328125" style="24" customWidth="1"/>
    <col min="13814" max="13814" width="7.36328125" style="24" customWidth="1"/>
    <col min="13815" max="13816" width="8" style="24" customWidth="1"/>
    <col min="13817" max="13817" width="9.36328125" style="24" customWidth="1"/>
    <col min="13818" max="13818" width="8" style="24" customWidth="1"/>
    <col min="13819" max="13819" width="8.453125" style="24" customWidth="1"/>
    <col min="13820" max="13820" width="10.90625" style="24" customWidth="1"/>
    <col min="13821" max="14067" width="14.08984375" style="24"/>
    <col min="14068" max="14068" width="8.36328125" style="24" customWidth="1"/>
    <col min="14069" max="14069" width="5.36328125" style="24" customWidth="1"/>
    <col min="14070" max="14070" width="7.36328125" style="24" customWidth="1"/>
    <col min="14071" max="14072" width="8" style="24" customWidth="1"/>
    <col min="14073" max="14073" width="9.36328125" style="24" customWidth="1"/>
    <col min="14074" max="14074" width="8" style="24" customWidth="1"/>
    <col min="14075" max="14075" width="8.453125" style="24" customWidth="1"/>
    <col min="14076" max="14076" width="10.90625" style="24" customWidth="1"/>
    <col min="14077" max="14323" width="14.08984375" style="24"/>
    <col min="14324" max="14324" width="8.36328125" style="24" customWidth="1"/>
    <col min="14325" max="14325" width="5.36328125" style="24" customWidth="1"/>
    <col min="14326" max="14326" width="7.36328125" style="24" customWidth="1"/>
    <col min="14327" max="14328" width="8" style="24" customWidth="1"/>
    <col min="14329" max="14329" width="9.36328125" style="24" customWidth="1"/>
    <col min="14330" max="14330" width="8" style="24" customWidth="1"/>
    <col min="14331" max="14331" width="8.453125" style="24" customWidth="1"/>
    <col min="14332" max="14332" width="10.90625" style="24" customWidth="1"/>
    <col min="14333" max="14579" width="14.08984375" style="24"/>
    <col min="14580" max="14580" width="8.36328125" style="24" customWidth="1"/>
    <col min="14581" max="14581" width="5.36328125" style="24" customWidth="1"/>
    <col min="14582" max="14582" width="7.36328125" style="24" customWidth="1"/>
    <col min="14583" max="14584" width="8" style="24" customWidth="1"/>
    <col min="14585" max="14585" width="9.36328125" style="24" customWidth="1"/>
    <col min="14586" max="14586" width="8" style="24" customWidth="1"/>
    <col min="14587" max="14587" width="8.453125" style="24" customWidth="1"/>
    <col min="14588" max="14588" width="10.90625" style="24" customWidth="1"/>
    <col min="14589" max="14835" width="14.08984375" style="24"/>
    <col min="14836" max="14836" width="8.36328125" style="24" customWidth="1"/>
    <col min="14837" max="14837" width="5.36328125" style="24" customWidth="1"/>
    <col min="14838" max="14838" width="7.36328125" style="24" customWidth="1"/>
    <col min="14839" max="14840" width="8" style="24" customWidth="1"/>
    <col min="14841" max="14841" width="9.36328125" style="24" customWidth="1"/>
    <col min="14842" max="14842" width="8" style="24" customWidth="1"/>
    <col min="14843" max="14843" width="8.453125" style="24" customWidth="1"/>
    <col min="14844" max="14844" width="10.90625" style="24" customWidth="1"/>
    <col min="14845" max="15091" width="14.08984375" style="24"/>
    <col min="15092" max="15092" width="8.36328125" style="24" customWidth="1"/>
    <col min="15093" max="15093" width="5.36328125" style="24" customWidth="1"/>
    <col min="15094" max="15094" width="7.36328125" style="24" customWidth="1"/>
    <col min="15095" max="15096" width="8" style="24" customWidth="1"/>
    <col min="15097" max="15097" width="9.36328125" style="24" customWidth="1"/>
    <col min="15098" max="15098" width="8" style="24" customWidth="1"/>
    <col min="15099" max="15099" width="8.453125" style="24" customWidth="1"/>
    <col min="15100" max="15100" width="10.90625" style="24" customWidth="1"/>
    <col min="15101" max="15347" width="14.08984375" style="24"/>
    <col min="15348" max="15348" width="8.36328125" style="24" customWidth="1"/>
    <col min="15349" max="15349" width="5.36328125" style="24" customWidth="1"/>
    <col min="15350" max="15350" width="7.36328125" style="24" customWidth="1"/>
    <col min="15351" max="15352" width="8" style="24" customWidth="1"/>
    <col min="15353" max="15353" width="9.36328125" style="24" customWidth="1"/>
    <col min="15354" max="15354" width="8" style="24" customWidth="1"/>
    <col min="15355" max="15355" width="8.453125" style="24" customWidth="1"/>
    <col min="15356" max="15356" width="10.90625" style="24" customWidth="1"/>
    <col min="15357" max="15603" width="14.08984375" style="24"/>
    <col min="15604" max="15604" width="8.36328125" style="24" customWidth="1"/>
    <col min="15605" max="15605" width="5.36328125" style="24" customWidth="1"/>
    <col min="15606" max="15606" width="7.36328125" style="24" customWidth="1"/>
    <col min="15607" max="15608" width="8" style="24" customWidth="1"/>
    <col min="15609" max="15609" width="9.36328125" style="24" customWidth="1"/>
    <col min="15610" max="15610" width="8" style="24" customWidth="1"/>
    <col min="15611" max="15611" width="8.453125" style="24" customWidth="1"/>
    <col min="15612" max="15612" width="10.90625" style="24" customWidth="1"/>
    <col min="15613" max="15859" width="14.08984375" style="24"/>
    <col min="15860" max="15860" width="8.36328125" style="24" customWidth="1"/>
    <col min="15861" max="15861" width="5.36328125" style="24" customWidth="1"/>
    <col min="15862" max="15862" width="7.36328125" style="24" customWidth="1"/>
    <col min="15863" max="15864" width="8" style="24" customWidth="1"/>
    <col min="15865" max="15865" width="9.36328125" style="24" customWidth="1"/>
    <col min="15866" max="15866" width="8" style="24" customWidth="1"/>
    <col min="15867" max="15867" width="8.453125" style="24" customWidth="1"/>
    <col min="15868" max="15868" width="10.90625" style="24" customWidth="1"/>
    <col min="15869" max="16115" width="14.08984375" style="24"/>
    <col min="16116" max="16116" width="8.36328125" style="24" customWidth="1"/>
    <col min="16117" max="16117" width="5.36328125" style="24" customWidth="1"/>
    <col min="16118" max="16118" width="7.36328125" style="24" customWidth="1"/>
    <col min="16119" max="16120" width="8" style="24" customWidth="1"/>
    <col min="16121" max="16121" width="9.36328125" style="24" customWidth="1"/>
    <col min="16122" max="16122" width="8" style="24" customWidth="1"/>
    <col min="16123" max="16123" width="8.453125" style="24" customWidth="1"/>
    <col min="16124" max="16124" width="10.90625" style="24" customWidth="1"/>
    <col min="16125" max="16384" width="14.08984375" style="24"/>
  </cols>
  <sheetData>
    <row r="1" spans="1:44">
      <c r="A1" s="43" t="s">
        <v>1489</v>
      </c>
      <c r="B1" s="44"/>
      <c r="C1" s="44" t="s">
        <v>271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 t="s">
        <v>271</v>
      </c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2730" t="s">
        <v>24</v>
      </c>
      <c r="B2" s="2731"/>
      <c r="C2" s="2730" t="s">
        <v>25</v>
      </c>
      <c r="D2" s="2730"/>
      <c r="E2" s="2730"/>
      <c r="F2" s="2730"/>
      <c r="G2" s="2730"/>
      <c r="H2" s="2730"/>
      <c r="I2" s="2731" t="s">
        <v>1482</v>
      </c>
      <c r="J2" s="2730"/>
      <c r="K2" s="2730"/>
      <c r="L2" s="2730"/>
      <c r="M2" s="2730"/>
      <c r="N2" s="2730"/>
      <c r="O2" s="2731"/>
      <c r="P2" s="2730"/>
      <c r="Q2" s="2730"/>
      <c r="R2" s="2730"/>
      <c r="S2" s="2730"/>
      <c r="T2" s="2730"/>
      <c r="U2" s="2731"/>
      <c r="V2" s="2731"/>
      <c r="W2" s="2731"/>
      <c r="X2" s="2731"/>
      <c r="Y2" s="2731"/>
      <c r="Z2" s="2731"/>
      <c r="AA2" s="2731"/>
      <c r="AB2" s="2730"/>
      <c r="AC2" s="2730"/>
      <c r="AD2" s="2730"/>
      <c r="AE2" s="2730"/>
      <c r="AF2" s="2730"/>
      <c r="AG2" s="2731" t="s">
        <v>1482</v>
      </c>
      <c r="AH2" s="2730"/>
      <c r="AI2" s="2730"/>
      <c r="AJ2" s="2730"/>
      <c r="AK2" s="2730"/>
      <c r="AL2" s="2730"/>
      <c r="AM2" s="2731"/>
      <c r="AN2" s="2730"/>
      <c r="AO2" s="2730"/>
      <c r="AP2" s="2730"/>
      <c r="AQ2" s="2730"/>
      <c r="AR2" s="2730"/>
    </row>
    <row r="3" spans="1:44" ht="15" customHeight="1">
      <c r="A3" s="87" t="s">
        <v>26</v>
      </c>
      <c r="B3" s="784"/>
      <c r="C3" s="2693" t="s">
        <v>27</v>
      </c>
      <c r="D3" s="47"/>
      <c r="E3" s="47"/>
      <c r="F3" s="47"/>
      <c r="G3" s="47"/>
      <c r="H3" s="784"/>
      <c r="I3" s="2718" t="s">
        <v>28</v>
      </c>
      <c r="J3" s="47"/>
      <c r="K3" s="2700"/>
      <c r="L3" s="47"/>
      <c r="M3" s="47"/>
      <c r="N3" s="784"/>
      <c r="O3" s="2693" t="s">
        <v>29</v>
      </c>
      <c r="P3" s="47"/>
      <c r="Q3" s="47"/>
      <c r="R3" s="47"/>
      <c r="S3" s="47"/>
      <c r="T3" s="784"/>
      <c r="U3" s="2693" t="s">
        <v>30</v>
      </c>
      <c r="V3" s="47"/>
      <c r="W3" s="47"/>
      <c r="X3" s="47"/>
      <c r="Y3" s="47"/>
      <c r="Z3" s="784"/>
      <c r="AA3" s="2693" t="s">
        <v>31</v>
      </c>
      <c r="AB3" s="47"/>
      <c r="AC3" s="47"/>
      <c r="AD3" s="47"/>
      <c r="AE3" s="47"/>
      <c r="AF3" s="784"/>
      <c r="AG3" s="2700" t="s">
        <v>32</v>
      </c>
      <c r="AH3" s="47"/>
      <c r="AI3" s="2700"/>
      <c r="AJ3" s="47"/>
      <c r="AK3" s="47"/>
      <c r="AL3" s="784"/>
      <c r="AM3" s="2729" t="s">
        <v>33</v>
      </c>
      <c r="AN3" s="47"/>
      <c r="AO3" s="47"/>
      <c r="AP3" s="47"/>
      <c r="AQ3" s="47"/>
      <c r="AR3" s="47"/>
    </row>
    <row r="4" spans="1:44" ht="15" customHeight="1">
      <c r="A4" s="85" t="s">
        <v>352</v>
      </c>
      <c r="B4" s="784"/>
      <c r="C4" s="2693" t="s">
        <v>34</v>
      </c>
      <c r="D4" s="2689" t="s">
        <v>487</v>
      </c>
      <c r="E4" s="2690" t="s">
        <v>1480</v>
      </c>
      <c r="F4" s="47"/>
      <c r="G4" s="47"/>
      <c r="H4" s="2715" t="s">
        <v>1481</v>
      </c>
      <c r="I4" s="2700" t="s">
        <v>35</v>
      </c>
      <c r="J4" s="2689" t="s">
        <v>487</v>
      </c>
      <c r="K4" s="2719" t="s">
        <v>1480</v>
      </c>
      <c r="L4" s="47"/>
      <c r="M4" s="47"/>
      <c r="N4" s="2715" t="s">
        <v>1481</v>
      </c>
      <c r="O4" s="2693" t="s">
        <v>36</v>
      </c>
      <c r="P4" s="2689" t="s">
        <v>487</v>
      </c>
      <c r="Q4" s="2690" t="s">
        <v>1480</v>
      </c>
      <c r="R4" s="47"/>
      <c r="S4" s="47"/>
      <c r="T4" s="2715" t="s">
        <v>1481</v>
      </c>
      <c r="U4" s="2695" t="s">
        <v>37</v>
      </c>
      <c r="V4" s="2689" t="s">
        <v>487</v>
      </c>
      <c r="W4" s="2690" t="s">
        <v>1480</v>
      </c>
      <c r="X4" s="47"/>
      <c r="Y4" s="47"/>
      <c r="Z4" s="2715" t="s">
        <v>1481</v>
      </c>
      <c r="AA4" s="2693" t="s">
        <v>38</v>
      </c>
      <c r="AB4" s="2689" t="s">
        <v>487</v>
      </c>
      <c r="AC4" s="2690" t="s">
        <v>1480</v>
      </c>
      <c r="AD4" s="47"/>
      <c r="AE4" s="47"/>
      <c r="AF4" s="2715" t="s">
        <v>1481</v>
      </c>
      <c r="AG4" s="2718" t="s">
        <v>39</v>
      </c>
      <c r="AH4" s="2689" t="s">
        <v>487</v>
      </c>
      <c r="AI4" s="2719" t="s">
        <v>1480</v>
      </c>
      <c r="AJ4" s="47"/>
      <c r="AK4" s="47"/>
      <c r="AL4" s="2715" t="s">
        <v>1481</v>
      </c>
      <c r="AM4" s="2693" t="s">
        <v>468</v>
      </c>
      <c r="AN4" s="2689" t="s">
        <v>487</v>
      </c>
      <c r="AO4" s="2690" t="s">
        <v>1480</v>
      </c>
      <c r="AP4" s="47"/>
      <c r="AQ4" s="47"/>
      <c r="AR4" s="2695" t="s">
        <v>1481</v>
      </c>
    </row>
    <row r="5" spans="1:44" ht="15" customHeight="1">
      <c r="A5" s="87"/>
      <c r="B5" s="784"/>
      <c r="C5" s="2696" t="s">
        <v>41</v>
      </c>
      <c r="D5" s="130"/>
      <c r="E5" s="2697"/>
      <c r="F5" s="130"/>
      <c r="G5" s="130"/>
      <c r="H5" s="2725"/>
      <c r="I5" s="2703" t="s">
        <v>41</v>
      </c>
      <c r="J5" s="130"/>
      <c r="K5" s="2703"/>
      <c r="L5" s="130"/>
      <c r="M5" s="130"/>
      <c r="N5" s="2725"/>
      <c r="O5" s="2694" t="s">
        <v>41</v>
      </c>
      <c r="P5" s="130"/>
      <c r="Q5" s="2697"/>
      <c r="R5" s="130"/>
      <c r="S5" s="130"/>
      <c r="T5" s="2725"/>
      <c r="U5" s="2694" t="s">
        <v>41</v>
      </c>
      <c r="V5" s="130"/>
      <c r="W5" s="2697"/>
      <c r="X5" s="130"/>
      <c r="Y5" s="130"/>
      <c r="Z5" s="2725"/>
      <c r="AA5" s="2696" t="s">
        <v>41</v>
      </c>
      <c r="AB5" s="130"/>
      <c r="AC5" s="2697"/>
      <c r="AD5" s="130"/>
      <c r="AE5" s="130"/>
      <c r="AF5" s="2725"/>
      <c r="AG5" s="2703" t="s">
        <v>41</v>
      </c>
      <c r="AH5" s="130"/>
      <c r="AI5" s="2703"/>
      <c r="AJ5" s="130"/>
      <c r="AK5" s="130"/>
      <c r="AL5" s="2725"/>
      <c r="AM5" s="2716" t="s">
        <v>42</v>
      </c>
      <c r="AN5" s="130"/>
      <c r="AO5" s="2697"/>
      <c r="AP5" s="130"/>
      <c r="AQ5" s="130"/>
      <c r="AR5" s="2694"/>
    </row>
    <row r="6" spans="1:44" ht="15" customHeight="1">
      <c r="A6" s="87"/>
      <c r="B6" s="784"/>
      <c r="C6" s="2695" t="s">
        <v>0</v>
      </c>
      <c r="D6" s="46"/>
      <c r="E6" s="46"/>
      <c r="F6" s="46"/>
      <c r="G6" s="46"/>
      <c r="H6" s="2715"/>
      <c r="I6" s="2704" t="s">
        <v>1</v>
      </c>
      <c r="J6" s="46"/>
      <c r="K6" s="2704"/>
      <c r="L6" s="46"/>
      <c r="M6" s="46"/>
      <c r="N6" s="2715"/>
      <c r="O6" s="2702" t="s">
        <v>43</v>
      </c>
      <c r="P6" s="46"/>
      <c r="Q6" s="46"/>
      <c r="R6" s="46"/>
      <c r="S6" s="46"/>
      <c r="T6" s="2715"/>
      <c r="U6" s="2702" t="s">
        <v>44</v>
      </c>
      <c r="V6" s="46"/>
      <c r="W6" s="46"/>
      <c r="X6" s="46"/>
      <c r="Y6" s="46"/>
      <c r="Z6" s="2715"/>
      <c r="AA6" s="2702" t="s">
        <v>45</v>
      </c>
      <c r="AB6" s="46"/>
      <c r="AC6" s="46"/>
      <c r="AD6" s="46"/>
      <c r="AE6" s="46"/>
      <c r="AF6" s="2715"/>
      <c r="AG6" s="2701" t="s">
        <v>46</v>
      </c>
      <c r="AH6" s="46"/>
      <c r="AI6" s="2704"/>
      <c r="AJ6" s="46"/>
      <c r="AK6" s="46"/>
      <c r="AL6" s="2715"/>
      <c r="AM6" s="2717" t="s">
        <v>47</v>
      </c>
      <c r="AN6" s="46"/>
      <c r="AO6" s="46"/>
      <c r="AP6" s="46"/>
      <c r="AQ6" s="46"/>
      <c r="AR6" s="2695"/>
    </row>
    <row r="7" spans="1:44">
      <c r="A7" s="111" t="s">
        <v>598</v>
      </c>
      <c r="B7" s="770" t="s">
        <v>3</v>
      </c>
      <c r="C7" s="25">
        <f>'6兵庫県CI先行個別指標'!K355</f>
        <v>121</v>
      </c>
      <c r="D7" s="2705"/>
      <c r="E7" s="2705"/>
      <c r="F7" s="404"/>
      <c r="G7" s="404"/>
      <c r="H7" s="2726"/>
      <c r="I7" s="25">
        <f>'6兵庫県CI先行個別指標'!L355</f>
        <v>86.8</v>
      </c>
      <c r="J7" s="2705"/>
      <c r="K7" s="2705"/>
      <c r="L7" s="404"/>
      <c r="M7" s="404"/>
      <c r="N7" s="2726"/>
      <c r="O7" s="25">
        <f>'6兵庫県CI先行個別指標'!M355</f>
        <v>2453</v>
      </c>
      <c r="P7" s="2705"/>
      <c r="Q7" s="2705"/>
      <c r="R7" s="404"/>
      <c r="S7" s="404"/>
      <c r="T7" s="2726"/>
      <c r="U7" s="26">
        <f>'6兵庫県CI先行個別指標'!N355</f>
        <v>17306</v>
      </c>
      <c r="V7" s="2706"/>
      <c r="W7" s="2707"/>
      <c r="X7" s="404"/>
      <c r="Y7" s="404"/>
      <c r="Z7" s="2726"/>
      <c r="AA7" s="26">
        <f>'6兵庫県CI先行個別指標'!O355</f>
        <v>10461</v>
      </c>
      <c r="AB7" s="2705"/>
      <c r="AC7" s="2705"/>
      <c r="AD7" s="404"/>
      <c r="AE7" s="404"/>
      <c r="AF7" s="2726"/>
      <c r="AG7" s="26">
        <f>'6兵庫県CI先行個別指標'!P355</f>
        <v>35</v>
      </c>
      <c r="AH7" s="2705"/>
      <c r="AI7" s="2705"/>
      <c r="AJ7" s="404"/>
      <c r="AK7" s="404"/>
      <c r="AL7" s="2726"/>
      <c r="AM7" s="25">
        <f>'6兵庫県CI先行個別指標'!Q355</f>
        <v>108</v>
      </c>
      <c r="AN7" s="2705"/>
      <c r="AO7" s="2705"/>
      <c r="AP7" s="404"/>
      <c r="AQ7" s="404"/>
      <c r="AR7" s="2723"/>
    </row>
    <row r="8" spans="1:44">
      <c r="A8" s="112">
        <v>2018</v>
      </c>
      <c r="B8" s="768" t="s">
        <v>4</v>
      </c>
      <c r="C8" s="27">
        <f>'6兵庫県CI先行個別指標'!K356</f>
        <v>120.1</v>
      </c>
      <c r="D8" s="2708"/>
      <c r="E8" s="2708"/>
      <c r="F8" s="17"/>
      <c r="G8" s="17"/>
      <c r="H8" s="2727"/>
      <c r="I8" s="27">
        <f>'6兵庫県CI先行個別指標'!L356</f>
        <v>86.7</v>
      </c>
      <c r="J8" s="2708"/>
      <c r="K8" s="2708"/>
      <c r="L8" s="17"/>
      <c r="M8" s="17"/>
      <c r="N8" s="2727"/>
      <c r="O8" s="27">
        <f>'6兵庫県CI先行個別指標'!M356</f>
        <v>2636</v>
      </c>
      <c r="P8" s="2708"/>
      <c r="Q8" s="2708"/>
      <c r="R8" s="17"/>
      <c r="S8" s="17"/>
      <c r="T8" s="2727"/>
      <c r="U8" s="28">
        <f>'6兵庫県CI先行個別指標'!N356</f>
        <v>18233</v>
      </c>
      <c r="V8" s="2709"/>
      <c r="W8" s="2710"/>
      <c r="X8" s="17"/>
      <c r="Y8" s="17"/>
      <c r="Z8" s="2727"/>
      <c r="AA8" s="28">
        <f>'6兵庫県CI先行個別指標'!O356</f>
        <v>11311</v>
      </c>
      <c r="AB8" s="2708"/>
      <c r="AC8" s="2708"/>
      <c r="AD8" s="17"/>
      <c r="AE8" s="17"/>
      <c r="AF8" s="2727"/>
      <c r="AG8" s="28">
        <f>'6兵庫県CI先行個別指標'!P356</f>
        <v>42</v>
      </c>
      <c r="AH8" s="2708"/>
      <c r="AI8" s="2708"/>
      <c r="AJ8" s="17"/>
      <c r="AK8" s="17"/>
      <c r="AL8" s="2727"/>
      <c r="AM8" s="27">
        <f>'6兵庫県CI先行個別指標'!Q356</f>
        <v>108.2</v>
      </c>
      <c r="AN8" s="2708"/>
      <c r="AO8" s="2708"/>
      <c r="AP8" s="17"/>
      <c r="AQ8" s="17"/>
      <c r="AR8" s="2557"/>
    </row>
    <row r="9" spans="1:44">
      <c r="A9" s="112"/>
      <c r="B9" s="768" t="s">
        <v>5</v>
      </c>
      <c r="C9" s="27">
        <f>'6兵庫県CI先行個別指標'!K357</f>
        <v>121.9</v>
      </c>
      <c r="D9" s="2708">
        <f t="shared" ref="D9:D72" si="0">AVERAGE(C7:C9)</f>
        <v>121</v>
      </c>
      <c r="E9" s="2708">
        <f t="shared" ref="E9:E72" si="1">D9-D8</f>
        <v>121</v>
      </c>
      <c r="F9" s="17">
        <f t="shared" ref="F9:F72" si="2">IF(E9&lt;0,-1,1)</f>
        <v>1</v>
      </c>
      <c r="G9" s="17">
        <f t="shared" ref="G9:G72" si="3">SUM(F7:F9)</f>
        <v>1</v>
      </c>
      <c r="H9" s="2727" t="str">
        <f t="shared" ref="H9:H72" si="4">IF(G9=-3,"悪化 ",IF(G9=3,"改善 "," ?"))</f>
        <v xml:space="preserve"> ?</v>
      </c>
      <c r="I9" s="27">
        <f>'6兵庫県CI先行個別指標'!L357</f>
        <v>84.8</v>
      </c>
      <c r="J9" s="2708">
        <f t="shared" ref="J9:J72" si="5">AVERAGE(I7:I9)</f>
        <v>86.100000000000009</v>
      </c>
      <c r="K9" s="2720">
        <f>(J9-J8)*-1</f>
        <v>-86.100000000000009</v>
      </c>
      <c r="L9" s="17">
        <f t="shared" ref="L9:L72" si="6">IF(K9&lt;0,-1,1)</f>
        <v>-1</v>
      </c>
      <c r="M9" s="17">
        <f t="shared" ref="M9:M72" si="7">SUM(L7:L9)</f>
        <v>-1</v>
      </c>
      <c r="N9" s="2727" t="str">
        <f t="shared" ref="N9:N72" si="8">IF(M9=-3,"悪化 ",IF(M9=3,"改善 "," ?"))</f>
        <v xml:space="preserve"> ?</v>
      </c>
      <c r="O9" s="27">
        <f>'6兵庫県CI先行個別指標'!M357</f>
        <v>2674</v>
      </c>
      <c r="P9" s="2708">
        <f t="shared" ref="P9:P72" si="9">AVERAGE(O7:O9)</f>
        <v>2587.6666666666665</v>
      </c>
      <c r="Q9" s="2708">
        <f t="shared" ref="Q9:Q72" si="10">P9-P8</f>
        <v>2587.6666666666665</v>
      </c>
      <c r="R9" s="17">
        <f t="shared" ref="R9:R72" si="11">IF(Q9&lt;0,-1,1)</f>
        <v>1</v>
      </c>
      <c r="S9" s="17">
        <f t="shared" ref="S9:S72" si="12">SUM(R7:R9)</f>
        <v>1</v>
      </c>
      <c r="T9" s="2727" t="str">
        <f t="shared" ref="T9:T72" si="13">IF(S9=-3,"悪化 ",IF(S9=3,"改善 "," ?"))</f>
        <v xml:space="preserve"> ?</v>
      </c>
      <c r="U9" s="28">
        <f>'6兵庫県CI先行個別指標'!N357</f>
        <v>18114</v>
      </c>
      <c r="V9" s="2709">
        <f t="shared" ref="V9:V72" si="14">AVERAGE(U7:U9)</f>
        <v>17884.333333333332</v>
      </c>
      <c r="W9" s="2710">
        <f t="shared" ref="W9:W72" si="15">V9-V8</f>
        <v>17884.333333333332</v>
      </c>
      <c r="X9" s="17">
        <f t="shared" ref="X9:X72" si="16">IF(W9&lt;0,-1,1)</f>
        <v>1</v>
      </c>
      <c r="Y9" s="17">
        <f t="shared" ref="Y9:Y72" si="17">SUM(X7:X9)</f>
        <v>1</v>
      </c>
      <c r="Z9" s="2727" t="str">
        <f t="shared" ref="Z9:Z72" si="18">IF(Y9=-3,"悪化 ",IF(Y9=3,"改善 "," ?"))</f>
        <v xml:space="preserve"> ?</v>
      </c>
      <c r="AA9" s="28">
        <f>'6兵庫県CI先行個別指標'!O357</f>
        <v>11392</v>
      </c>
      <c r="AB9" s="2708">
        <f t="shared" ref="AB9:AB72" si="19">AVERAGE(AA7:AA9)</f>
        <v>11054.666666666666</v>
      </c>
      <c r="AC9" s="2708">
        <f t="shared" ref="AC9:AC72" si="20">AB9-AB8</f>
        <v>11054.666666666666</v>
      </c>
      <c r="AD9" s="17">
        <f t="shared" ref="AD9:AD72" si="21">IF(AC9&lt;0,-1,1)</f>
        <v>1</v>
      </c>
      <c r="AE9" s="17">
        <f t="shared" ref="AE9:AE72" si="22">SUM(AD7:AD9)</f>
        <v>1</v>
      </c>
      <c r="AF9" s="2727" t="str">
        <f t="shared" ref="AF9:AF72" si="23">IF(AE9=-3,"悪化 ",IF(AE9=3,"改善 "," ?"))</f>
        <v xml:space="preserve"> ?</v>
      </c>
      <c r="AG9" s="28">
        <f>'6兵庫県CI先行個別指標'!P357</f>
        <v>40</v>
      </c>
      <c r="AH9" s="2708">
        <f t="shared" ref="AH9:AH72" si="24">AVERAGE(AG7:AG9)</f>
        <v>39</v>
      </c>
      <c r="AI9" s="2720">
        <f>(AH9-AH8)*-1</f>
        <v>-39</v>
      </c>
      <c r="AJ9" s="17">
        <f t="shared" ref="AJ9:AJ72" si="25">IF(AI9&lt;0,-1,1)</f>
        <v>-1</v>
      </c>
      <c r="AK9" s="17">
        <f t="shared" ref="AK9:AK72" si="26">SUM(AJ7:AJ9)</f>
        <v>-1</v>
      </c>
      <c r="AL9" s="2727" t="str">
        <f t="shared" ref="AL9:AL72" si="27">IF(AK9=-3,"悪化 ",IF(AK9=3,"改善 "," ?"))</f>
        <v xml:space="preserve"> ?</v>
      </c>
      <c r="AM9" s="27">
        <f>'6兵庫県CI先行個別指標'!Q357</f>
        <v>106.1</v>
      </c>
      <c r="AN9" s="2708">
        <f t="shared" ref="AN9:AN72" si="28">AVERAGE(AM7:AM9)</f>
        <v>107.43333333333332</v>
      </c>
      <c r="AO9" s="2708">
        <f t="shared" ref="AO9:AO72" si="29">AN9-AN8</f>
        <v>107.43333333333332</v>
      </c>
      <c r="AP9" s="17">
        <f t="shared" ref="AP9:AP72" si="30">IF(AO9&lt;0,-1,1)</f>
        <v>1</v>
      </c>
      <c r="AQ9" s="17">
        <f t="shared" ref="AQ9:AQ72" si="31">SUM(AP7:AP9)</f>
        <v>1</v>
      </c>
      <c r="AR9" s="2557" t="str">
        <f t="shared" ref="AR9:AR72" si="32">IF(AQ9=-3,"悪化 ",IF(AQ9=3,"改善 "," ?"))</f>
        <v xml:space="preserve"> ?</v>
      </c>
    </row>
    <row r="10" spans="1:44">
      <c r="A10" s="112"/>
      <c r="B10" s="768" t="s">
        <v>6</v>
      </c>
      <c r="C10" s="27">
        <f>'6兵庫県CI先行個別指標'!K358</f>
        <v>121.4</v>
      </c>
      <c r="D10" s="2708">
        <f t="shared" si="0"/>
        <v>121.13333333333333</v>
      </c>
      <c r="E10" s="2708">
        <f t="shared" si="1"/>
        <v>0.13333333333332575</v>
      </c>
      <c r="F10" s="17">
        <f t="shared" si="2"/>
        <v>1</v>
      </c>
      <c r="G10" s="17">
        <f t="shared" si="3"/>
        <v>2</v>
      </c>
      <c r="H10" s="2727" t="str">
        <f t="shared" si="4"/>
        <v xml:space="preserve"> ?</v>
      </c>
      <c r="I10" s="27">
        <f>'6兵庫県CI先行個別指標'!L358</f>
        <v>83.5</v>
      </c>
      <c r="J10" s="2708">
        <f t="shared" si="5"/>
        <v>85</v>
      </c>
      <c r="K10" s="2720">
        <f t="shared" ref="K10:K73" si="33">(J10-J9)*-1</f>
        <v>1.1000000000000085</v>
      </c>
      <c r="L10" s="17">
        <f t="shared" si="6"/>
        <v>1</v>
      </c>
      <c r="M10" s="17">
        <f t="shared" si="7"/>
        <v>0</v>
      </c>
      <c r="N10" s="2727" t="str">
        <f t="shared" si="8"/>
        <v xml:space="preserve"> ?</v>
      </c>
      <c r="O10" s="27">
        <f>'6兵庫県CI先行個別指標'!M358</f>
        <v>2369</v>
      </c>
      <c r="P10" s="2708">
        <f t="shared" si="9"/>
        <v>2559.6666666666665</v>
      </c>
      <c r="Q10" s="2708">
        <f t="shared" si="10"/>
        <v>-28</v>
      </c>
      <c r="R10" s="17">
        <f t="shared" si="11"/>
        <v>-1</v>
      </c>
      <c r="S10" s="17">
        <f t="shared" si="12"/>
        <v>0</v>
      </c>
      <c r="T10" s="2727" t="str">
        <f t="shared" si="13"/>
        <v xml:space="preserve"> ?</v>
      </c>
      <c r="U10" s="28">
        <f>'6兵庫県CI先行個別指標'!N358</f>
        <v>17907</v>
      </c>
      <c r="V10" s="2709">
        <f t="shared" si="14"/>
        <v>18084.666666666668</v>
      </c>
      <c r="W10" s="2710">
        <f t="shared" si="15"/>
        <v>200.33333333333576</v>
      </c>
      <c r="X10" s="17">
        <f t="shared" si="16"/>
        <v>1</v>
      </c>
      <c r="Y10" s="17">
        <f t="shared" si="17"/>
        <v>2</v>
      </c>
      <c r="Z10" s="2727" t="str">
        <f t="shared" si="18"/>
        <v xml:space="preserve"> ?</v>
      </c>
      <c r="AA10" s="28">
        <f>'6兵庫県CI先行個別指標'!O358</f>
        <v>11337</v>
      </c>
      <c r="AB10" s="2708">
        <f t="shared" si="19"/>
        <v>11346.666666666666</v>
      </c>
      <c r="AC10" s="2708">
        <f t="shared" si="20"/>
        <v>292</v>
      </c>
      <c r="AD10" s="17">
        <f t="shared" si="21"/>
        <v>1</v>
      </c>
      <c r="AE10" s="17">
        <f t="shared" si="22"/>
        <v>2</v>
      </c>
      <c r="AF10" s="2727" t="str">
        <f t="shared" si="23"/>
        <v xml:space="preserve"> ?</v>
      </c>
      <c r="AG10" s="28">
        <f>'6兵庫県CI先行個別指標'!P358</f>
        <v>33</v>
      </c>
      <c r="AH10" s="2708">
        <f t="shared" si="24"/>
        <v>38.333333333333336</v>
      </c>
      <c r="AI10" s="2720">
        <f t="shared" ref="AI10:AI73" si="34">(AH10-AH9)*-1</f>
        <v>0.6666666666666643</v>
      </c>
      <c r="AJ10" s="17">
        <f t="shared" si="25"/>
        <v>1</v>
      </c>
      <c r="AK10" s="17">
        <f t="shared" si="26"/>
        <v>0</v>
      </c>
      <c r="AL10" s="2727" t="str">
        <f t="shared" si="27"/>
        <v xml:space="preserve"> ?</v>
      </c>
      <c r="AM10" s="27">
        <f>'6兵庫県CI先行個別指標'!Q358</f>
        <v>108.7</v>
      </c>
      <c r="AN10" s="2708">
        <f t="shared" si="28"/>
        <v>107.66666666666667</v>
      </c>
      <c r="AO10" s="2708">
        <f t="shared" si="29"/>
        <v>0.23333333333334849</v>
      </c>
      <c r="AP10" s="17">
        <f t="shared" si="30"/>
        <v>1</v>
      </c>
      <c r="AQ10" s="17">
        <f t="shared" si="31"/>
        <v>2</v>
      </c>
      <c r="AR10" s="2557" t="str">
        <f t="shared" si="32"/>
        <v xml:space="preserve"> ?</v>
      </c>
    </row>
    <row r="11" spans="1:44">
      <c r="A11" s="112"/>
      <c r="B11" s="768" t="s">
        <v>7</v>
      </c>
      <c r="C11" s="27">
        <f>'6兵庫県CI先行個別指標'!K359</f>
        <v>122.4</v>
      </c>
      <c r="D11" s="2708">
        <f t="shared" si="0"/>
        <v>121.90000000000002</v>
      </c>
      <c r="E11" s="2708">
        <f t="shared" si="1"/>
        <v>0.76666666666669414</v>
      </c>
      <c r="F11" s="17">
        <f t="shared" si="2"/>
        <v>1</v>
      </c>
      <c r="G11" s="17">
        <f t="shared" si="3"/>
        <v>3</v>
      </c>
      <c r="H11" s="2727" t="str">
        <f t="shared" si="4"/>
        <v xml:space="preserve">改善 </v>
      </c>
      <c r="I11" s="27">
        <f>'6兵庫県CI先行個別指標'!L359</f>
        <v>80.5</v>
      </c>
      <c r="J11" s="2708">
        <f t="shared" si="5"/>
        <v>82.933333333333337</v>
      </c>
      <c r="K11" s="2720">
        <f t="shared" si="33"/>
        <v>2.0666666666666629</v>
      </c>
      <c r="L11" s="17">
        <f t="shared" si="6"/>
        <v>1</v>
      </c>
      <c r="M11" s="17">
        <f t="shared" si="7"/>
        <v>1</v>
      </c>
      <c r="N11" s="2727" t="str">
        <f t="shared" si="8"/>
        <v xml:space="preserve"> ?</v>
      </c>
      <c r="O11" s="27">
        <f>'6兵庫県CI先行個別指標'!M359</f>
        <v>2617</v>
      </c>
      <c r="P11" s="2708">
        <f t="shared" si="9"/>
        <v>2553.3333333333335</v>
      </c>
      <c r="Q11" s="2708">
        <f t="shared" si="10"/>
        <v>-6.3333333333330302</v>
      </c>
      <c r="R11" s="17">
        <f t="shared" si="11"/>
        <v>-1</v>
      </c>
      <c r="S11" s="17">
        <f t="shared" si="12"/>
        <v>-1</v>
      </c>
      <c r="T11" s="2727" t="str">
        <f t="shared" si="13"/>
        <v xml:space="preserve"> ?</v>
      </c>
      <c r="U11" s="28">
        <f>'6兵庫県CI先行個別指標'!N359</f>
        <v>18495</v>
      </c>
      <c r="V11" s="2709">
        <f t="shared" si="14"/>
        <v>18172</v>
      </c>
      <c r="W11" s="2710">
        <f t="shared" si="15"/>
        <v>87.333333333332121</v>
      </c>
      <c r="X11" s="17">
        <f t="shared" si="16"/>
        <v>1</v>
      </c>
      <c r="Y11" s="17">
        <f t="shared" si="17"/>
        <v>3</v>
      </c>
      <c r="Z11" s="2727" t="str">
        <f t="shared" si="18"/>
        <v xml:space="preserve">改善 </v>
      </c>
      <c r="AA11" s="28">
        <f>'6兵庫県CI先行個別指標'!O359</f>
        <v>11490</v>
      </c>
      <c r="AB11" s="2708">
        <f t="shared" si="19"/>
        <v>11406.333333333334</v>
      </c>
      <c r="AC11" s="2708">
        <f t="shared" si="20"/>
        <v>59.666666666667879</v>
      </c>
      <c r="AD11" s="17">
        <f t="shared" si="21"/>
        <v>1</v>
      </c>
      <c r="AE11" s="17">
        <f t="shared" si="22"/>
        <v>3</v>
      </c>
      <c r="AF11" s="2727" t="str">
        <f t="shared" si="23"/>
        <v xml:space="preserve">改善 </v>
      </c>
      <c r="AG11" s="28">
        <f>'6兵庫県CI先行個別指標'!P359</f>
        <v>40</v>
      </c>
      <c r="AH11" s="2708">
        <f t="shared" si="24"/>
        <v>37.666666666666664</v>
      </c>
      <c r="AI11" s="2720">
        <f t="shared" si="34"/>
        <v>0.6666666666666714</v>
      </c>
      <c r="AJ11" s="17">
        <f t="shared" si="25"/>
        <v>1</v>
      </c>
      <c r="AK11" s="17">
        <f t="shared" si="26"/>
        <v>1</v>
      </c>
      <c r="AL11" s="2727" t="str">
        <f t="shared" si="27"/>
        <v xml:space="preserve"> ?</v>
      </c>
      <c r="AM11" s="27">
        <f>'6兵庫県CI先行個別指標'!Q359</f>
        <v>108.4</v>
      </c>
      <c r="AN11" s="2708">
        <f t="shared" si="28"/>
        <v>107.73333333333335</v>
      </c>
      <c r="AO11" s="2708">
        <f t="shared" si="29"/>
        <v>6.6666666666677088E-2</v>
      </c>
      <c r="AP11" s="17">
        <f t="shared" si="30"/>
        <v>1</v>
      </c>
      <c r="AQ11" s="17">
        <f t="shared" si="31"/>
        <v>3</v>
      </c>
      <c r="AR11" s="2557" t="str">
        <f t="shared" si="32"/>
        <v xml:space="preserve">改善 </v>
      </c>
    </row>
    <row r="12" spans="1:44">
      <c r="A12" s="112"/>
      <c r="B12" s="768" t="s">
        <v>8</v>
      </c>
      <c r="C12" s="27">
        <f>'6兵庫県CI先行個別指標'!K360</f>
        <v>125.4</v>
      </c>
      <c r="D12" s="2708">
        <f t="shared" si="0"/>
        <v>123.06666666666668</v>
      </c>
      <c r="E12" s="2708">
        <f t="shared" si="1"/>
        <v>1.1666666666666572</v>
      </c>
      <c r="F12" s="17">
        <f t="shared" si="2"/>
        <v>1</v>
      </c>
      <c r="G12" s="17">
        <f t="shared" si="3"/>
        <v>3</v>
      </c>
      <c r="H12" s="2727" t="str">
        <f t="shared" si="4"/>
        <v xml:space="preserve">改善 </v>
      </c>
      <c r="I12" s="27">
        <f>'6兵庫県CI先行個別指標'!L360</f>
        <v>79.2</v>
      </c>
      <c r="J12" s="2708">
        <f t="shared" si="5"/>
        <v>81.066666666666663</v>
      </c>
      <c r="K12" s="2720">
        <f t="shared" si="33"/>
        <v>1.8666666666666742</v>
      </c>
      <c r="L12" s="17">
        <f t="shared" si="6"/>
        <v>1</v>
      </c>
      <c r="M12" s="17">
        <f t="shared" si="7"/>
        <v>3</v>
      </c>
      <c r="N12" s="2727" t="str">
        <f t="shared" si="8"/>
        <v xml:space="preserve">改善 </v>
      </c>
      <c r="O12" s="27">
        <f>'6兵庫県CI先行個別指標'!M360</f>
        <v>2636</v>
      </c>
      <c r="P12" s="2708">
        <f t="shared" si="9"/>
        <v>2540.6666666666665</v>
      </c>
      <c r="Q12" s="2708">
        <f t="shared" si="10"/>
        <v>-12.66666666666697</v>
      </c>
      <c r="R12" s="17">
        <f t="shared" si="11"/>
        <v>-1</v>
      </c>
      <c r="S12" s="17">
        <f t="shared" si="12"/>
        <v>-3</v>
      </c>
      <c r="T12" s="2727" t="str">
        <f t="shared" si="13"/>
        <v xml:space="preserve">悪化 </v>
      </c>
      <c r="U12" s="28">
        <f>'6兵庫県CI先行個別指標'!N360</f>
        <v>18087</v>
      </c>
      <c r="V12" s="2709">
        <f t="shared" si="14"/>
        <v>18163</v>
      </c>
      <c r="W12" s="2710">
        <f t="shared" si="15"/>
        <v>-9</v>
      </c>
      <c r="X12" s="17">
        <f t="shared" si="16"/>
        <v>-1</v>
      </c>
      <c r="Y12" s="17">
        <f t="shared" si="17"/>
        <v>1</v>
      </c>
      <c r="Z12" s="2727" t="str">
        <f t="shared" si="18"/>
        <v xml:space="preserve"> ?</v>
      </c>
      <c r="AA12" s="28">
        <f>'6兵庫県CI先行個別指標'!O360</f>
        <v>11075</v>
      </c>
      <c r="AB12" s="2708">
        <f t="shared" si="19"/>
        <v>11300.666666666666</v>
      </c>
      <c r="AC12" s="2708">
        <f t="shared" si="20"/>
        <v>-105.66666666666788</v>
      </c>
      <c r="AD12" s="17">
        <f t="shared" si="21"/>
        <v>-1</v>
      </c>
      <c r="AE12" s="17">
        <f t="shared" si="22"/>
        <v>1</v>
      </c>
      <c r="AF12" s="2727" t="str">
        <f t="shared" si="23"/>
        <v xml:space="preserve"> ?</v>
      </c>
      <c r="AG12" s="28">
        <f>'6兵庫県CI先行個別指標'!P360</f>
        <v>27</v>
      </c>
      <c r="AH12" s="2708">
        <f t="shared" si="24"/>
        <v>33.333333333333336</v>
      </c>
      <c r="AI12" s="2720">
        <f t="shared" si="34"/>
        <v>4.3333333333333286</v>
      </c>
      <c r="AJ12" s="17">
        <f t="shared" si="25"/>
        <v>1</v>
      </c>
      <c r="AK12" s="17">
        <f t="shared" si="26"/>
        <v>3</v>
      </c>
      <c r="AL12" s="2727" t="str">
        <f t="shared" si="27"/>
        <v xml:space="preserve">改善 </v>
      </c>
      <c r="AM12" s="27">
        <f>'6兵庫県CI先行個別指標'!Q360</f>
        <v>107.7</v>
      </c>
      <c r="AN12" s="2708">
        <f t="shared" si="28"/>
        <v>108.26666666666667</v>
      </c>
      <c r="AO12" s="2708">
        <f t="shared" si="29"/>
        <v>0.53333333333331723</v>
      </c>
      <c r="AP12" s="17">
        <f t="shared" si="30"/>
        <v>1</v>
      </c>
      <c r="AQ12" s="17">
        <f t="shared" si="31"/>
        <v>3</v>
      </c>
      <c r="AR12" s="2557" t="str">
        <f t="shared" si="32"/>
        <v xml:space="preserve">改善 </v>
      </c>
    </row>
    <row r="13" spans="1:44">
      <c r="A13" s="112"/>
      <c r="B13" s="768" t="s">
        <v>9</v>
      </c>
      <c r="C13" s="27">
        <f>'6兵庫県CI先行個別指標'!K361</f>
        <v>121.7</v>
      </c>
      <c r="D13" s="2708">
        <f t="shared" si="0"/>
        <v>123.16666666666667</v>
      </c>
      <c r="E13" s="2708">
        <f t="shared" si="1"/>
        <v>9.9999999999994316E-2</v>
      </c>
      <c r="F13" s="17">
        <f t="shared" si="2"/>
        <v>1</v>
      </c>
      <c r="G13" s="17">
        <f t="shared" si="3"/>
        <v>3</v>
      </c>
      <c r="H13" s="2727" t="str">
        <f t="shared" si="4"/>
        <v xml:space="preserve">改善 </v>
      </c>
      <c r="I13" s="27">
        <f>'6兵庫県CI先行個別指標'!L361</f>
        <v>83.1</v>
      </c>
      <c r="J13" s="2708">
        <f t="shared" si="5"/>
        <v>80.933333333333323</v>
      </c>
      <c r="K13" s="2720">
        <f t="shared" si="33"/>
        <v>0.13333333333333997</v>
      </c>
      <c r="L13" s="17">
        <f t="shared" si="6"/>
        <v>1</v>
      </c>
      <c r="M13" s="17">
        <f t="shared" si="7"/>
        <v>3</v>
      </c>
      <c r="N13" s="2727" t="str">
        <f t="shared" si="8"/>
        <v xml:space="preserve">改善 </v>
      </c>
      <c r="O13" s="27">
        <f>'6兵庫県CI先行個別指標'!M361</f>
        <v>2813</v>
      </c>
      <c r="P13" s="2708">
        <f t="shared" si="9"/>
        <v>2688.6666666666665</v>
      </c>
      <c r="Q13" s="2708">
        <f t="shared" si="10"/>
        <v>148</v>
      </c>
      <c r="R13" s="17">
        <f t="shared" si="11"/>
        <v>1</v>
      </c>
      <c r="S13" s="17">
        <f t="shared" si="12"/>
        <v>-1</v>
      </c>
      <c r="T13" s="2727" t="str">
        <f t="shared" si="13"/>
        <v xml:space="preserve"> ?</v>
      </c>
      <c r="U13" s="28">
        <f>'6兵庫県CI先行個別指標'!N361</f>
        <v>18052</v>
      </c>
      <c r="V13" s="2709">
        <f t="shared" si="14"/>
        <v>18211.333333333332</v>
      </c>
      <c r="W13" s="2710">
        <f t="shared" si="15"/>
        <v>48.333333333332121</v>
      </c>
      <c r="X13" s="17">
        <f t="shared" si="16"/>
        <v>1</v>
      </c>
      <c r="Y13" s="17">
        <f t="shared" si="17"/>
        <v>1</v>
      </c>
      <c r="Z13" s="2727" t="str">
        <f t="shared" si="18"/>
        <v xml:space="preserve"> ?</v>
      </c>
      <c r="AA13" s="28">
        <f>'6兵庫県CI先行個別指標'!O361</f>
        <v>11211</v>
      </c>
      <c r="AB13" s="2708">
        <f t="shared" si="19"/>
        <v>11258.666666666666</v>
      </c>
      <c r="AC13" s="2708">
        <f t="shared" si="20"/>
        <v>-42</v>
      </c>
      <c r="AD13" s="17">
        <f t="shared" si="21"/>
        <v>-1</v>
      </c>
      <c r="AE13" s="17">
        <f t="shared" si="22"/>
        <v>-1</v>
      </c>
      <c r="AF13" s="2727" t="str">
        <f t="shared" si="23"/>
        <v xml:space="preserve"> ?</v>
      </c>
      <c r="AG13" s="28">
        <f>'6兵庫県CI先行個別指標'!P361</f>
        <v>33</v>
      </c>
      <c r="AH13" s="2708">
        <f t="shared" si="24"/>
        <v>33.333333333333336</v>
      </c>
      <c r="AI13" s="2720">
        <f t="shared" si="34"/>
        <v>0</v>
      </c>
      <c r="AJ13" s="17">
        <f t="shared" si="25"/>
        <v>1</v>
      </c>
      <c r="AK13" s="17">
        <f t="shared" si="26"/>
        <v>3</v>
      </c>
      <c r="AL13" s="2727" t="str">
        <f t="shared" si="27"/>
        <v xml:space="preserve">改善 </v>
      </c>
      <c r="AM13" s="27">
        <f>'6兵庫県CI先行個別指標'!Q361</f>
        <v>105.8</v>
      </c>
      <c r="AN13" s="2708">
        <f t="shared" si="28"/>
        <v>107.30000000000001</v>
      </c>
      <c r="AO13" s="2708">
        <f t="shared" si="29"/>
        <v>-0.96666666666665435</v>
      </c>
      <c r="AP13" s="17">
        <f t="shared" si="30"/>
        <v>-1</v>
      </c>
      <c r="AQ13" s="17">
        <f t="shared" si="31"/>
        <v>1</v>
      </c>
      <c r="AR13" s="2557" t="str">
        <f t="shared" si="32"/>
        <v xml:space="preserve"> ?</v>
      </c>
    </row>
    <row r="14" spans="1:44">
      <c r="A14" s="112"/>
      <c r="B14" s="768" t="s">
        <v>10</v>
      </c>
      <c r="C14" s="27">
        <f>'6兵庫県CI先行個別指標'!K362</f>
        <v>123.2</v>
      </c>
      <c r="D14" s="2708">
        <f t="shared" si="0"/>
        <v>123.43333333333334</v>
      </c>
      <c r="E14" s="2708">
        <f t="shared" si="1"/>
        <v>0.26666666666666572</v>
      </c>
      <c r="F14" s="17">
        <f t="shared" si="2"/>
        <v>1</v>
      </c>
      <c r="G14" s="17">
        <f t="shared" si="3"/>
        <v>3</v>
      </c>
      <c r="H14" s="2727" t="str">
        <f t="shared" si="4"/>
        <v xml:space="preserve">改善 </v>
      </c>
      <c r="I14" s="27">
        <f>'6兵庫県CI先行個別指標'!L362</f>
        <v>80.099999999999994</v>
      </c>
      <c r="J14" s="2708">
        <f t="shared" si="5"/>
        <v>80.8</v>
      </c>
      <c r="K14" s="2720">
        <f t="shared" si="33"/>
        <v>0.13333333333332575</v>
      </c>
      <c r="L14" s="17">
        <f t="shared" si="6"/>
        <v>1</v>
      </c>
      <c r="M14" s="17">
        <f t="shared" si="7"/>
        <v>3</v>
      </c>
      <c r="N14" s="2727" t="str">
        <f t="shared" si="8"/>
        <v xml:space="preserve">改善 </v>
      </c>
      <c r="O14" s="27">
        <f>'6兵庫県CI先行個別指標'!M362</f>
        <v>2539</v>
      </c>
      <c r="P14" s="2708">
        <f t="shared" si="9"/>
        <v>2662.6666666666665</v>
      </c>
      <c r="Q14" s="2708">
        <f t="shared" si="10"/>
        <v>-26</v>
      </c>
      <c r="R14" s="17">
        <f t="shared" si="11"/>
        <v>-1</v>
      </c>
      <c r="S14" s="17">
        <f t="shared" si="12"/>
        <v>-1</v>
      </c>
      <c r="T14" s="2727" t="str">
        <f t="shared" si="13"/>
        <v xml:space="preserve"> ?</v>
      </c>
      <c r="U14" s="28">
        <f>'6兵庫県CI先行個別指標'!N362</f>
        <v>18650</v>
      </c>
      <c r="V14" s="2709">
        <f t="shared" si="14"/>
        <v>18263</v>
      </c>
      <c r="W14" s="2710">
        <f t="shared" si="15"/>
        <v>51.666666666667879</v>
      </c>
      <c r="X14" s="17">
        <f t="shared" si="16"/>
        <v>1</v>
      </c>
      <c r="Y14" s="17">
        <f t="shared" si="17"/>
        <v>1</v>
      </c>
      <c r="Z14" s="2727" t="str">
        <f t="shared" si="18"/>
        <v xml:space="preserve"> ?</v>
      </c>
      <c r="AA14" s="28">
        <f>'6兵庫県CI先行個別指標'!O362</f>
        <v>11213</v>
      </c>
      <c r="AB14" s="2708">
        <f t="shared" si="19"/>
        <v>11166.333333333334</v>
      </c>
      <c r="AC14" s="2708">
        <f t="shared" si="20"/>
        <v>-92.333333333332121</v>
      </c>
      <c r="AD14" s="17">
        <f t="shared" si="21"/>
        <v>-1</v>
      </c>
      <c r="AE14" s="17">
        <f t="shared" si="22"/>
        <v>-3</v>
      </c>
      <c r="AF14" s="2727" t="str">
        <f t="shared" si="23"/>
        <v xml:space="preserve">悪化 </v>
      </c>
      <c r="AG14" s="28">
        <f>'6兵庫県CI先行個別指標'!P362</f>
        <v>30</v>
      </c>
      <c r="AH14" s="2708">
        <f t="shared" si="24"/>
        <v>30</v>
      </c>
      <c r="AI14" s="2720">
        <f t="shared" si="34"/>
        <v>3.3333333333333357</v>
      </c>
      <c r="AJ14" s="17">
        <f t="shared" si="25"/>
        <v>1</v>
      </c>
      <c r="AK14" s="17">
        <f t="shared" si="26"/>
        <v>3</v>
      </c>
      <c r="AL14" s="2727" t="str">
        <f t="shared" si="27"/>
        <v xml:space="preserve">改善 </v>
      </c>
      <c r="AM14" s="27">
        <f>'6兵庫県CI先行個別指標'!Q362</f>
        <v>103.8</v>
      </c>
      <c r="AN14" s="2708">
        <f t="shared" si="28"/>
        <v>105.76666666666667</v>
      </c>
      <c r="AO14" s="2708">
        <f t="shared" si="29"/>
        <v>-1.5333333333333456</v>
      </c>
      <c r="AP14" s="17">
        <f t="shared" si="30"/>
        <v>-1</v>
      </c>
      <c r="AQ14" s="17">
        <f t="shared" si="31"/>
        <v>-1</v>
      </c>
      <c r="AR14" s="2557" t="str">
        <f t="shared" si="32"/>
        <v xml:space="preserve"> ?</v>
      </c>
    </row>
    <row r="15" spans="1:44">
      <c r="A15" s="112"/>
      <c r="B15" s="768" t="s">
        <v>11</v>
      </c>
      <c r="C15" s="27">
        <f>'6兵庫県CI先行個別指標'!K363</f>
        <v>122.3</v>
      </c>
      <c r="D15" s="2708">
        <f t="shared" si="0"/>
        <v>122.39999999999999</v>
      </c>
      <c r="E15" s="2708">
        <f t="shared" si="1"/>
        <v>-1.0333333333333456</v>
      </c>
      <c r="F15" s="17">
        <f t="shared" si="2"/>
        <v>-1</v>
      </c>
      <c r="G15" s="17">
        <f t="shared" si="3"/>
        <v>1</v>
      </c>
      <c r="H15" s="2727" t="str">
        <f t="shared" si="4"/>
        <v xml:space="preserve"> ?</v>
      </c>
      <c r="I15" s="27">
        <f>'6兵庫県CI先行個別指標'!L363</f>
        <v>88.3</v>
      </c>
      <c r="J15" s="2708">
        <f t="shared" si="5"/>
        <v>83.833333333333329</v>
      </c>
      <c r="K15" s="2720">
        <f t="shared" si="33"/>
        <v>-3.0333333333333314</v>
      </c>
      <c r="L15" s="17">
        <f t="shared" si="6"/>
        <v>-1</v>
      </c>
      <c r="M15" s="17">
        <f t="shared" si="7"/>
        <v>1</v>
      </c>
      <c r="N15" s="2727" t="str">
        <f t="shared" si="8"/>
        <v xml:space="preserve"> ?</v>
      </c>
      <c r="O15" s="27">
        <f>'6兵庫県CI先行個別指標'!M363</f>
        <v>2363</v>
      </c>
      <c r="P15" s="2708">
        <f t="shared" si="9"/>
        <v>2571.6666666666665</v>
      </c>
      <c r="Q15" s="2708">
        <f t="shared" si="10"/>
        <v>-91</v>
      </c>
      <c r="R15" s="17">
        <f t="shared" si="11"/>
        <v>-1</v>
      </c>
      <c r="S15" s="17">
        <f t="shared" si="12"/>
        <v>-1</v>
      </c>
      <c r="T15" s="2727" t="str">
        <f t="shared" si="13"/>
        <v xml:space="preserve"> ?</v>
      </c>
      <c r="U15" s="28">
        <f>'6兵庫県CI先行個別指標'!N363</f>
        <v>17650</v>
      </c>
      <c r="V15" s="2709">
        <f t="shared" si="14"/>
        <v>18117.333333333332</v>
      </c>
      <c r="W15" s="2710">
        <f t="shared" si="15"/>
        <v>-145.66666666666788</v>
      </c>
      <c r="X15" s="17">
        <f t="shared" si="16"/>
        <v>-1</v>
      </c>
      <c r="Y15" s="17">
        <f t="shared" si="17"/>
        <v>1</v>
      </c>
      <c r="Z15" s="2727" t="str">
        <f t="shared" si="18"/>
        <v xml:space="preserve"> ?</v>
      </c>
      <c r="AA15" s="28">
        <f>'6兵庫県CI先行個別指標'!O363</f>
        <v>11310</v>
      </c>
      <c r="AB15" s="2708">
        <f t="shared" si="19"/>
        <v>11244.666666666666</v>
      </c>
      <c r="AC15" s="2708">
        <f t="shared" si="20"/>
        <v>78.333333333332121</v>
      </c>
      <c r="AD15" s="17">
        <f t="shared" si="21"/>
        <v>1</v>
      </c>
      <c r="AE15" s="17">
        <f t="shared" si="22"/>
        <v>-1</v>
      </c>
      <c r="AF15" s="2727" t="str">
        <f t="shared" si="23"/>
        <v xml:space="preserve"> ?</v>
      </c>
      <c r="AG15" s="28">
        <f>'6兵庫県CI先行個別指標'!P363</f>
        <v>23</v>
      </c>
      <c r="AH15" s="2708">
        <f t="shared" si="24"/>
        <v>28.666666666666668</v>
      </c>
      <c r="AI15" s="2720">
        <f t="shared" si="34"/>
        <v>1.3333333333333321</v>
      </c>
      <c r="AJ15" s="17">
        <f t="shared" si="25"/>
        <v>1</v>
      </c>
      <c r="AK15" s="17">
        <f t="shared" si="26"/>
        <v>3</v>
      </c>
      <c r="AL15" s="2727" t="str">
        <f t="shared" si="27"/>
        <v xml:space="preserve">改善 </v>
      </c>
      <c r="AM15" s="27">
        <f>'6兵庫県CI先行個別指標'!Q363</f>
        <v>102.7</v>
      </c>
      <c r="AN15" s="2708">
        <f t="shared" si="28"/>
        <v>104.10000000000001</v>
      </c>
      <c r="AO15" s="2708">
        <f t="shared" si="29"/>
        <v>-1.6666666666666572</v>
      </c>
      <c r="AP15" s="17">
        <f t="shared" si="30"/>
        <v>-1</v>
      </c>
      <c r="AQ15" s="17">
        <f t="shared" si="31"/>
        <v>-3</v>
      </c>
      <c r="AR15" s="2557" t="str">
        <f t="shared" si="32"/>
        <v xml:space="preserve">悪化 </v>
      </c>
    </row>
    <row r="16" spans="1:44">
      <c r="A16" s="112"/>
      <c r="B16" s="768" t="s">
        <v>12</v>
      </c>
      <c r="C16" s="27">
        <f>'6兵庫県CI先行個別指標'!K364</f>
        <v>122.4</v>
      </c>
      <c r="D16" s="2708">
        <f t="shared" si="0"/>
        <v>122.63333333333333</v>
      </c>
      <c r="E16" s="2708">
        <f t="shared" si="1"/>
        <v>0.23333333333333428</v>
      </c>
      <c r="F16" s="17">
        <f t="shared" si="2"/>
        <v>1</v>
      </c>
      <c r="G16" s="17">
        <f t="shared" si="3"/>
        <v>1</v>
      </c>
      <c r="H16" s="2727" t="str">
        <f t="shared" si="4"/>
        <v xml:space="preserve"> ?</v>
      </c>
      <c r="I16" s="27">
        <f>'6兵庫県CI先行個別指標'!L364</f>
        <v>82.8</v>
      </c>
      <c r="J16" s="2708">
        <f t="shared" si="5"/>
        <v>83.733333333333334</v>
      </c>
      <c r="K16" s="2720">
        <f t="shared" si="33"/>
        <v>9.9999999999994316E-2</v>
      </c>
      <c r="L16" s="17">
        <f t="shared" si="6"/>
        <v>1</v>
      </c>
      <c r="M16" s="17">
        <f t="shared" si="7"/>
        <v>1</v>
      </c>
      <c r="N16" s="2727" t="str">
        <f t="shared" si="8"/>
        <v xml:space="preserve"> ?</v>
      </c>
      <c r="O16" s="27">
        <f>'6兵庫県CI先行個別指標'!M364</f>
        <v>2756</v>
      </c>
      <c r="P16" s="2708">
        <f t="shared" si="9"/>
        <v>2552.6666666666665</v>
      </c>
      <c r="Q16" s="2708">
        <f t="shared" si="10"/>
        <v>-19</v>
      </c>
      <c r="R16" s="17">
        <f t="shared" si="11"/>
        <v>-1</v>
      </c>
      <c r="S16" s="17">
        <f t="shared" si="12"/>
        <v>-3</v>
      </c>
      <c r="T16" s="2727" t="str">
        <f t="shared" si="13"/>
        <v xml:space="preserve">悪化 </v>
      </c>
      <c r="U16" s="28">
        <f>'6兵庫県CI先行個別指標'!N364</f>
        <v>18432</v>
      </c>
      <c r="V16" s="2709">
        <f t="shared" si="14"/>
        <v>18244</v>
      </c>
      <c r="W16" s="2710">
        <f t="shared" si="15"/>
        <v>126.66666666666788</v>
      </c>
      <c r="X16" s="17">
        <f t="shared" si="16"/>
        <v>1</v>
      </c>
      <c r="Y16" s="17">
        <f t="shared" si="17"/>
        <v>1</v>
      </c>
      <c r="Z16" s="2727" t="str">
        <f t="shared" si="18"/>
        <v xml:space="preserve"> ?</v>
      </c>
      <c r="AA16" s="28">
        <f>'6兵庫県CI先行個別指標'!O364</f>
        <v>11271</v>
      </c>
      <c r="AB16" s="2708">
        <f t="shared" si="19"/>
        <v>11264.666666666666</v>
      </c>
      <c r="AC16" s="2708">
        <f t="shared" si="20"/>
        <v>20</v>
      </c>
      <c r="AD16" s="17">
        <f t="shared" si="21"/>
        <v>1</v>
      </c>
      <c r="AE16" s="17">
        <f t="shared" si="22"/>
        <v>1</v>
      </c>
      <c r="AF16" s="2727" t="str">
        <f t="shared" si="23"/>
        <v xml:space="preserve"> ?</v>
      </c>
      <c r="AG16" s="28">
        <f>'6兵庫県CI先行個別指標'!P364</f>
        <v>46</v>
      </c>
      <c r="AH16" s="2708">
        <f t="shared" si="24"/>
        <v>33</v>
      </c>
      <c r="AI16" s="2720">
        <f t="shared" si="34"/>
        <v>-4.3333333333333321</v>
      </c>
      <c r="AJ16" s="17">
        <f t="shared" si="25"/>
        <v>-1</v>
      </c>
      <c r="AK16" s="17">
        <f t="shared" si="26"/>
        <v>1</v>
      </c>
      <c r="AL16" s="2727" t="str">
        <f t="shared" si="27"/>
        <v xml:space="preserve"> ?</v>
      </c>
      <c r="AM16" s="27">
        <f>'6兵庫県CI先行個別指標'!Q364</f>
        <v>102.3</v>
      </c>
      <c r="AN16" s="2708">
        <f t="shared" si="28"/>
        <v>102.93333333333334</v>
      </c>
      <c r="AO16" s="2708">
        <f t="shared" si="29"/>
        <v>-1.1666666666666714</v>
      </c>
      <c r="AP16" s="17">
        <f t="shared" si="30"/>
        <v>-1</v>
      </c>
      <c r="AQ16" s="17">
        <f t="shared" si="31"/>
        <v>-3</v>
      </c>
      <c r="AR16" s="2557" t="str">
        <f t="shared" si="32"/>
        <v xml:space="preserve">悪化 </v>
      </c>
    </row>
    <row r="17" spans="1:44">
      <c r="A17" s="112"/>
      <c r="B17" s="768" t="s">
        <v>13</v>
      </c>
      <c r="C17" s="27">
        <f>'6兵庫県CI先行個別指標'!K365</f>
        <v>120.7</v>
      </c>
      <c r="D17" s="2708">
        <f t="shared" si="0"/>
        <v>121.8</v>
      </c>
      <c r="E17" s="2708">
        <f t="shared" si="1"/>
        <v>-0.8333333333333286</v>
      </c>
      <c r="F17" s="17">
        <f t="shared" si="2"/>
        <v>-1</v>
      </c>
      <c r="G17" s="17">
        <f t="shared" si="3"/>
        <v>-1</v>
      </c>
      <c r="H17" s="2727" t="str">
        <f t="shared" si="4"/>
        <v xml:space="preserve"> ?</v>
      </c>
      <c r="I17" s="27">
        <f>'6兵庫県CI先行個別指標'!L365</f>
        <v>86.2</v>
      </c>
      <c r="J17" s="2708">
        <f t="shared" si="5"/>
        <v>85.766666666666666</v>
      </c>
      <c r="K17" s="2720">
        <f t="shared" si="33"/>
        <v>-2.0333333333333314</v>
      </c>
      <c r="L17" s="17">
        <f t="shared" si="6"/>
        <v>-1</v>
      </c>
      <c r="M17" s="17">
        <f t="shared" si="7"/>
        <v>-1</v>
      </c>
      <c r="N17" s="2727" t="str">
        <f t="shared" si="8"/>
        <v xml:space="preserve"> ?</v>
      </c>
      <c r="O17" s="27">
        <f>'6兵庫県CI先行個別指標'!M365</f>
        <v>2713</v>
      </c>
      <c r="P17" s="2708">
        <f t="shared" si="9"/>
        <v>2610.6666666666665</v>
      </c>
      <c r="Q17" s="2708">
        <f t="shared" si="10"/>
        <v>58</v>
      </c>
      <c r="R17" s="17">
        <f t="shared" si="11"/>
        <v>1</v>
      </c>
      <c r="S17" s="17">
        <f t="shared" si="12"/>
        <v>-1</v>
      </c>
      <c r="T17" s="2727" t="str">
        <f t="shared" si="13"/>
        <v xml:space="preserve"> ?</v>
      </c>
      <c r="U17" s="28">
        <f>'6兵庫県CI先行個別指標'!N365</f>
        <v>18669</v>
      </c>
      <c r="V17" s="2709">
        <f t="shared" si="14"/>
        <v>18250.333333333332</v>
      </c>
      <c r="W17" s="2710">
        <f t="shared" si="15"/>
        <v>6.3333333333321207</v>
      </c>
      <c r="X17" s="17">
        <f t="shared" si="16"/>
        <v>1</v>
      </c>
      <c r="Y17" s="17">
        <f t="shared" si="17"/>
        <v>1</v>
      </c>
      <c r="Z17" s="2727" t="str">
        <f t="shared" si="18"/>
        <v xml:space="preserve"> ?</v>
      </c>
      <c r="AA17" s="28">
        <f>'6兵庫県CI先行個別指標'!O365</f>
        <v>11029</v>
      </c>
      <c r="AB17" s="2708">
        <f t="shared" si="19"/>
        <v>11203.333333333334</v>
      </c>
      <c r="AC17" s="2708">
        <f t="shared" si="20"/>
        <v>-61.333333333332121</v>
      </c>
      <c r="AD17" s="17">
        <f t="shared" si="21"/>
        <v>-1</v>
      </c>
      <c r="AE17" s="17">
        <f t="shared" si="22"/>
        <v>1</v>
      </c>
      <c r="AF17" s="2727" t="str">
        <f t="shared" si="23"/>
        <v xml:space="preserve"> ?</v>
      </c>
      <c r="AG17" s="28">
        <f>'6兵庫県CI先行個別指標'!P365</f>
        <v>36</v>
      </c>
      <c r="AH17" s="2708">
        <f t="shared" si="24"/>
        <v>35</v>
      </c>
      <c r="AI17" s="2720">
        <f t="shared" si="34"/>
        <v>-2</v>
      </c>
      <c r="AJ17" s="17">
        <f t="shared" si="25"/>
        <v>-1</v>
      </c>
      <c r="AK17" s="17">
        <f t="shared" si="26"/>
        <v>-1</v>
      </c>
      <c r="AL17" s="2727" t="str">
        <f t="shared" si="27"/>
        <v xml:space="preserve"> ?</v>
      </c>
      <c r="AM17" s="27">
        <f>'6兵庫県CI先行個別指標'!Q365</f>
        <v>100.4</v>
      </c>
      <c r="AN17" s="2708">
        <f t="shared" si="28"/>
        <v>101.8</v>
      </c>
      <c r="AO17" s="2708">
        <f t="shared" si="29"/>
        <v>-1.13333333333334</v>
      </c>
      <c r="AP17" s="17">
        <f t="shared" si="30"/>
        <v>-1</v>
      </c>
      <c r="AQ17" s="17">
        <f t="shared" si="31"/>
        <v>-3</v>
      </c>
      <c r="AR17" s="2557" t="str">
        <f t="shared" si="32"/>
        <v xml:space="preserve">悪化 </v>
      </c>
    </row>
    <row r="18" spans="1:44">
      <c r="A18" s="113"/>
      <c r="B18" s="2714" t="s">
        <v>14</v>
      </c>
      <c r="C18" s="29">
        <f>'6兵庫県CI先行個別指標'!K366</f>
        <v>122.4</v>
      </c>
      <c r="D18" s="2711">
        <f t="shared" si="0"/>
        <v>121.83333333333333</v>
      </c>
      <c r="E18" s="2711">
        <f t="shared" si="1"/>
        <v>3.3333333333331439E-2</v>
      </c>
      <c r="F18" s="402">
        <f t="shared" si="2"/>
        <v>1</v>
      </c>
      <c r="G18" s="402">
        <f t="shared" si="3"/>
        <v>1</v>
      </c>
      <c r="H18" s="2728" t="str">
        <f t="shared" si="4"/>
        <v xml:space="preserve"> ?</v>
      </c>
      <c r="I18" s="29">
        <f>'6兵庫県CI先行個別指標'!L366</f>
        <v>88.2</v>
      </c>
      <c r="J18" s="2711">
        <f t="shared" si="5"/>
        <v>85.733333333333334</v>
      </c>
      <c r="K18" s="2721">
        <f t="shared" si="33"/>
        <v>3.3333333333331439E-2</v>
      </c>
      <c r="L18" s="402">
        <f t="shared" si="6"/>
        <v>1</v>
      </c>
      <c r="M18" s="402">
        <f t="shared" si="7"/>
        <v>1</v>
      </c>
      <c r="N18" s="2728" t="str">
        <f t="shared" si="8"/>
        <v xml:space="preserve"> ?</v>
      </c>
      <c r="O18" s="29">
        <f>'6兵庫県CI先行個別指標'!M366</f>
        <v>2700</v>
      </c>
      <c r="P18" s="2711">
        <f t="shared" si="9"/>
        <v>2723</v>
      </c>
      <c r="Q18" s="2711">
        <f t="shared" si="10"/>
        <v>112.33333333333348</v>
      </c>
      <c r="R18" s="402">
        <f t="shared" si="11"/>
        <v>1</v>
      </c>
      <c r="S18" s="402">
        <f t="shared" si="12"/>
        <v>1</v>
      </c>
      <c r="T18" s="2728" t="str">
        <f t="shared" si="13"/>
        <v xml:space="preserve"> ?</v>
      </c>
      <c r="U18" s="30">
        <f>'6兵庫県CI先行個別指標'!N366</f>
        <v>17712</v>
      </c>
      <c r="V18" s="2712">
        <f t="shared" si="14"/>
        <v>18271</v>
      </c>
      <c r="W18" s="2713">
        <f t="shared" si="15"/>
        <v>20.666666666667879</v>
      </c>
      <c r="X18" s="402">
        <f t="shared" si="16"/>
        <v>1</v>
      </c>
      <c r="Y18" s="402">
        <f t="shared" si="17"/>
        <v>3</v>
      </c>
      <c r="Z18" s="2728" t="str">
        <f t="shared" si="18"/>
        <v xml:space="preserve">改善 </v>
      </c>
      <c r="AA18" s="30">
        <f>'6兵庫県CI先行個別指標'!O366</f>
        <v>10789</v>
      </c>
      <c r="AB18" s="2711">
        <f t="shared" si="19"/>
        <v>11029.666666666666</v>
      </c>
      <c r="AC18" s="2711">
        <f t="shared" si="20"/>
        <v>-173.66666666666788</v>
      </c>
      <c r="AD18" s="402">
        <f t="shared" si="21"/>
        <v>-1</v>
      </c>
      <c r="AE18" s="402">
        <f t="shared" si="22"/>
        <v>-1</v>
      </c>
      <c r="AF18" s="2728" t="str">
        <f t="shared" si="23"/>
        <v xml:space="preserve"> ?</v>
      </c>
      <c r="AG18" s="30">
        <f>'6兵庫県CI先行個別指標'!P366</f>
        <v>27</v>
      </c>
      <c r="AH18" s="2711">
        <f t="shared" si="24"/>
        <v>36.333333333333336</v>
      </c>
      <c r="AI18" s="2721">
        <f t="shared" si="34"/>
        <v>-1.3333333333333357</v>
      </c>
      <c r="AJ18" s="402">
        <f t="shared" si="25"/>
        <v>-1</v>
      </c>
      <c r="AK18" s="402">
        <f t="shared" si="26"/>
        <v>-3</v>
      </c>
      <c r="AL18" s="2728" t="str">
        <f t="shared" si="27"/>
        <v xml:space="preserve">悪化 </v>
      </c>
      <c r="AM18" s="29">
        <f>'6兵庫県CI先行個別指標'!Q366</f>
        <v>97.9</v>
      </c>
      <c r="AN18" s="2711">
        <f t="shared" si="28"/>
        <v>100.2</v>
      </c>
      <c r="AO18" s="2711">
        <f t="shared" si="29"/>
        <v>-1.5999999999999943</v>
      </c>
      <c r="AP18" s="402">
        <f t="shared" si="30"/>
        <v>-1</v>
      </c>
      <c r="AQ18" s="402">
        <f t="shared" si="31"/>
        <v>-3</v>
      </c>
      <c r="AR18" s="2724" t="str">
        <f t="shared" si="32"/>
        <v xml:space="preserve">悪化 </v>
      </c>
    </row>
    <row r="19" spans="1:44">
      <c r="A19" s="112" t="s">
        <v>756</v>
      </c>
      <c r="B19" s="768" t="s">
        <v>3</v>
      </c>
      <c r="C19" s="27">
        <f>'6兵庫県CI先行個別指標'!K367</f>
        <v>118.2</v>
      </c>
      <c r="D19" s="2692">
        <f t="shared" si="0"/>
        <v>120.43333333333334</v>
      </c>
      <c r="E19" s="2692">
        <f t="shared" si="1"/>
        <v>-1.3999999999999915</v>
      </c>
      <c r="F19" s="17">
        <f t="shared" si="2"/>
        <v>-1</v>
      </c>
      <c r="G19" s="17">
        <f t="shared" si="3"/>
        <v>-1</v>
      </c>
      <c r="H19" s="2727" t="str">
        <f t="shared" si="4"/>
        <v xml:space="preserve"> ?</v>
      </c>
      <c r="I19" s="27">
        <f>'6兵庫県CI先行個別指標'!L367</f>
        <v>91.7</v>
      </c>
      <c r="J19" s="2692">
        <f t="shared" si="5"/>
        <v>88.7</v>
      </c>
      <c r="K19" s="2720">
        <f t="shared" si="33"/>
        <v>-2.9666666666666686</v>
      </c>
      <c r="L19" s="17">
        <f t="shared" si="6"/>
        <v>-1</v>
      </c>
      <c r="M19" s="17">
        <f t="shared" si="7"/>
        <v>-1</v>
      </c>
      <c r="N19" s="2727" t="str">
        <f t="shared" si="8"/>
        <v xml:space="preserve"> ?</v>
      </c>
      <c r="O19" s="27">
        <f>'6兵庫県CI先行個別指標'!M367</f>
        <v>2733</v>
      </c>
      <c r="P19" s="2692">
        <f t="shared" si="9"/>
        <v>2715.3333333333335</v>
      </c>
      <c r="Q19" s="2692">
        <f t="shared" si="10"/>
        <v>-7.6666666666665151</v>
      </c>
      <c r="R19" s="17">
        <f t="shared" si="11"/>
        <v>-1</v>
      </c>
      <c r="S19" s="17">
        <f t="shared" si="12"/>
        <v>1</v>
      </c>
      <c r="T19" s="2727" t="str">
        <f t="shared" si="13"/>
        <v xml:space="preserve"> ?</v>
      </c>
      <c r="U19" s="28">
        <f>'6兵庫県CI先行個別指標'!N367</f>
        <v>18109</v>
      </c>
      <c r="V19" s="2699">
        <f t="shared" si="14"/>
        <v>18163.333333333332</v>
      </c>
      <c r="W19" s="2698">
        <f t="shared" si="15"/>
        <v>-107.66666666666788</v>
      </c>
      <c r="X19" s="17">
        <f t="shared" si="16"/>
        <v>-1</v>
      </c>
      <c r="Y19" s="17">
        <f t="shared" si="17"/>
        <v>1</v>
      </c>
      <c r="Z19" s="2727" t="str">
        <f t="shared" si="18"/>
        <v xml:space="preserve"> ?</v>
      </c>
      <c r="AA19" s="28">
        <f>'6兵庫県CI先行個別指標'!O367</f>
        <v>11136</v>
      </c>
      <c r="AB19" s="2692">
        <f t="shared" si="19"/>
        <v>10984.666666666666</v>
      </c>
      <c r="AC19" s="2692">
        <f t="shared" si="20"/>
        <v>-45</v>
      </c>
      <c r="AD19" s="17">
        <f t="shared" si="21"/>
        <v>-1</v>
      </c>
      <c r="AE19" s="17">
        <f t="shared" si="22"/>
        <v>-3</v>
      </c>
      <c r="AF19" s="2727" t="str">
        <f t="shared" si="23"/>
        <v xml:space="preserve">悪化 </v>
      </c>
      <c r="AG19" s="28">
        <f>'6兵庫県CI先行個別指標'!P367</f>
        <v>59</v>
      </c>
      <c r="AH19" s="2692">
        <f t="shared" si="24"/>
        <v>40.666666666666664</v>
      </c>
      <c r="AI19" s="2720">
        <f t="shared" si="34"/>
        <v>-4.3333333333333286</v>
      </c>
      <c r="AJ19" s="17">
        <f t="shared" si="25"/>
        <v>-1</v>
      </c>
      <c r="AK19" s="17">
        <f t="shared" si="26"/>
        <v>-3</v>
      </c>
      <c r="AL19" s="2727" t="str">
        <f t="shared" si="27"/>
        <v xml:space="preserve">悪化 </v>
      </c>
      <c r="AM19" s="27">
        <f>'6兵庫県CI先行個別指標'!Q367</f>
        <v>97.4</v>
      </c>
      <c r="AN19" s="2692">
        <f t="shared" si="28"/>
        <v>98.566666666666677</v>
      </c>
      <c r="AO19" s="2692">
        <f t="shared" si="29"/>
        <v>-1.6333333333333258</v>
      </c>
      <c r="AP19" s="17">
        <f t="shared" si="30"/>
        <v>-1</v>
      </c>
      <c r="AQ19" s="17">
        <f t="shared" si="31"/>
        <v>-3</v>
      </c>
      <c r="AR19" s="2557" t="str">
        <f t="shared" si="32"/>
        <v xml:space="preserve">悪化 </v>
      </c>
    </row>
    <row r="20" spans="1:44">
      <c r="A20" s="112">
        <v>2019</v>
      </c>
      <c r="B20" s="768" t="s">
        <v>4</v>
      </c>
      <c r="C20" s="27">
        <f>'6兵庫県CI先行個別指標'!K368</f>
        <v>119.3</v>
      </c>
      <c r="D20" s="2692">
        <f t="shared" si="0"/>
        <v>119.96666666666668</v>
      </c>
      <c r="E20" s="2692">
        <f t="shared" si="1"/>
        <v>-0.46666666666665435</v>
      </c>
      <c r="F20" s="17">
        <f t="shared" si="2"/>
        <v>-1</v>
      </c>
      <c r="G20" s="17">
        <f t="shared" si="3"/>
        <v>-1</v>
      </c>
      <c r="H20" s="2727" t="str">
        <f t="shared" si="4"/>
        <v xml:space="preserve"> ?</v>
      </c>
      <c r="I20" s="27">
        <f>'6兵庫県CI先行個別指標'!L368</f>
        <v>90.3</v>
      </c>
      <c r="J20" s="2692">
        <f t="shared" si="5"/>
        <v>90.066666666666663</v>
      </c>
      <c r="K20" s="2720">
        <f t="shared" si="33"/>
        <v>-1.36666666666666</v>
      </c>
      <c r="L20" s="17">
        <f t="shared" si="6"/>
        <v>-1</v>
      </c>
      <c r="M20" s="17">
        <f t="shared" si="7"/>
        <v>-1</v>
      </c>
      <c r="N20" s="2727" t="str">
        <f t="shared" si="8"/>
        <v xml:space="preserve"> ?</v>
      </c>
      <c r="O20" s="27">
        <f>'6兵庫県CI先行個別指標'!M368</f>
        <v>2901</v>
      </c>
      <c r="P20" s="2692">
        <f t="shared" si="9"/>
        <v>2778</v>
      </c>
      <c r="Q20" s="2692">
        <f t="shared" si="10"/>
        <v>62.666666666666515</v>
      </c>
      <c r="R20" s="17">
        <f t="shared" si="11"/>
        <v>1</v>
      </c>
      <c r="S20" s="17">
        <f t="shared" si="12"/>
        <v>1</v>
      </c>
      <c r="T20" s="2727" t="str">
        <f t="shared" si="13"/>
        <v xml:space="preserve"> ?</v>
      </c>
      <c r="U20" s="28">
        <f>'6兵庫県CI先行個別指標'!N368</f>
        <v>18530</v>
      </c>
      <c r="V20" s="2699">
        <f t="shared" si="14"/>
        <v>18117</v>
      </c>
      <c r="W20" s="2698">
        <f t="shared" si="15"/>
        <v>-46.333333333332121</v>
      </c>
      <c r="X20" s="17">
        <f t="shared" si="16"/>
        <v>-1</v>
      </c>
      <c r="Y20" s="17">
        <f t="shared" si="17"/>
        <v>-1</v>
      </c>
      <c r="Z20" s="2727" t="str">
        <f t="shared" si="18"/>
        <v xml:space="preserve"> ?</v>
      </c>
      <c r="AA20" s="28">
        <f>'6兵庫県CI先行個別指標'!O368</f>
        <v>10986</v>
      </c>
      <c r="AB20" s="2692">
        <f t="shared" si="19"/>
        <v>10970.333333333334</v>
      </c>
      <c r="AC20" s="2692">
        <f t="shared" si="20"/>
        <v>-14.333333333332121</v>
      </c>
      <c r="AD20" s="17">
        <f t="shared" si="21"/>
        <v>-1</v>
      </c>
      <c r="AE20" s="17">
        <f t="shared" si="22"/>
        <v>-3</v>
      </c>
      <c r="AF20" s="2727" t="str">
        <f t="shared" si="23"/>
        <v xml:space="preserve">悪化 </v>
      </c>
      <c r="AG20" s="28">
        <f>'6兵庫県CI先行個別指標'!P368</f>
        <v>30</v>
      </c>
      <c r="AH20" s="2692">
        <f t="shared" si="24"/>
        <v>38.666666666666664</v>
      </c>
      <c r="AI20" s="2720">
        <f t="shared" si="34"/>
        <v>2</v>
      </c>
      <c r="AJ20" s="17">
        <f t="shared" si="25"/>
        <v>1</v>
      </c>
      <c r="AK20" s="17">
        <f t="shared" si="26"/>
        <v>-1</v>
      </c>
      <c r="AL20" s="2727" t="str">
        <f t="shared" si="27"/>
        <v xml:space="preserve"> ?</v>
      </c>
      <c r="AM20" s="27">
        <f>'6兵庫県CI先行個別指標'!Q368</f>
        <v>98.2</v>
      </c>
      <c r="AN20" s="2692">
        <f t="shared" si="28"/>
        <v>97.833333333333329</v>
      </c>
      <c r="AO20" s="2692">
        <f t="shared" si="29"/>
        <v>-0.73333333333334849</v>
      </c>
      <c r="AP20" s="17">
        <f t="shared" si="30"/>
        <v>-1</v>
      </c>
      <c r="AQ20" s="17">
        <f t="shared" si="31"/>
        <v>-3</v>
      </c>
      <c r="AR20" s="2557" t="str">
        <f t="shared" si="32"/>
        <v xml:space="preserve">悪化 </v>
      </c>
    </row>
    <row r="21" spans="1:44">
      <c r="A21" s="112"/>
      <c r="B21" s="768" t="s">
        <v>5</v>
      </c>
      <c r="C21" s="27">
        <f>'6兵庫県CI先行個別指標'!K369</f>
        <v>113.9</v>
      </c>
      <c r="D21" s="2692">
        <f t="shared" si="0"/>
        <v>117.13333333333333</v>
      </c>
      <c r="E21" s="2692">
        <f t="shared" si="1"/>
        <v>-2.833333333333357</v>
      </c>
      <c r="F21" s="17">
        <f t="shared" si="2"/>
        <v>-1</v>
      </c>
      <c r="G21" s="17">
        <f t="shared" si="3"/>
        <v>-3</v>
      </c>
      <c r="H21" s="2727" t="str">
        <f t="shared" si="4"/>
        <v xml:space="preserve">悪化 </v>
      </c>
      <c r="I21" s="27">
        <f>'6兵庫県CI先行個別指標'!L369</f>
        <v>96.4</v>
      </c>
      <c r="J21" s="2692">
        <f t="shared" si="5"/>
        <v>92.8</v>
      </c>
      <c r="K21" s="2720">
        <f t="shared" si="33"/>
        <v>-2.7333333333333343</v>
      </c>
      <c r="L21" s="17">
        <f t="shared" si="6"/>
        <v>-1</v>
      </c>
      <c r="M21" s="17">
        <f t="shared" si="7"/>
        <v>-3</v>
      </c>
      <c r="N21" s="2727" t="str">
        <f t="shared" si="8"/>
        <v xml:space="preserve">悪化 </v>
      </c>
      <c r="O21" s="27">
        <f>'6兵庫県CI先行個別指標'!M369</f>
        <v>2608</v>
      </c>
      <c r="P21" s="2692">
        <f t="shared" si="9"/>
        <v>2747.3333333333335</v>
      </c>
      <c r="Q21" s="2692">
        <f t="shared" si="10"/>
        <v>-30.666666666666515</v>
      </c>
      <c r="R21" s="17">
        <f t="shared" si="11"/>
        <v>-1</v>
      </c>
      <c r="S21" s="17">
        <f t="shared" si="12"/>
        <v>-1</v>
      </c>
      <c r="T21" s="2727" t="str">
        <f t="shared" si="13"/>
        <v xml:space="preserve"> ?</v>
      </c>
      <c r="U21" s="28">
        <f>'6兵庫県CI先行個別指標'!N369</f>
        <v>17399</v>
      </c>
      <c r="V21" s="2699">
        <f t="shared" si="14"/>
        <v>18012.666666666668</v>
      </c>
      <c r="W21" s="2698">
        <f t="shared" si="15"/>
        <v>-104.33333333333212</v>
      </c>
      <c r="X21" s="17">
        <f t="shared" si="16"/>
        <v>-1</v>
      </c>
      <c r="Y21" s="17">
        <f t="shared" si="17"/>
        <v>-3</v>
      </c>
      <c r="Z21" s="2727" t="str">
        <f t="shared" si="18"/>
        <v xml:space="preserve">悪化 </v>
      </c>
      <c r="AA21" s="28">
        <f>'6兵庫県CI先行個別指標'!O369</f>
        <v>11050</v>
      </c>
      <c r="AB21" s="2692">
        <f t="shared" si="19"/>
        <v>11057.333333333334</v>
      </c>
      <c r="AC21" s="2692">
        <f t="shared" si="20"/>
        <v>87</v>
      </c>
      <c r="AD21" s="17">
        <f t="shared" si="21"/>
        <v>1</v>
      </c>
      <c r="AE21" s="17">
        <f t="shared" si="22"/>
        <v>-1</v>
      </c>
      <c r="AF21" s="2727" t="str">
        <f t="shared" si="23"/>
        <v xml:space="preserve"> ?</v>
      </c>
      <c r="AG21" s="28">
        <f>'6兵庫県CI先行個別指標'!P369</f>
        <v>46</v>
      </c>
      <c r="AH21" s="2692">
        <f t="shared" si="24"/>
        <v>45</v>
      </c>
      <c r="AI21" s="2720">
        <f t="shared" si="34"/>
        <v>-6.3333333333333357</v>
      </c>
      <c r="AJ21" s="17">
        <f t="shared" si="25"/>
        <v>-1</v>
      </c>
      <c r="AK21" s="17">
        <f t="shared" si="26"/>
        <v>-1</v>
      </c>
      <c r="AL21" s="2727" t="str">
        <f t="shared" si="27"/>
        <v xml:space="preserve"> ?</v>
      </c>
      <c r="AM21" s="27">
        <f>'6兵庫県CI先行個別指標'!Q369</f>
        <v>99.6</v>
      </c>
      <c r="AN21" s="2692">
        <f t="shared" si="28"/>
        <v>98.40000000000002</v>
      </c>
      <c r="AO21" s="2692">
        <f t="shared" si="29"/>
        <v>0.5666666666666913</v>
      </c>
      <c r="AP21" s="17">
        <f t="shared" si="30"/>
        <v>1</v>
      </c>
      <c r="AQ21" s="17">
        <f t="shared" si="31"/>
        <v>-1</v>
      </c>
      <c r="AR21" s="2557" t="str">
        <f t="shared" si="32"/>
        <v xml:space="preserve"> ?</v>
      </c>
    </row>
    <row r="22" spans="1:44">
      <c r="A22" s="112"/>
      <c r="B22" s="768" t="s">
        <v>6</v>
      </c>
      <c r="C22" s="27">
        <f>'6兵庫県CI先行個別指標'!K370</f>
        <v>116.7</v>
      </c>
      <c r="D22" s="2692">
        <f t="shared" si="0"/>
        <v>116.63333333333333</v>
      </c>
      <c r="E22" s="2692">
        <f t="shared" si="1"/>
        <v>-0.5</v>
      </c>
      <c r="F22" s="17">
        <f t="shared" si="2"/>
        <v>-1</v>
      </c>
      <c r="G22" s="17">
        <f t="shared" si="3"/>
        <v>-3</v>
      </c>
      <c r="H22" s="2727" t="str">
        <f t="shared" si="4"/>
        <v xml:space="preserve">悪化 </v>
      </c>
      <c r="I22" s="27">
        <f>'6兵庫県CI先行個別指標'!L370</f>
        <v>90.4</v>
      </c>
      <c r="J22" s="2692">
        <f t="shared" si="5"/>
        <v>92.366666666666674</v>
      </c>
      <c r="K22" s="2720">
        <f t="shared" si="33"/>
        <v>0.43333333333332291</v>
      </c>
      <c r="L22" s="17">
        <f t="shared" si="6"/>
        <v>1</v>
      </c>
      <c r="M22" s="17">
        <f t="shared" si="7"/>
        <v>-1</v>
      </c>
      <c r="N22" s="2727" t="str">
        <f t="shared" si="8"/>
        <v xml:space="preserve"> ?</v>
      </c>
      <c r="O22" s="27">
        <f>'6兵庫県CI先行個別指標'!M370</f>
        <v>2902</v>
      </c>
      <c r="P22" s="2692">
        <f t="shared" si="9"/>
        <v>2803.6666666666665</v>
      </c>
      <c r="Q22" s="2692">
        <f t="shared" si="10"/>
        <v>56.33333333333303</v>
      </c>
      <c r="R22" s="17">
        <f t="shared" si="11"/>
        <v>1</v>
      </c>
      <c r="S22" s="17">
        <f t="shared" si="12"/>
        <v>1</v>
      </c>
      <c r="T22" s="2727" t="str">
        <f t="shared" si="13"/>
        <v xml:space="preserve"> ?</v>
      </c>
      <c r="U22" s="28">
        <f>'6兵庫県CI先行個別指標'!N370</f>
        <v>17803</v>
      </c>
      <c r="V22" s="2699">
        <f t="shared" si="14"/>
        <v>17910.666666666668</v>
      </c>
      <c r="W22" s="2698">
        <f t="shared" si="15"/>
        <v>-102</v>
      </c>
      <c r="X22" s="17">
        <f t="shared" si="16"/>
        <v>-1</v>
      </c>
      <c r="Y22" s="17">
        <f t="shared" si="17"/>
        <v>-3</v>
      </c>
      <c r="Z22" s="2727" t="str">
        <f t="shared" si="18"/>
        <v xml:space="preserve">悪化 </v>
      </c>
      <c r="AA22" s="28">
        <f>'6兵庫県CI先行個別指標'!O370</f>
        <v>11213</v>
      </c>
      <c r="AB22" s="2692">
        <f t="shared" si="19"/>
        <v>11083</v>
      </c>
      <c r="AC22" s="2692">
        <f t="shared" si="20"/>
        <v>25.66666666666606</v>
      </c>
      <c r="AD22" s="17">
        <f t="shared" si="21"/>
        <v>1</v>
      </c>
      <c r="AE22" s="17">
        <f t="shared" si="22"/>
        <v>1</v>
      </c>
      <c r="AF22" s="2727" t="str">
        <f t="shared" si="23"/>
        <v xml:space="preserve"> ?</v>
      </c>
      <c r="AG22" s="28">
        <f>'6兵庫県CI先行個別指標'!P370</f>
        <v>38</v>
      </c>
      <c r="AH22" s="2692">
        <f t="shared" si="24"/>
        <v>38</v>
      </c>
      <c r="AI22" s="2720">
        <f t="shared" si="34"/>
        <v>7</v>
      </c>
      <c r="AJ22" s="17">
        <f t="shared" si="25"/>
        <v>1</v>
      </c>
      <c r="AK22" s="17">
        <f t="shared" si="26"/>
        <v>1</v>
      </c>
      <c r="AL22" s="2727" t="str">
        <f t="shared" si="27"/>
        <v xml:space="preserve"> ?</v>
      </c>
      <c r="AM22" s="27">
        <f>'6兵庫県CI先行個別指標'!Q370</f>
        <v>98.4</v>
      </c>
      <c r="AN22" s="2692">
        <f t="shared" si="28"/>
        <v>98.733333333333348</v>
      </c>
      <c r="AO22" s="2692">
        <f t="shared" si="29"/>
        <v>0.3333333333333286</v>
      </c>
      <c r="AP22" s="17">
        <f t="shared" si="30"/>
        <v>1</v>
      </c>
      <c r="AQ22" s="17">
        <f t="shared" si="31"/>
        <v>1</v>
      </c>
      <c r="AR22" s="2557" t="str">
        <f t="shared" si="32"/>
        <v xml:space="preserve"> ?</v>
      </c>
    </row>
    <row r="23" spans="1:44">
      <c r="A23" s="112" t="s">
        <v>791</v>
      </c>
      <c r="B23" s="768" t="s">
        <v>7</v>
      </c>
      <c r="C23" s="27">
        <f>'6兵庫県CI先行個別指標'!K371</f>
        <v>115.6</v>
      </c>
      <c r="D23" s="2692">
        <f t="shared" si="0"/>
        <v>115.40000000000002</v>
      </c>
      <c r="E23" s="2692">
        <f t="shared" si="1"/>
        <v>-1.2333333333333059</v>
      </c>
      <c r="F23" s="17">
        <f t="shared" si="2"/>
        <v>-1</v>
      </c>
      <c r="G23" s="17">
        <f t="shared" si="3"/>
        <v>-3</v>
      </c>
      <c r="H23" s="2727" t="str">
        <f t="shared" si="4"/>
        <v xml:space="preserve">悪化 </v>
      </c>
      <c r="I23" s="27">
        <f>'6兵庫県CI先行個別指標'!L371</f>
        <v>90.9</v>
      </c>
      <c r="J23" s="2692">
        <f t="shared" si="5"/>
        <v>92.566666666666677</v>
      </c>
      <c r="K23" s="2720">
        <f t="shared" si="33"/>
        <v>-0.20000000000000284</v>
      </c>
      <c r="L23" s="17">
        <f t="shared" si="6"/>
        <v>-1</v>
      </c>
      <c r="M23" s="17">
        <f t="shared" si="7"/>
        <v>-1</v>
      </c>
      <c r="N23" s="2727" t="str">
        <f t="shared" si="8"/>
        <v xml:space="preserve"> ?</v>
      </c>
      <c r="O23" s="27">
        <f>'6兵庫県CI先行個別指標'!M371</f>
        <v>2075</v>
      </c>
      <c r="P23" s="2692">
        <f t="shared" si="9"/>
        <v>2528.3333333333335</v>
      </c>
      <c r="Q23" s="2692">
        <f t="shared" si="10"/>
        <v>-275.33333333333303</v>
      </c>
      <c r="R23" s="17">
        <f t="shared" si="11"/>
        <v>-1</v>
      </c>
      <c r="S23" s="17">
        <f t="shared" si="12"/>
        <v>-1</v>
      </c>
      <c r="T23" s="2727" t="str">
        <f t="shared" si="13"/>
        <v xml:space="preserve"> ?</v>
      </c>
      <c r="U23" s="28">
        <f>'6兵庫県CI先行個別指標'!N371</f>
        <v>18516</v>
      </c>
      <c r="V23" s="2699">
        <f t="shared" si="14"/>
        <v>17906</v>
      </c>
      <c r="W23" s="2698">
        <f t="shared" si="15"/>
        <v>-4.6666666666678793</v>
      </c>
      <c r="X23" s="17">
        <f t="shared" si="16"/>
        <v>-1</v>
      </c>
      <c r="Y23" s="17">
        <f t="shared" si="17"/>
        <v>-3</v>
      </c>
      <c r="Z23" s="2727" t="str">
        <f t="shared" si="18"/>
        <v xml:space="preserve">悪化 </v>
      </c>
      <c r="AA23" s="28">
        <f>'6兵庫県CI先行個別指標'!O371</f>
        <v>12319</v>
      </c>
      <c r="AB23" s="2692">
        <f t="shared" si="19"/>
        <v>11527.333333333334</v>
      </c>
      <c r="AC23" s="2692">
        <f t="shared" si="20"/>
        <v>444.33333333333394</v>
      </c>
      <c r="AD23" s="17">
        <f t="shared" si="21"/>
        <v>1</v>
      </c>
      <c r="AE23" s="17">
        <f t="shared" si="22"/>
        <v>3</v>
      </c>
      <c r="AF23" s="2727" t="str">
        <f t="shared" si="23"/>
        <v xml:space="preserve">改善 </v>
      </c>
      <c r="AG23" s="28">
        <f>'6兵庫県CI先行個別指標'!P371</f>
        <v>34</v>
      </c>
      <c r="AH23" s="2692">
        <f t="shared" si="24"/>
        <v>39.333333333333336</v>
      </c>
      <c r="AI23" s="2720">
        <f t="shared" si="34"/>
        <v>-1.3333333333333357</v>
      </c>
      <c r="AJ23" s="17">
        <f t="shared" si="25"/>
        <v>-1</v>
      </c>
      <c r="AK23" s="17">
        <f t="shared" si="26"/>
        <v>-1</v>
      </c>
      <c r="AL23" s="2727" t="str">
        <f t="shared" si="27"/>
        <v xml:space="preserve"> ?</v>
      </c>
      <c r="AM23" s="27">
        <f>'6兵庫県CI先行個別指標'!Q371</f>
        <v>97.5</v>
      </c>
      <c r="AN23" s="2692">
        <f t="shared" si="28"/>
        <v>98.5</v>
      </c>
      <c r="AO23" s="2692">
        <f t="shared" si="29"/>
        <v>-0.23333333333334849</v>
      </c>
      <c r="AP23" s="17">
        <f t="shared" si="30"/>
        <v>-1</v>
      </c>
      <c r="AQ23" s="17">
        <f t="shared" si="31"/>
        <v>1</v>
      </c>
      <c r="AR23" s="2557" t="str">
        <f t="shared" si="32"/>
        <v xml:space="preserve"> ?</v>
      </c>
    </row>
    <row r="24" spans="1:44">
      <c r="A24" s="112"/>
      <c r="B24" s="768" t="s">
        <v>8</v>
      </c>
      <c r="C24" s="27">
        <f>'6兵庫県CI先行個別指標'!K372</f>
        <v>116.6</v>
      </c>
      <c r="D24" s="2692">
        <f t="shared" si="0"/>
        <v>116.3</v>
      </c>
      <c r="E24" s="2692">
        <f t="shared" si="1"/>
        <v>0.89999999999997726</v>
      </c>
      <c r="F24" s="17">
        <f t="shared" si="2"/>
        <v>1</v>
      </c>
      <c r="G24" s="17">
        <f t="shared" si="3"/>
        <v>-1</v>
      </c>
      <c r="H24" s="2727" t="str">
        <f t="shared" si="4"/>
        <v xml:space="preserve"> ?</v>
      </c>
      <c r="I24" s="27">
        <f>'6兵庫県CI先行個別指標'!L372</f>
        <v>99.4</v>
      </c>
      <c r="J24" s="2692">
        <f t="shared" si="5"/>
        <v>93.566666666666677</v>
      </c>
      <c r="K24" s="2720">
        <f t="shared" si="33"/>
        <v>-1</v>
      </c>
      <c r="L24" s="17">
        <f t="shared" si="6"/>
        <v>-1</v>
      </c>
      <c r="M24" s="17">
        <f t="shared" si="7"/>
        <v>-1</v>
      </c>
      <c r="N24" s="2727" t="str">
        <f t="shared" si="8"/>
        <v xml:space="preserve"> ?</v>
      </c>
      <c r="O24" s="27">
        <f>'6兵庫県CI先行個別指標'!M372</f>
        <v>2794</v>
      </c>
      <c r="P24" s="2692">
        <f t="shared" si="9"/>
        <v>2590.3333333333335</v>
      </c>
      <c r="Q24" s="2692">
        <f t="shared" si="10"/>
        <v>62</v>
      </c>
      <c r="R24" s="17">
        <f t="shared" si="11"/>
        <v>1</v>
      </c>
      <c r="S24" s="17">
        <f t="shared" si="12"/>
        <v>1</v>
      </c>
      <c r="T24" s="2727" t="str">
        <f t="shared" si="13"/>
        <v xml:space="preserve"> ?</v>
      </c>
      <c r="U24" s="28">
        <f>'6兵庫県CI先行個別指標'!N372</f>
        <v>17813</v>
      </c>
      <c r="V24" s="2699">
        <f t="shared" si="14"/>
        <v>18044</v>
      </c>
      <c r="W24" s="2698">
        <f t="shared" si="15"/>
        <v>138</v>
      </c>
      <c r="X24" s="17">
        <f t="shared" si="16"/>
        <v>1</v>
      </c>
      <c r="Y24" s="17">
        <f t="shared" si="17"/>
        <v>-1</v>
      </c>
      <c r="Z24" s="2727" t="str">
        <f t="shared" si="18"/>
        <v xml:space="preserve"> ?</v>
      </c>
      <c r="AA24" s="28">
        <f>'6兵庫県CI先行個別指標'!O372</f>
        <v>12424</v>
      </c>
      <c r="AB24" s="2692">
        <f t="shared" si="19"/>
        <v>11985.333333333334</v>
      </c>
      <c r="AC24" s="2692">
        <f t="shared" si="20"/>
        <v>458</v>
      </c>
      <c r="AD24" s="17">
        <f t="shared" si="21"/>
        <v>1</v>
      </c>
      <c r="AE24" s="17">
        <f t="shared" si="22"/>
        <v>3</v>
      </c>
      <c r="AF24" s="2727" t="str">
        <f t="shared" si="23"/>
        <v xml:space="preserve">改善 </v>
      </c>
      <c r="AG24" s="28">
        <f>'6兵庫県CI先行個別指標'!P372</f>
        <v>42</v>
      </c>
      <c r="AH24" s="2692">
        <f t="shared" si="24"/>
        <v>38</v>
      </c>
      <c r="AI24" s="2720">
        <f t="shared" si="34"/>
        <v>1.3333333333333357</v>
      </c>
      <c r="AJ24" s="17">
        <f t="shared" si="25"/>
        <v>1</v>
      </c>
      <c r="AK24" s="17">
        <f t="shared" si="26"/>
        <v>1</v>
      </c>
      <c r="AL24" s="2727" t="str">
        <f t="shared" si="27"/>
        <v xml:space="preserve"> ?</v>
      </c>
      <c r="AM24" s="27">
        <f>'6兵庫県CI先行個別指標'!Q372</f>
        <v>97.6</v>
      </c>
      <c r="AN24" s="2692">
        <f t="shared" si="28"/>
        <v>97.833333333333329</v>
      </c>
      <c r="AO24" s="2692">
        <f t="shared" si="29"/>
        <v>-0.6666666666666714</v>
      </c>
      <c r="AP24" s="17">
        <f t="shared" si="30"/>
        <v>-1</v>
      </c>
      <c r="AQ24" s="17">
        <f t="shared" si="31"/>
        <v>-1</v>
      </c>
      <c r="AR24" s="2557" t="str">
        <f t="shared" si="32"/>
        <v xml:space="preserve"> ?</v>
      </c>
    </row>
    <row r="25" spans="1:44">
      <c r="A25" s="112"/>
      <c r="B25" s="768" t="s">
        <v>9</v>
      </c>
      <c r="C25" s="27">
        <f>'6兵庫県CI先行個別指標'!K373</f>
        <v>120.5</v>
      </c>
      <c r="D25" s="2692">
        <f t="shared" si="0"/>
        <v>117.56666666666666</v>
      </c>
      <c r="E25" s="2692">
        <f t="shared" si="1"/>
        <v>1.2666666666666657</v>
      </c>
      <c r="F25" s="17">
        <f t="shared" si="2"/>
        <v>1</v>
      </c>
      <c r="G25" s="17">
        <f t="shared" si="3"/>
        <v>1</v>
      </c>
      <c r="H25" s="2727" t="str">
        <f t="shared" si="4"/>
        <v xml:space="preserve"> ?</v>
      </c>
      <c r="I25" s="27">
        <f>'6兵庫県CI先行個別指標'!L373</f>
        <v>106.7</v>
      </c>
      <c r="J25" s="2692">
        <f t="shared" si="5"/>
        <v>99</v>
      </c>
      <c r="K25" s="2720">
        <f t="shared" si="33"/>
        <v>-5.4333333333333229</v>
      </c>
      <c r="L25" s="17">
        <f t="shared" si="6"/>
        <v>-1</v>
      </c>
      <c r="M25" s="17">
        <f t="shared" si="7"/>
        <v>-3</v>
      </c>
      <c r="N25" s="2727" t="str">
        <f t="shared" si="8"/>
        <v xml:space="preserve">悪化 </v>
      </c>
      <c r="O25" s="27">
        <f>'6兵庫県CI先行個別指標'!M373</f>
        <v>2693</v>
      </c>
      <c r="P25" s="2692">
        <f t="shared" si="9"/>
        <v>2520.6666666666665</v>
      </c>
      <c r="Q25" s="2692">
        <f t="shared" si="10"/>
        <v>-69.66666666666697</v>
      </c>
      <c r="R25" s="17">
        <f t="shared" si="11"/>
        <v>-1</v>
      </c>
      <c r="S25" s="17">
        <f t="shared" si="12"/>
        <v>-1</v>
      </c>
      <c r="T25" s="2727" t="str">
        <f t="shared" si="13"/>
        <v xml:space="preserve"> ?</v>
      </c>
      <c r="U25" s="28">
        <f>'6兵庫県CI先行個別指標'!N373</f>
        <v>17973</v>
      </c>
      <c r="V25" s="2699">
        <f t="shared" si="14"/>
        <v>18100.666666666668</v>
      </c>
      <c r="W25" s="2698">
        <f t="shared" si="15"/>
        <v>56.666666666667879</v>
      </c>
      <c r="X25" s="17">
        <f t="shared" si="16"/>
        <v>1</v>
      </c>
      <c r="Y25" s="17">
        <f t="shared" si="17"/>
        <v>1</v>
      </c>
      <c r="Z25" s="2727" t="str">
        <f t="shared" si="18"/>
        <v xml:space="preserve"> ?</v>
      </c>
      <c r="AA25" s="28">
        <f>'6兵庫県CI先行個別指標'!O373</f>
        <v>12051</v>
      </c>
      <c r="AB25" s="2692">
        <f t="shared" si="19"/>
        <v>12264.666666666666</v>
      </c>
      <c r="AC25" s="2692">
        <f t="shared" si="20"/>
        <v>279.33333333333212</v>
      </c>
      <c r="AD25" s="17">
        <f t="shared" si="21"/>
        <v>1</v>
      </c>
      <c r="AE25" s="17">
        <f t="shared" si="22"/>
        <v>3</v>
      </c>
      <c r="AF25" s="2727" t="str">
        <f t="shared" si="23"/>
        <v xml:space="preserve">改善 </v>
      </c>
      <c r="AG25" s="28">
        <f>'6兵庫県CI先行個別指標'!P373</f>
        <v>35</v>
      </c>
      <c r="AH25" s="2692">
        <f t="shared" si="24"/>
        <v>37</v>
      </c>
      <c r="AI25" s="2720">
        <f t="shared" si="34"/>
        <v>1</v>
      </c>
      <c r="AJ25" s="17">
        <f t="shared" si="25"/>
        <v>1</v>
      </c>
      <c r="AK25" s="17">
        <f t="shared" si="26"/>
        <v>1</v>
      </c>
      <c r="AL25" s="2727" t="str">
        <f t="shared" si="27"/>
        <v xml:space="preserve"> ?</v>
      </c>
      <c r="AM25" s="27">
        <f>'6兵庫県CI先行個別指標'!Q373</f>
        <v>97.3</v>
      </c>
      <c r="AN25" s="2692">
        <f t="shared" si="28"/>
        <v>97.466666666666654</v>
      </c>
      <c r="AO25" s="2692">
        <f t="shared" si="29"/>
        <v>-0.36666666666667425</v>
      </c>
      <c r="AP25" s="17">
        <f t="shared" si="30"/>
        <v>-1</v>
      </c>
      <c r="AQ25" s="17">
        <f t="shared" si="31"/>
        <v>-3</v>
      </c>
      <c r="AR25" s="2557" t="str">
        <f t="shared" si="32"/>
        <v xml:space="preserve">悪化 </v>
      </c>
    </row>
    <row r="26" spans="1:44">
      <c r="A26" s="112"/>
      <c r="B26" s="768" t="s">
        <v>10</v>
      </c>
      <c r="C26" s="27">
        <f>'6兵庫県CI先行個別指標'!K374</f>
        <v>111.8</v>
      </c>
      <c r="D26" s="2692">
        <f t="shared" si="0"/>
        <v>116.3</v>
      </c>
      <c r="E26" s="2692">
        <f t="shared" si="1"/>
        <v>-1.2666666666666657</v>
      </c>
      <c r="F26" s="17">
        <f t="shared" si="2"/>
        <v>-1</v>
      </c>
      <c r="G26" s="17">
        <f t="shared" si="3"/>
        <v>1</v>
      </c>
      <c r="H26" s="2727" t="str">
        <f t="shared" si="4"/>
        <v xml:space="preserve"> ?</v>
      </c>
      <c r="I26" s="27">
        <f>'6兵庫県CI先行個別指標'!L374</f>
        <v>126.5</v>
      </c>
      <c r="J26" s="2692">
        <f t="shared" si="5"/>
        <v>110.86666666666667</v>
      </c>
      <c r="K26" s="2720">
        <f t="shared" si="33"/>
        <v>-11.866666666666674</v>
      </c>
      <c r="L26" s="17">
        <f t="shared" si="6"/>
        <v>-1</v>
      </c>
      <c r="M26" s="17">
        <f t="shared" si="7"/>
        <v>-3</v>
      </c>
      <c r="N26" s="2727" t="str">
        <f t="shared" si="8"/>
        <v xml:space="preserve">悪化 </v>
      </c>
      <c r="O26" s="27">
        <f>'6兵庫県CI先行個別指標'!M374</f>
        <v>2498</v>
      </c>
      <c r="P26" s="2692">
        <f t="shared" si="9"/>
        <v>2661.6666666666665</v>
      </c>
      <c r="Q26" s="2692">
        <f t="shared" si="10"/>
        <v>141</v>
      </c>
      <c r="R26" s="17">
        <f t="shared" si="11"/>
        <v>1</v>
      </c>
      <c r="S26" s="17">
        <f t="shared" si="12"/>
        <v>1</v>
      </c>
      <c r="T26" s="2727" t="str">
        <f t="shared" si="13"/>
        <v xml:space="preserve"> ?</v>
      </c>
      <c r="U26" s="28">
        <f>'6兵庫県CI先行個別指標'!N374</f>
        <v>17920</v>
      </c>
      <c r="V26" s="2699">
        <f t="shared" si="14"/>
        <v>17902</v>
      </c>
      <c r="W26" s="2698">
        <f t="shared" si="15"/>
        <v>-198.66666666666788</v>
      </c>
      <c r="X26" s="17">
        <f t="shared" si="16"/>
        <v>-1</v>
      </c>
      <c r="Y26" s="17">
        <f t="shared" si="17"/>
        <v>1</v>
      </c>
      <c r="Z26" s="2727" t="str">
        <f t="shared" si="18"/>
        <v xml:space="preserve"> ?</v>
      </c>
      <c r="AA26" s="28">
        <f>'6兵庫県CI先行個別指標'!O374</f>
        <v>12126</v>
      </c>
      <c r="AB26" s="2692">
        <f t="shared" si="19"/>
        <v>12200.333333333334</v>
      </c>
      <c r="AC26" s="2692">
        <f t="shared" si="20"/>
        <v>-64.333333333332121</v>
      </c>
      <c r="AD26" s="17">
        <f t="shared" si="21"/>
        <v>-1</v>
      </c>
      <c r="AE26" s="17">
        <f t="shared" si="22"/>
        <v>1</v>
      </c>
      <c r="AF26" s="2727" t="str">
        <f t="shared" si="23"/>
        <v xml:space="preserve"> ?</v>
      </c>
      <c r="AG26" s="28">
        <f>'6兵庫県CI先行個別指標'!P374</f>
        <v>40</v>
      </c>
      <c r="AH26" s="2692">
        <f t="shared" si="24"/>
        <v>39</v>
      </c>
      <c r="AI26" s="2720">
        <f t="shared" si="34"/>
        <v>-2</v>
      </c>
      <c r="AJ26" s="17">
        <f t="shared" si="25"/>
        <v>-1</v>
      </c>
      <c r="AK26" s="17">
        <f t="shared" si="26"/>
        <v>1</v>
      </c>
      <c r="AL26" s="2727" t="str">
        <f t="shared" si="27"/>
        <v xml:space="preserve"> ?</v>
      </c>
      <c r="AM26" s="27">
        <f>'6兵庫県CI先行個別指標'!Q374</f>
        <v>96</v>
      </c>
      <c r="AN26" s="2692">
        <f t="shared" si="28"/>
        <v>96.966666666666654</v>
      </c>
      <c r="AO26" s="2692">
        <f t="shared" si="29"/>
        <v>-0.5</v>
      </c>
      <c r="AP26" s="17">
        <f t="shared" si="30"/>
        <v>-1</v>
      </c>
      <c r="AQ26" s="17">
        <f t="shared" si="31"/>
        <v>-3</v>
      </c>
      <c r="AR26" s="2557" t="str">
        <f t="shared" si="32"/>
        <v xml:space="preserve">悪化 </v>
      </c>
    </row>
    <row r="27" spans="1:44">
      <c r="A27" s="112"/>
      <c r="B27" s="768" t="s">
        <v>11</v>
      </c>
      <c r="C27" s="27">
        <f>'6兵庫県CI先行個別指標'!K375</f>
        <v>112</v>
      </c>
      <c r="D27" s="2692">
        <f t="shared" si="0"/>
        <v>114.76666666666667</v>
      </c>
      <c r="E27" s="2692">
        <f t="shared" si="1"/>
        <v>-1.5333333333333314</v>
      </c>
      <c r="F27" s="17">
        <f t="shared" si="2"/>
        <v>-1</v>
      </c>
      <c r="G27" s="17">
        <f t="shared" si="3"/>
        <v>-1</v>
      </c>
      <c r="H27" s="2727" t="str">
        <f t="shared" si="4"/>
        <v xml:space="preserve"> ?</v>
      </c>
      <c r="I27" s="27">
        <f>'6兵庫県CI先行個別指標'!L375</f>
        <v>98</v>
      </c>
      <c r="J27" s="2692">
        <f t="shared" si="5"/>
        <v>110.39999999999999</v>
      </c>
      <c r="K27" s="2720">
        <f t="shared" si="33"/>
        <v>0.46666666666668277</v>
      </c>
      <c r="L27" s="17">
        <f t="shared" si="6"/>
        <v>1</v>
      </c>
      <c r="M27" s="17">
        <f t="shared" si="7"/>
        <v>-1</v>
      </c>
      <c r="N27" s="2727" t="str">
        <f t="shared" si="8"/>
        <v xml:space="preserve"> ?</v>
      </c>
      <c r="O27" s="27">
        <f>'6兵庫県CI先行個別指標'!M375</f>
        <v>3418</v>
      </c>
      <c r="P27" s="2692">
        <f t="shared" si="9"/>
        <v>2869.6666666666665</v>
      </c>
      <c r="Q27" s="2692">
        <f t="shared" si="10"/>
        <v>208</v>
      </c>
      <c r="R27" s="17">
        <f t="shared" si="11"/>
        <v>1</v>
      </c>
      <c r="S27" s="17">
        <f t="shared" si="12"/>
        <v>1</v>
      </c>
      <c r="T27" s="2727" t="str">
        <f t="shared" si="13"/>
        <v xml:space="preserve"> ?</v>
      </c>
      <c r="U27" s="28">
        <f>'6兵庫県CI先行個別指標'!N375</f>
        <v>17982</v>
      </c>
      <c r="V27" s="2699">
        <f t="shared" si="14"/>
        <v>17958.333333333332</v>
      </c>
      <c r="W27" s="2698">
        <f t="shared" si="15"/>
        <v>56.333333333332121</v>
      </c>
      <c r="X27" s="17">
        <f t="shared" si="16"/>
        <v>1</v>
      </c>
      <c r="Y27" s="17">
        <f t="shared" si="17"/>
        <v>1</v>
      </c>
      <c r="Z27" s="2727" t="str">
        <f t="shared" si="18"/>
        <v xml:space="preserve"> ?</v>
      </c>
      <c r="AA27" s="28">
        <f>'6兵庫県CI先行個別指標'!O375</f>
        <v>12914</v>
      </c>
      <c r="AB27" s="2692">
        <f t="shared" si="19"/>
        <v>12363.666666666666</v>
      </c>
      <c r="AC27" s="2692">
        <f t="shared" si="20"/>
        <v>163.33333333333212</v>
      </c>
      <c r="AD27" s="17">
        <f t="shared" si="21"/>
        <v>1</v>
      </c>
      <c r="AE27" s="17">
        <f t="shared" si="22"/>
        <v>1</v>
      </c>
      <c r="AF27" s="2727" t="str">
        <f t="shared" si="23"/>
        <v xml:space="preserve"> ?</v>
      </c>
      <c r="AG27" s="28">
        <f>'6兵庫県CI先行個別指標'!P375</f>
        <v>42</v>
      </c>
      <c r="AH27" s="2692">
        <f t="shared" si="24"/>
        <v>39</v>
      </c>
      <c r="AI27" s="2720">
        <f t="shared" si="34"/>
        <v>0</v>
      </c>
      <c r="AJ27" s="17">
        <f t="shared" si="25"/>
        <v>1</v>
      </c>
      <c r="AK27" s="17">
        <f t="shared" si="26"/>
        <v>1</v>
      </c>
      <c r="AL27" s="2727" t="str">
        <f t="shared" si="27"/>
        <v xml:space="preserve"> ?</v>
      </c>
      <c r="AM27" s="27">
        <f>'6兵庫県CI先行個別指標'!Q375</f>
        <v>95.7</v>
      </c>
      <c r="AN27" s="2692">
        <f t="shared" si="28"/>
        <v>96.333333333333329</v>
      </c>
      <c r="AO27" s="2692">
        <f t="shared" si="29"/>
        <v>-0.63333333333332575</v>
      </c>
      <c r="AP27" s="17">
        <f t="shared" si="30"/>
        <v>-1</v>
      </c>
      <c r="AQ27" s="17">
        <f t="shared" si="31"/>
        <v>-3</v>
      </c>
      <c r="AR27" s="2557" t="str">
        <f t="shared" si="32"/>
        <v xml:space="preserve">悪化 </v>
      </c>
    </row>
    <row r="28" spans="1:44">
      <c r="A28" s="112"/>
      <c r="B28" s="768" t="s">
        <v>12</v>
      </c>
      <c r="C28" s="27">
        <f>'6兵庫県CI先行個別指標'!K376</f>
        <v>111.5</v>
      </c>
      <c r="D28" s="2692">
        <f t="shared" si="0"/>
        <v>111.76666666666667</v>
      </c>
      <c r="E28" s="2692">
        <f t="shared" si="1"/>
        <v>-3</v>
      </c>
      <c r="F28" s="17">
        <f t="shared" si="2"/>
        <v>-1</v>
      </c>
      <c r="G28" s="17">
        <f t="shared" si="3"/>
        <v>-3</v>
      </c>
      <c r="H28" s="2727" t="str">
        <f t="shared" si="4"/>
        <v xml:space="preserve">悪化 </v>
      </c>
      <c r="I28" s="27">
        <f>'6兵庫県CI先行個別指標'!L376</f>
        <v>100.8</v>
      </c>
      <c r="J28" s="2692">
        <f t="shared" si="5"/>
        <v>108.43333333333334</v>
      </c>
      <c r="K28" s="2720">
        <f t="shared" si="33"/>
        <v>1.9666666666666544</v>
      </c>
      <c r="L28" s="17">
        <f t="shared" si="6"/>
        <v>1</v>
      </c>
      <c r="M28" s="17">
        <f t="shared" si="7"/>
        <v>1</v>
      </c>
      <c r="N28" s="2727" t="str">
        <f t="shared" si="8"/>
        <v xml:space="preserve"> ?</v>
      </c>
      <c r="O28" s="27">
        <f>'6兵庫県CI先行個別指標'!M376</f>
        <v>2248</v>
      </c>
      <c r="P28" s="2692">
        <f t="shared" si="9"/>
        <v>2721.3333333333335</v>
      </c>
      <c r="Q28" s="2692">
        <f t="shared" si="10"/>
        <v>-148.33333333333303</v>
      </c>
      <c r="R28" s="17">
        <f t="shared" si="11"/>
        <v>-1</v>
      </c>
      <c r="S28" s="17">
        <f t="shared" si="12"/>
        <v>1</v>
      </c>
      <c r="T28" s="2727" t="str">
        <f t="shared" si="13"/>
        <v xml:space="preserve"> ?</v>
      </c>
      <c r="U28" s="28">
        <f>'6兵庫県CI先行個別指標'!N376</f>
        <v>17317</v>
      </c>
      <c r="V28" s="2699">
        <f t="shared" si="14"/>
        <v>17739.666666666668</v>
      </c>
      <c r="W28" s="2698">
        <f t="shared" si="15"/>
        <v>-218.66666666666424</v>
      </c>
      <c r="X28" s="17">
        <f t="shared" si="16"/>
        <v>-1</v>
      </c>
      <c r="Y28" s="17">
        <f t="shared" si="17"/>
        <v>-1</v>
      </c>
      <c r="Z28" s="2727" t="str">
        <f t="shared" si="18"/>
        <v xml:space="preserve"> ?</v>
      </c>
      <c r="AA28" s="28">
        <f>'6兵庫県CI先行個別指標'!O376</f>
        <v>7776</v>
      </c>
      <c r="AB28" s="2692">
        <f t="shared" si="19"/>
        <v>10938.666666666666</v>
      </c>
      <c r="AC28" s="2692">
        <f t="shared" si="20"/>
        <v>-1425</v>
      </c>
      <c r="AD28" s="17">
        <f t="shared" si="21"/>
        <v>-1</v>
      </c>
      <c r="AE28" s="17">
        <f t="shared" si="22"/>
        <v>-1</v>
      </c>
      <c r="AF28" s="2727" t="str">
        <f t="shared" si="23"/>
        <v xml:space="preserve"> ?</v>
      </c>
      <c r="AG28" s="28">
        <f>'6兵庫県CI先行個別指標'!P376</f>
        <v>41</v>
      </c>
      <c r="AH28" s="2692">
        <f t="shared" si="24"/>
        <v>41</v>
      </c>
      <c r="AI28" s="2720">
        <f t="shared" si="34"/>
        <v>-2</v>
      </c>
      <c r="AJ28" s="17">
        <f t="shared" si="25"/>
        <v>-1</v>
      </c>
      <c r="AK28" s="17">
        <f t="shared" si="26"/>
        <v>-1</v>
      </c>
      <c r="AL28" s="2727" t="str">
        <f t="shared" si="27"/>
        <v xml:space="preserve"> ?</v>
      </c>
      <c r="AM28" s="27">
        <f>'6兵庫県CI先行個別指標'!Q376</f>
        <v>96.5</v>
      </c>
      <c r="AN28" s="2692">
        <f t="shared" si="28"/>
        <v>96.066666666666663</v>
      </c>
      <c r="AO28" s="2692">
        <f t="shared" si="29"/>
        <v>-0.26666666666666572</v>
      </c>
      <c r="AP28" s="17">
        <f t="shared" si="30"/>
        <v>-1</v>
      </c>
      <c r="AQ28" s="17">
        <f t="shared" si="31"/>
        <v>-3</v>
      </c>
      <c r="AR28" s="2557" t="str">
        <f t="shared" si="32"/>
        <v xml:space="preserve">悪化 </v>
      </c>
    </row>
    <row r="29" spans="1:44">
      <c r="A29" s="112"/>
      <c r="B29" s="768" t="s">
        <v>13</v>
      </c>
      <c r="C29" s="27">
        <f>'6兵庫県CI先行個別指標'!K377</f>
        <v>110.8</v>
      </c>
      <c r="D29" s="2692">
        <f t="shared" si="0"/>
        <v>111.43333333333334</v>
      </c>
      <c r="E29" s="2692">
        <f t="shared" si="1"/>
        <v>-0.3333333333333286</v>
      </c>
      <c r="F29" s="17">
        <f t="shared" si="2"/>
        <v>-1</v>
      </c>
      <c r="G29" s="17">
        <f t="shared" si="3"/>
        <v>-3</v>
      </c>
      <c r="H29" s="2727" t="str">
        <f t="shared" si="4"/>
        <v xml:space="preserve">悪化 </v>
      </c>
      <c r="I29" s="27">
        <f>'6兵庫県CI先行個別指標'!L377</f>
        <v>99.6</v>
      </c>
      <c r="J29" s="2692">
        <f t="shared" si="5"/>
        <v>99.466666666666654</v>
      </c>
      <c r="K29" s="2720">
        <f t="shared" si="33"/>
        <v>8.9666666666666828</v>
      </c>
      <c r="L29" s="17">
        <f t="shared" si="6"/>
        <v>1</v>
      </c>
      <c r="M29" s="17">
        <f t="shared" si="7"/>
        <v>3</v>
      </c>
      <c r="N29" s="2727" t="str">
        <f t="shared" si="8"/>
        <v xml:space="preserve">改善 </v>
      </c>
      <c r="O29" s="27">
        <f>'6兵庫県CI先行個別指標'!M377</f>
        <v>2398</v>
      </c>
      <c r="P29" s="2692">
        <f t="shared" si="9"/>
        <v>2688</v>
      </c>
      <c r="Q29" s="2692">
        <f t="shared" si="10"/>
        <v>-33.333333333333485</v>
      </c>
      <c r="R29" s="17">
        <f t="shared" si="11"/>
        <v>-1</v>
      </c>
      <c r="S29" s="17">
        <f t="shared" si="12"/>
        <v>-1</v>
      </c>
      <c r="T29" s="2727" t="str">
        <f t="shared" si="13"/>
        <v xml:space="preserve"> ?</v>
      </c>
      <c r="U29" s="28">
        <f>'6兵庫県CI先行個別指標'!N377</f>
        <v>17960</v>
      </c>
      <c r="V29" s="2699">
        <f t="shared" si="14"/>
        <v>17753</v>
      </c>
      <c r="W29" s="2698">
        <f t="shared" si="15"/>
        <v>13.333333333332121</v>
      </c>
      <c r="X29" s="17">
        <f t="shared" si="16"/>
        <v>1</v>
      </c>
      <c r="Y29" s="17">
        <f t="shared" si="17"/>
        <v>1</v>
      </c>
      <c r="Z29" s="2727" t="str">
        <f t="shared" si="18"/>
        <v xml:space="preserve"> ?</v>
      </c>
      <c r="AA29" s="28">
        <f>'6兵庫県CI先行個別指標'!O377</f>
        <v>9580</v>
      </c>
      <c r="AB29" s="2692">
        <f t="shared" si="19"/>
        <v>10090</v>
      </c>
      <c r="AC29" s="2692">
        <f t="shared" si="20"/>
        <v>-848.66666666666606</v>
      </c>
      <c r="AD29" s="17">
        <f t="shared" si="21"/>
        <v>-1</v>
      </c>
      <c r="AE29" s="17">
        <f t="shared" si="22"/>
        <v>-1</v>
      </c>
      <c r="AF29" s="2727" t="str">
        <f t="shared" si="23"/>
        <v xml:space="preserve"> ?</v>
      </c>
      <c r="AG29" s="28">
        <f>'6兵庫県CI先行個別指標'!P377</f>
        <v>40</v>
      </c>
      <c r="AH29" s="2692">
        <f t="shared" si="24"/>
        <v>41</v>
      </c>
      <c r="AI29" s="2720">
        <f t="shared" si="34"/>
        <v>0</v>
      </c>
      <c r="AJ29" s="17">
        <f t="shared" si="25"/>
        <v>1</v>
      </c>
      <c r="AK29" s="17">
        <f t="shared" si="26"/>
        <v>1</v>
      </c>
      <c r="AL29" s="2727" t="str">
        <f t="shared" si="27"/>
        <v xml:space="preserve"> ?</v>
      </c>
      <c r="AM29" s="27">
        <f>'6兵庫県CI先行個別指標'!Q377</f>
        <v>97.1</v>
      </c>
      <c r="AN29" s="2692">
        <f t="shared" si="28"/>
        <v>96.433333333333323</v>
      </c>
      <c r="AO29" s="2692">
        <f t="shared" si="29"/>
        <v>0.36666666666666003</v>
      </c>
      <c r="AP29" s="17">
        <f t="shared" si="30"/>
        <v>1</v>
      </c>
      <c r="AQ29" s="17">
        <f t="shared" si="31"/>
        <v>-1</v>
      </c>
      <c r="AR29" s="2557" t="str">
        <f t="shared" si="32"/>
        <v xml:space="preserve"> ?</v>
      </c>
    </row>
    <row r="30" spans="1:44">
      <c r="A30" s="112"/>
      <c r="B30" s="768" t="s">
        <v>14</v>
      </c>
      <c r="C30" s="27">
        <f>'6兵庫県CI先行個別指標'!K378</f>
        <v>110.6</v>
      </c>
      <c r="D30" s="2692">
        <f t="shared" si="0"/>
        <v>110.96666666666665</v>
      </c>
      <c r="E30" s="2692">
        <f t="shared" si="1"/>
        <v>-0.46666666666668277</v>
      </c>
      <c r="F30" s="17">
        <f t="shared" si="2"/>
        <v>-1</v>
      </c>
      <c r="G30" s="17">
        <f t="shared" si="3"/>
        <v>-3</v>
      </c>
      <c r="H30" s="2727" t="str">
        <f t="shared" si="4"/>
        <v xml:space="preserve">悪化 </v>
      </c>
      <c r="I30" s="27">
        <f>'6兵庫県CI先行個別指標'!L378</f>
        <v>97.6</v>
      </c>
      <c r="J30" s="2692">
        <f t="shared" si="5"/>
        <v>99.333333333333329</v>
      </c>
      <c r="K30" s="2720">
        <f t="shared" si="33"/>
        <v>0.13333333333332575</v>
      </c>
      <c r="L30" s="17">
        <f t="shared" si="6"/>
        <v>1</v>
      </c>
      <c r="M30" s="17">
        <f t="shared" si="7"/>
        <v>3</v>
      </c>
      <c r="N30" s="2727" t="str">
        <f t="shared" si="8"/>
        <v xml:space="preserve">改善 </v>
      </c>
      <c r="O30" s="27">
        <f>'6兵庫県CI先行個別指標'!M378</f>
        <v>2813</v>
      </c>
      <c r="P30" s="2692">
        <f t="shared" si="9"/>
        <v>2486.3333333333335</v>
      </c>
      <c r="Q30" s="2692">
        <f t="shared" si="10"/>
        <v>-201.66666666666652</v>
      </c>
      <c r="R30" s="17">
        <f t="shared" si="11"/>
        <v>-1</v>
      </c>
      <c r="S30" s="17">
        <f t="shared" si="12"/>
        <v>-3</v>
      </c>
      <c r="T30" s="2727" t="str">
        <f t="shared" si="13"/>
        <v xml:space="preserve">悪化 </v>
      </c>
      <c r="U30" s="28">
        <f>'6兵庫県CI先行個別指標'!N378</f>
        <v>17772</v>
      </c>
      <c r="V30" s="2699">
        <f t="shared" si="14"/>
        <v>17683</v>
      </c>
      <c r="W30" s="2698">
        <f t="shared" si="15"/>
        <v>-70</v>
      </c>
      <c r="X30" s="17">
        <f t="shared" si="16"/>
        <v>-1</v>
      </c>
      <c r="Y30" s="17">
        <f t="shared" si="17"/>
        <v>-1</v>
      </c>
      <c r="Z30" s="2727" t="str">
        <f t="shared" si="18"/>
        <v xml:space="preserve"> ?</v>
      </c>
      <c r="AA30" s="28">
        <f>'6兵庫県CI先行個別指標'!O378</f>
        <v>9574</v>
      </c>
      <c r="AB30" s="2692">
        <f t="shared" si="19"/>
        <v>8976.6666666666661</v>
      </c>
      <c r="AC30" s="2692">
        <f t="shared" si="20"/>
        <v>-1113.3333333333339</v>
      </c>
      <c r="AD30" s="17">
        <f t="shared" si="21"/>
        <v>-1</v>
      </c>
      <c r="AE30" s="17">
        <f t="shared" si="22"/>
        <v>-3</v>
      </c>
      <c r="AF30" s="2727" t="str">
        <f t="shared" si="23"/>
        <v xml:space="preserve">悪化 </v>
      </c>
      <c r="AG30" s="28">
        <f>'6兵庫県CI先行個別指標'!P378</f>
        <v>45</v>
      </c>
      <c r="AH30" s="2692">
        <f t="shared" si="24"/>
        <v>42</v>
      </c>
      <c r="AI30" s="2720">
        <f t="shared" si="34"/>
        <v>-1</v>
      </c>
      <c r="AJ30" s="17">
        <f t="shared" si="25"/>
        <v>-1</v>
      </c>
      <c r="AK30" s="17">
        <f t="shared" si="26"/>
        <v>-1</v>
      </c>
      <c r="AL30" s="2727" t="str">
        <f t="shared" si="27"/>
        <v xml:space="preserve"> ?</v>
      </c>
      <c r="AM30" s="27">
        <f>'6兵庫県CI先行個別指標'!Q378</f>
        <v>99</v>
      </c>
      <c r="AN30" s="2692">
        <f t="shared" si="28"/>
        <v>97.533333333333346</v>
      </c>
      <c r="AO30" s="2692">
        <f t="shared" si="29"/>
        <v>1.1000000000000227</v>
      </c>
      <c r="AP30" s="17">
        <f t="shared" si="30"/>
        <v>1</v>
      </c>
      <c r="AQ30" s="17">
        <f t="shared" si="31"/>
        <v>1</v>
      </c>
      <c r="AR30" s="2557" t="str">
        <f t="shared" si="32"/>
        <v xml:space="preserve"> ?</v>
      </c>
    </row>
    <row r="31" spans="1:44">
      <c r="A31" s="111" t="s">
        <v>790</v>
      </c>
      <c r="B31" s="770" t="s">
        <v>3</v>
      </c>
      <c r="C31" s="25">
        <f>'6兵庫県CI先行個別指標'!K379</f>
        <v>114.6</v>
      </c>
      <c r="D31" s="2705">
        <f t="shared" si="0"/>
        <v>112</v>
      </c>
      <c r="E31" s="2705">
        <f t="shared" si="1"/>
        <v>1.0333333333333456</v>
      </c>
      <c r="F31" s="404">
        <f t="shared" si="2"/>
        <v>1</v>
      </c>
      <c r="G31" s="404">
        <f t="shared" si="3"/>
        <v>-1</v>
      </c>
      <c r="H31" s="2726" t="str">
        <f t="shared" si="4"/>
        <v xml:space="preserve"> ?</v>
      </c>
      <c r="I31" s="25">
        <f>'6兵庫県CI先行個別指標'!L379</f>
        <v>95.3</v>
      </c>
      <c r="J31" s="2705">
        <f t="shared" si="5"/>
        <v>97.5</v>
      </c>
      <c r="K31" s="2722">
        <f t="shared" si="33"/>
        <v>1.8333333333333286</v>
      </c>
      <c r="L31" s="404">
        <f t="shared" si="6"/>
        <v>1</v>
      </c>
      <c r="M31" s="404">
        <f t="shared" si="7"/>
        <v>3</v>
      </c>
      <c r="N31" s="2726" t="str">
        <f t="shared" si="8"/>
        <v xml:space="preserve">改善 </v>
      </c>
      <c r="O31" s="25">
        <f>'6兵庫県CI先行個別指標'!M379</f>
        <v>2887</v>
      </c>
      <c r="P31" s="2705">
        <f t="shared" si="9"/>
        <v>2699.3333333333335</v>
      </c>
      <c r="Q31" s="2705">
        <f t="shared" si="10"/>
        <v>213</v>
      </c>
      <c r="R31" s="404">
        <f t="shared" si="11"/>
        <v>1</v>
      </c>
      <c r="S31" s="404">
        <f t="shared" si="12"/>
        <v>-1</v>
      </c>
      <c r="T31" s="2726" t="str">
        <f t="shared" si="13"/>
        <v xml:space="preserve"> ?</v>
      </c>
      <c r="U31" s="26">
        <f>'6兵庫県CI先行個別指標'!N379</f>
        <v>14707</v>
      </c>
      <c r="V31" s="2706">
        <f t="shared" si="14"/>
        <v>16813</v>
      </c>
      <c r="W31" s="2707">
        <f t="shared" si="15"/>
        <v>-870</v>
      </c>
      <c r="X31" s="404">
        <f t="shared" si="16"/>
        <v>-1</v>
      </c>
      <c r="Y31" s="404">
        <f t="shared" si="17"/>
        <v>-1</v>
      </c>
      <c r="Z31" s="2726" t="str">
        <f t="shared" si="18"/>
        <v xml:space="preserve"> ?</v>
      </c>
      <c r="AA31" s="26">
        <f>'6兵庫県CI先行個別指標'!O379</f>
        <v>9324</v>
      </c>
      <c r="AB31" s="2705">
        <f t="shared" si="19"/>
        <v>9492.6666666666661</v>
      </c>
      <c r="AC31" s="2705">
        <f t="shared" si="20"/>
        <v>516</v>
      </c>
      <c r="AD31" s="404">
        <f t="shared" si="21"/>
        <v>1</v>
      </c>
      <c r="AE31" s="404">
        <f t="shared" si="22"/>
        <v>-1</v>
      </c>
      <c r="AF31" s="2726" t="str">
        <f t="shared" si="23"/>
        <v xml:space="preserve"> ?</v>
      </c>
      <c r="AG31" s="26">
        <f>'6兵庫県CI先行個別指標'!P379</f>
        <v>37</v>
      </c>
      <c r="AH31" s="2705">
        <f t="shared" si="24"/>
        <v>40.666666666666664</v>
      </c>
      <c r="AI31" s="2722">
        <f t="shared" si="34"/>
        <v>1.3333333333333357</v>
      </c>
      <c r="AJ31" s="404">
        <f t="shared" si="25"/>
        <v>1</v>
      </c>
      <c r="AK31" s="404">
        <f t="shared" si="26"/>
        <v>1</v>
      </c>
      <c r="AL31" s="2726" t="str">
        <f t="shared" si="27"/>
        <v xml:space="preserve"> ?</v>
      </c>
      <c r="AM31" s="25">
        <f>'6兵庫県CI先行個別指標'!Q379</f>
        <v>98.4</v>
      </c>
      <c r="AN31" s="2705">
        <f t="shared" si="28"/>
        <v>98.166666666666671</v>
      </c>
      <c r="AO31" s="2705">
        <f t="shared" si="29"/>
        <v>0.63333333333332575</v>
      </c>
      <c r="AP31" s="404">
        <f t="shared" si="30"/>
        <v>1</v>
      </c>
      <c r="AQ31" s="404">
        <f t="shared" si="31"/>
        <v>3</v>
      </c>
      <c r="AR31" s="2723" t="str">
        <f t="shared" si="32"/>
        <v xml:space="preserve">改善 </v>
      </c>
    </row>
    <row r="32" spans="1:44">
      <c r="A32" s="112">
        <v>2020</v>
      </c>
      <c r="B32" s="768" t="s">
        <v>4</v>
      </c>
      <c r="C32" s="27">
        <f>'6兵庫県CI先行個別指標'!K380</f>
        <v>112</v>
      </c>
      <c r="D32" s="2708">
        <f t="shared" si="0"/>
        <v>112.39999999999999</v>
      </c>
      <c r="E32" s="2708">
        <f t="shared" si="1"/>
        <v>0.39999999999999147</v>
      </c>
      <c r="F32" s="17">
        <f t="shared" si="2"/>
        <v>1</v>
      </c>
      <c r="G32" s="17">
        <f t="shared" si="3"/>
        <v>1</v>
      </c>
      <c r="H32" s="2727" t="str">
        <f t="shared" si="4"/>
        <v xml:space="preserve"> ?</v>
      </c>
      <c r="I32" s="27">
        <f>'6兵庫県CI先行個別指標'!L380</f>
        <v>98.4</v>
      </c>
      <c r="J32" s="2708">
        <f t="shared" si="5"/>
        <v>97.09999999999998</v>
      </c>
      <c r="K32" s="2720">
        <f t="shared" si="33"/>
        <v>0.4000000000000199</v>
      </c>
      <c r="L32" s="17">
        <f t="shared" si="6"/>
        <v>1</v>
      </c>
      <c r="M32" s="17">
        <f t="shared" si="7"/>
        <v>3</v>
      </c>
      <c r="N32" s="2727" t="str">
        <f t="shared" si="8"/>
        <v xml:space="preserve">改善 </v>
      </c>
      <c r="O32" s="27">
        <f>'6兵庫県CI先行個別指標'!M380</f>
        <v>1971</v>
      </c>
      <c r="P32" s="2708">
        <f t="shared" si="9"/>
        <v>2557</v>
      </c>
      <c r="Q32" s="2708">
        <f t="shared" si="10"/>
        <v>-142.33333333333348</v>
      </c>
      <c r="R32" s="17">
        <f t="shared" si="11"/>
        <v>-1</v>
      </c>
      <c r="S32" s="17">
        <f t="shared" si="12"/>
        <v>-1</v>
      </c>
      <c r="T32" s="2727" t="str">
        <f t="shared" si="13"/>
        <v xml:space="preserve"> ?</v>
      </c>
      <c r="U32" s="28">
        <f>'6兵庫県CI先行個別指標'!N380</f>
        <v>15785</v>
      </c>
      <c r="V32" s="2709">
        <f t="shared" si="14"/>
        <v>16088</v>
      </c>
      <c r="W32" s="2710">
        <f t="shared" si="15"/>
        <v>-725</v>
      </c>
      <c r="X32" s="17">
        <f t="shared" si="16"/>
        <v>-1</v>
      </c>
      <c r="Y32" s="17">
        <f t="shared" si="17"/>
        <v>-3</v>
      </c>
      <c r="Z32" s="2727" t="str">
        <f t="shared" si="18"/>
        <v xml:space="preserve">悪化 </v>
      </c>
      <c r="AA32" s="28">
        <f>'6兵庫県CI先行個別指標'!O380</f>
        <v>9748</v>
      </c>
      <c r="AB32" s="2708">
        <f t="shared" si="19"/>
        <v>9548.6666666666661</v>
      </c>
      <c r="AC32" s="2708">
        <f t="shared" si="20"/>
        <v>56</v>
      </c>
      <c r="AD32" s="17">
        <f t="shared" si="21"/>
        <v>1</v>
      </c>
      <c r="AE32" s="17">
        <f t="shared" si="22"/>
        <v>1</v>
      </c>
      <c r="AF32" s="2727" t="str">
        <f t="shared" si="23"/>
        <v xml:space="preserve"> ?</v>
      </c>
      <c r="AG32" s="28">
        <f>'6兵庫県CI先行個別指標'!P380</f>
        <v>42</v>
      </c>
      <c r="AH32" s="2708">
        <f t="shared" si="24"/>
        <v>41.333333333333336</v>
      </c>
      <c r="AI32" s="2720">
        <f t="shared" si="34"/>
        <v>-0.6666666666666714</v>
      </c>
      <c r="AJ32" s="17">
        <f t="shared" si="25"/>
        <v>-1</v>
      </c>
      <c r="AK32" s="17">
        <f t="shared" si="26"/>
        <v>-1</v>
      </c>
      <c r="AL32" s="2727" t="str">
        <f t="shared" si="27"/>
        <v xml:space="preserve"> ?</v>
      </c>
      <c r="AM32" s="27">
        <f>'6兵庫県CI先行個別指標'!Q380</f>
        <v>96</v>
      </c>
      <c r="AN32" s="2708">
        <f t="shared" si="28"/>
        <v>97.8</v>
      </c>
      <c r="AO32" s="2708">
        <f t="shared" si="29"/>
        <v>-0.36666666666667425</v>
      </c>
      <c r="AP32" s="17">
        <f t="shared" si="30"/>
        <v>-1</v>
      </c>
      <c r="AQ32" s="17">
        <f t="shared" si="31"/>
        <v>1</v>
      </c>
      <c r="AR32" s="2557" t="str">
        <f t="shared" si="32"/>
        <v xml:space="preserve"> ?</v>
      </c>
    </row>
    <row r="33" spans="1:44">
      <c r="A33" s="112"/>
      <c r="B33" s="768" t="s">
        <v>5</v>
      </c>
      <c r="C33" s="27">
        <f>'6兵庫県CI先行個別指標'!K381</f>
        <v>119.4</v>
      </c>
      <c r="D33" s="2708">
        <f t="shared" si="0"/>
        <v>115.33333333333333</v>
      </c>
      <c r="E33" s="2708">
        <f t="shared" si="1"/>
        <v>2.9333333333333371</v>
      </c>
      <c r="F33" s="17">
        <f t="shared" si="2"/>
        <v>1</v>
      </c>
      <c r="G33" s="17">
        <f t="shared" si="3"/>
        <v>3</v>
      </c>
      <c r="H33" s="2727" t="str">
        <f t="shared" si="4"/>
        <v xml:space="preserve">改善 </v>
      </c>
      <c r="I33" s="27">
        <f>'6兵庫県CI先行個別指標'!L381</f>
        <v>99.2</v>
      </c>
      <c r="J33" s="2708">
        <f t="shared" si="5"/>
        <v>97.633333333333326</v>
      </c>
      <c r="K33" s="2720">
        <f t="shared" si="33"/>
        <v>-0.53333333333334565</v>
      </c>
      <c r="L33" s="17">
        <f t="shared" si="6"/>
        <v>-1</v>
      </c>
      <c r="M33" s="17">
        <f t="shared" si="7"/>
        <v>1</v>
      </c>
      <c r="N33" s="2727" t="str">
        <f t="shared" si="8"/>
        <v xml:space="preserve"> ?</v>
      </c>
      <c r="O33" s="27">
        <f>'6兵庫県CI先行個別指標'!M381</f>
        <v>2838</v>
      </c>
      <c r="P33" s="2708">
        <f t="shared" si="9"/>
        <v>2565.3333333333335</v>
      </c>
      <c r="Q33" s="2708">
        <f t="shared" si="10"/>
        <v>8.3333333333334849</v>
      </c>
      <c r="R33" s="17">
        <f t="shared" si="11"/>
        <v>1</v>
      </c>
      <c r="S33" s="17">
        <f t="shared" si="12"/>
        <v>1</v>
      </c>
      <c r="T33" s="2727" t="str">
        <f t="shared" si="13"/>
        <v xml:space="preserve"> ?</v>
      </c>
      <c r="U33" s="28">
        <f>'6兵庫県CI先行個別指標'!N381</f>
        <v>15377</v>
      </c>
      <c r="V33" s="2709">
        <f t="shared" si="14"/>
        <v>15289.666666666666</v>
      </c>
      <c r="W33" s="2710">
        <f t="shared" si="15"/>
        <v>-798.33333333333394</v>
      </c>
      <c r="X33" s="17">
        <f t="shared" si="16"/>
        <v>-1</v>
      </c>
      <c r="Y33" s="17">
        <f t="shared" si="17"/>
        <v>-3</v>
      </c>
      <c r="Z33" s="2727" t="str">
        <f t="shared" si="18"/>
        <v xml:space="preserve">悪化 </v>
      </c>
      <c r="AA33" s="28">
        <f>'6兵庫県CI先行個別指標'!O381</f>
        <v>9557</v>
      </c>
      <c r="AB33" s="2708">
        <f t="shared" si="19"/>
        <v>9543</v>
      </c>
      <c r="AC33" s="2708">
        <f t="shared" si="20"/>
        <v>-5.6666666666660603</v>
      </c>
      <c r="AD33" s="17">
        <f t="shared" si="21"/>
        <v>-1</v>
      </c>
      <c r="AE33" s="17">
        <f t="shared" si="22"/>
        <v>1</v>
      </c>
      <c r="AF33" s="2727" t="str">
        <f t="shared" si="23"/>
        <v xml:space="preserve"> ?</v>
      </c>
      <c r="AG33" s="28">
        <f>'6兵庫県CI先行個別指標'!P381</f>
        <v>34</v>
      </c>
      <c r="AH33" s="2708">
        <f t="shared" si="24"/>
        <v>37.666666666666664</v>
      </c>
      <c r="AI33" s="2720">
        <f t="shared" si="34"/>
        <v>3.6666666666666714</v>
      </c>
      <c r="AJ33" s="17">
        <f t="shared" si="25"/>
        <v>1</v>
      </c>
      <c r="AK33" s="17">
        <f t="shared" si="26"/>
        <v>1</v>
      </c>
      <c r="AL33" s="2727" t="str">
        <f t="shared" si="27"/>
        <v xml:space="preserve"> ?</v>
      </c>
      <c r="AM33" s="27">
        <f>'6兵庫県CI先行個別指標'!Q381</f>
        <v>90.5</v>
      </c>
      <c r="AN33" s="2708">
        <f t="shared" si="28"/>
        <v>94.966666666666654</v>
      </c>
      <c r="AO33" s="2708">
        <f t="shared" si="29"/>
        <v>-2.8333333333333428</v>
      </c>
      <c r="AP33" s="17">
        <f t="shared" si="30"/>
        <v>-1</v>
      </c>
      <c r="AQ33" s="17">
        <f t="shared" si="31"/>
        <v>-1</v>
      </c>
      <c r="AR33" s="2557" t="str">
        <f t="shared" si="32"/>
        <v xml:space="preserve"> ?</v>
      </c>
    </row>
    <row r="34" spans="1:44">
      <c r="A34" s="112"/>
      <c r="B34" s="768" t="s">
        <v>6</v>
      </c>
      <c r="C34" s="27">
        <f>'6兵庫県CI先行個別指標'!K382</f>
        <v>92.3</v>
      </c>
      <c r="D34" s="2708">
        <f t="shared" si="0"/>
        <v>107.89999999999999</v>
      </c>
      <c r="E34" s="2708">
        <f t="shared" si="1"/>
        <v>-7.4333333333333371</v>
      </c>
      <c r="F34" s="17">
        <f t="shared" si="2"/>
        <v>-1</v>
      </c>
      <c r="G34" s="17">
        <f t="shared" si="3"/>
        <v>1</v>
      </c>
      <c r="H34" s="2727" t="str">
        <f t="shared" si="4"/>
        <v xml:space="preserve"> ?</v>
      </c>
      <c r="I34" s="27">
        <f>'6兵庫県CI先行個別指標'!L382</f>
        <v>106.1</v>
      </c>
      <c r="J34" s="2708">
        <f t="shared" si="5"/>
        <v>101.23333333333335</v>
      </c>
      <c r="K34" s="2720">
        <f t="shared" si="33"/>
        <v>-3.6000000000000227</v>
      </c>
      <c r="L34" s="17">
        <f t="shared" si="6"/>
        <v>-1</v>
      </c>
      <c r="M34" s="17">
        <f t="shared" si="7"/>
        <v>-1</v>
      </c>
      <c r="N34" s="2727" t="str">
        <f t="shared" si="8"/>
        <v xml:space="preserve"> ?</v>
      </c>
      <c r="O34" s="27">
        <f>'6兵庫県CI先行個別指標'!M382</f>
        <v>2889</v>
      </c>
      <c r="P34" s="2708">
        <f t="shared" si="9"/>
        <v>2566</v>
      </c>
      <c r="Q34" s="2708">
        <f t="shared" si="10"/>
        <v>0.66666666666651508</v>
      </c>
      <c r="R34" s="17">
        <f t="shared" si="11"/>
        <v>1</v>
      </c>
      <c r="S34" s="17">
        <f t="shared" si="12"/>
        <v>1</v>
      </c>
      <c r="T34" s="2727" t="str">
        <f t="shared" si="13"/>
        <v xml:space="preserve"> ?</v>
      </c>
      <c r="U34" s="28">
        <f>'6兵庫県CI先行個別指標'!N382</f>
        <v>12231</v>
      </c>
      <c r="V34" s="2709">
        <f t="shared" si="14"/>
        <v>14464.333333333334</v>
      </c>
      <c r="W34" s="2710">
        <f t="shared" si="15"/>
        <v>-825.33333333333212</v>
      </c>
      <c r="X34" s="17">
        <f t="shared" si="16"/>
        <v>-1</v>
      </c>
      <c r="Y34" s="17">
        <f t="shared" si="17"/>
        <v>-3</v>
      </c>
      <c r="Z34" s="2727" t="str">
        <f t="shared" si="18"/>
        <v xml:space="preserve">悪化 </v>
      </c>
      <c r="AA34" s="28">
        <f>'6兵庫県CI先行個別指標'!O382</f>
        <v>8345</v>
      </c>
      <c r="AB34" s="2708">
        <f t="shared" si="19"/>
        <v>9216.6666666666661</v>
      </c>
      <c r="AC34" s="2708">
        <f t="shared" si="20"/>
        <v>-326.33333333333394</v>
      </c>
      <c r="AD34" s="17">
        <f t="shared" si="21"/>
        <v>-1</v>
      </c>
      <c r="AE34" s="17">
        <f t="shared" si="22"/>
        <v>-1</v>
      </c>
      <c r="AF34" s="2727" t="str">
        <f t="shared" si="23"/>
        <v xml:space="preserve"> ?</v>
      </c>
      <c r="AG34" s="28">
        <f>'6兵庫県CI先行個別指標'!P382</f>
        <v>46</v>
      </c>
      <c r="AH34" s="2708">
        <f t="shared" si="24"/>
        <v>40.666666666666664</v>
      </c>
      <c r="AI34" s="2720">
        <f t="shared" si="34"/>
        <v>-3</v>
      </c>
      <c r="AJ34" s="17">
        <f t="shared" si="25"/>
        <v>-1</v>
      </c>
      <c r="AK34" s="17">
        <f t="shared" si="26"/>
        <v>-1</v>
      </c>
      <c r="AL34" s="2727" t="str">
        <f t="shared" si="27"/>
        <v xml:space="preserve"> ?</v>
      </c>
      <c r="AM34" s="27">
        <f>'6兵庫県CI先行個別指標'!Q382</f>
        <v>87.7</v>
      </c>
      <c r="AN34" s="2708">
        <f t="shared" si="28"/>
        <v>91.399999999999991</v>
      </c>
      <c r="AO34" s="2708">
        <f t="shared" si="29"/>
        <v>-3.5666666666666629</v>
      </c>
      <c r="AP34" s="17">
        <f t="shared" si="30"/>
        <v>-1</v>
      </c>
      <c r="AQ34" s="17">
        <f t="shared" si="31"/>
        <v>-3</v>
      </c>
      <c r="AR34" s="2557" t="str">
        <f t="shared" si="32"/>
        <v xml:space="preserve">悪化 </v>
      </c>
    </row>
    <row r="35" spans="1:44">
      <c r="A35" s="112"/>
      <c r="B35" s="768" t="s">
        <v>7</v>
      </c>
      <c r="C35" s="27">
        <f>'6兵庫県CI先行個別指標'!K383</f>
        <v>84.7</v>
      </c>
      <c r="D35" s="2708">
        <f t="shared" si="0"/>
        <v>98.8</v>
      </c>
      <c r="E35" s="2708">
        <f t="shared" si="1"/>
        <v>-9.0999999999999943</v>
      </c>
      <c r="F35" s="17">
        <f t="shared" si="2"/>
        <v>-1</v>
      </c>
      <c r="G35" s="17">
        <f t="shared" si="3"/>
        <v>-1</v>
      </c>
      <c r="H35" s="2727" t="str">
        <f t="shared" si="4"/>
        <v xml:space="preserve"> ?</v>
      </c>
      <c r="I35" s="27">
        <f>'6兵庫県CI先行個別指標'!L383</f>
        <v>113.5</v>
      </c>
      <c r="J35" s="2708">
        <f t="shared" si="5"/>
        <v>106.26666666666667</v>
      </c>
      <c r="K35" s="2720">
        <f t="shared" si="33"/>
        <v>-5.0333333333333172</v>
      </c>
      <c r="L35" s="17">
        <f t="shared" si="6"/>
        <v>-1</v>
      </c>
      <c r="M35" s="17">
        <f t="shared" si="7"/>
        <v>-3</v>
      </c>
      <c r="N35" s="2727" t="str">
        <f t="shared" si="8"/>
        <v xml:space="preserve">悪化 </v>
      </c>
      <c r="O35" s="27">
        <f>'6兵庫県CI先行個別指標'!M383</f>
        <v>2553</v>
      </c>
      <c r="P35" s="2708">
        <f t="shared" si="9"/>
        <v>2760</v>
      </c>
      <c r="Q35" s="2708">
        <f t="shared" si="10"/>
        <v>194</v>
      </c>
      <c r="R35" s="17">
        <f t="shared" si="11"/>
        <v>1</v>
      </c>
      <c r="S35" s="17">
        <f t="shared" si="12"/>
        <v>3</v>
      </c>
      <c r="T35" s="2727" t="str">
        <f t="shared" si="13"/>
        <v xml:space="preserve">改善 </v>
      </c>
      <c r="U35" s="28">
        <f>'6兵庫県CI先行個別指標'!N383</f>
        <v>13057</v>
      </c>
      <c r="V35" s="2709">
        <f t="shared" si="14"/>
        <v>13555</v>
      </c>
      <c r="W35" s="2710">
        <f t="shared" si="15"/>
        <v>-909.33333333333394</v>
      </c>
      <c r="X35" s="17">
        <f t="shared" si="16"/>
        <v>-1</v>
      </c>
      <c r="Y35" s="17">
        <f t="shared" si="17"/>
        <v>-3</v>
      </c>
      <c r="Z35" s="2727" t="str">
        <f t="shared" si="18"/>
        <v xml:space="preserve">悪化 </v>
      </c>
      <c r="AA35" s="28">
        <f>'6兵庫県CI先行個別指標'!O383</f>
        <v>7055</v>
      </c>
      <c r="AB35" s="2708">
        <f t="shared" si="19"/>
        <v>8319</v>
      </c>
      <c r="AC35" s="2708">
        <f t="shared" si="20"/>
        <v>-897.66666666666606</v>
      </c>
      <c r="AD35" s="17">
        <f t="shared" si="21"/>
        <v>-1</v>
      </c>
      <c r="AE35" s="17">
        <f t="shared" si="22"/>
        <v>-3</v>
      </c>
      <c r="AF35" s="2727" t="str">
        <f t="shared" si="23"/>
        <v xml:space="preserve">悪化 </v>
      </c>
      <c r="AG35" s="28">
        <f>'6兵庫県CI先行個別指標'!P383</f>
        <v>11</v>
      </c>
      <c r="AH35" s="2708">
        <f t="shared" si="24"/>
        <v>30.333333333333332</v>
      </c>
      <c r="AI35" s="2720">
        <f t="shared" si="34"/>
        <v>10.333333333333332</v>
      </c>
      <c r="AJ35" s="17">
        <f t="shared" si="25"/>
        <v>1</v>
      </c>
      <c r="AK35" s="17">
        <f t="shared" si="26"/>
        <v>1</v>
      </c>
      <c r="AL35" s="2727" t="str">
        <f t="shared" si="27"/>
        <v xml:space="preserve"> ?</v>
      </c>
      <c r="AM35" s="27">
        <f>'6兵庫県CI先行個別指標'!Q383</f>
        <v>89.1</v>
      </c>
      <c r="AN35" s="2708">
        <f t="shared" si="28"/>
        <v>89.09999999999998</v>
      </c>
      <c r="AO35" s="2708">
        <f t="shared" si="29"/>
        <v>-2.3000000000000114</v>
      </c>
      <c r="AP35" s="17">
        <f t="shared" si="30"/>
        <v>-1</v>
      </c>
      <c r="AQ35" s="17">
        <f t="shared" si="31"/>
        <v>-3</v>
      </c>
      <c r="AR35" s="2557" t="str">
        <f t="shared" si="32"/>
        <v xml:space="preserve">悪化 </v>
      </c>
    </row>
    <row r="36" spans="1:44">
      <c r="A36" s="112"/>
      <c r="B36" s="768" t="s">
        <v>8</v>
      </c>
      <c r="C36" s="27">
        <f>'6兵庫県CI先行個別指標'!K384</f>
        <v>85.6</v>
      </c>
      <c r="D36" s="2708">
        <f t="shared" si="0"/>
        <v>87.533333333333346</v>
      </c>
      <c r="E36" s="2708">
        <f t="shared" si="1"/>
        <v>-11.266666666666652</v>
      </c>
      <c r="F36" s="17">
        <f t="shared" si="2"/>
        <v>-1</v>
      </c>
      <c r="G36" s="17">
        <f t="shared" si="3"/>
        <v>-3</v>
      </c>
      <c r="H36" s="2727" t="str">
        <f t="shared" si="4"/>
        <v xml:space="preserve">悪化 </v>
      </c>
      <c r="I36" s="27">
        <f>'6兵庫県CI先行個別指標'!L384</f>
        <v>107.8</v>
      </c>
      <c r="J36" s="2708">
        <f t="shared" si="5"/>
        <v>109.13333333333333</v>
      </c>
      <c r="K36" s="2720">
        <f t="shared" si="33"/>
        <v>-2.86666666666666</v>
      </c>
      <c r="L36" s="17">
        <f t="shared" si="6"/>
        <v>-1</v>
      </c>
      <c r="M36" s="17">
        <f t="shared" si="7"/>
        <v>-3</v>
      </c>
      <c r="N36" s="2727" t="str">
        <f t="shared" si="8"/>
        <v xml:space="preserve">悪化 </v>
      </c>
      <c r="O36" s="27">
        <f>'6兵庫県CI先行個別指標'!M384</f>
        <v>2647</v>
      </c>
      <c r="P36" s="2708">
        <f t="shared" si="9"/>
        <v>2696.3333333333335</v>
      </c>
      <c r="Q36" s="2708">
        <f t="shared" si="10"/>
        <v>-63.666666666666515</v>
      </c>
      <c r="R36" s="17">
        <f t="shared" si="11"/>
        <v>-1</v>
      </c>
      <c r="S36" s="17">
        <f t="shared" si="12"/>
        <v>1</v>
      </c>
      <c r="T36" s="2727" t="str">
        <f t="shared" si="13"/>
        <v xml:space="preserve"> ?</v>
      </c>
      <c r="U36" s="28">
        <f>'6兵庫県CI先行個別指標'!N384</f>
        <v>14466</v>
      </c>
      <c r="V36" s="2709">
        <f t="shared" si="14"/>
        <v>13251.333333333334</v>
      </c>
      <c r="W36" s="2710">
        <f t="shared" si="15"/>
        <v>-303.66666666666606</v>
      </c>
      <c r="X36" s="17">
        <f t="shared" si="16"/>
        <v>-1</v>
      </c>
      <c r="Y36" s="17">
        <f t="shared" si="17"/>
        <v>-3</v>
      </c>
      <c r="Z36" s="2727" t="str">
        <f t="shared" si="18"/>
        <v xml:space="preserve">悪化 </v>
      </c>
      <c r="AA36" s="28">
        <f>'6兵庫県CI先行個別指標'!O384</f>
        <v>8472</v>
      </c>
      <c r="AB36" s="2708">
        <f t="shared" si="19"/>
        <v>7957.333333333333</v>
      </c>
      <c r="AC36" s="2708">
        <f t="shared" si="20"/>
        <v>-361.66666666666697</v>
      </c>
      <c r="AD36" s="17">
        <f t="shared" si="21"/>
        <v>-1</v>
      </c>
      <c r="AE36" s="17">
        <f t="shared" si="22"/>
        <v>-3</v>
      </c>
      <c r="AF36" s="2727" t="str">
        <f t="shared" si="23"/>
        <v xml:space="preserve">悪化 </v>
      </c>
      <c r="AG36" s="28">
        <f>'6兵庫県CI先行個別指標'!P384</f>
        <v>40</v>
      </c>
      <c r="AH36" s="2708">
        <f t="shared" si="24"/>
        <v>32.333333333333336</v>
      </c>
      <c r="AI36" s="2720">
        <f t="shared" si="34"/>
        <v>-2.0000000000000036</v>
      </c>
      <c r="AJ36" s="17">
        <f t="shared" si="25"/>
        <v>-1</v>
      </c>
      <c r="AK36" s="17">
        <f t="shared" si="26"/>
        <v>-1</v>
      </c>
      <c r="AL36" s="2727" t="str">
        <f t="shared" si="27"/>
        <v xml:space="preserve"> ?</v>
      </c>
      <c r="AM36" s="27">
        <f>'6兵庫県CI先行個別指標'!Q384</f>
        <v>91.7</v>
      </c>
      <c r="AN36" s="2708">
        <f t="shared" si="28"/>
        <v>89.5</v>
      </c>
      <c r="AO36" s="2708">
        <f t="shared" si="29"/>
        <v>0.4000000000000199</v>
      </c>
      <c r="AP36" s="17">
        <f t="shared" si="30"/>
        <v>1</v>
      </c>
      <c r="AQ36" s="17">
        <f t="shared" si="31"/>
        <v>-1</v>
      </c>
      <c r="AR36" s="2557" t="str">
        <f t="shared" si="32"/>
        <v xml:space="preserve"> ?</v>
      </c>
    </row>
    <row r="37" spans="1:44">
      <c r="A37" s="112"/>
      <c r="B37" s="768" t="s">
        <v>9</v>
      </c>
      <c r="C37" s="27">
        <f>'6兵庫県CI先行個別指標'!K385</f>
        <v>88.8</v>
      </c>
      <c r="D37" s="2708">
        <f t="shared" si="0"/>
        <v>86.366666666666674</v>
      </c>
      <c r="E37" s="2708">
        <f t="shared" si="1"/>
        <v>-1.1666666666666714</v>
      </c>
      <c r="F37" s="17">
        <f t="shared" si="2"/>
        <v>-1</v>
      </c>
      <c r="G37" s="17">
        <f t="shared" si="3"/>
        <v>-3</v>
      </c>
      <c r="H37" s="2727" t="str">
        <f t="shared" si="4"/>
        <v xml:space="preserve">悪化 </v>
      </c>
      <c r="I37" s="27">
        <f>'6兵庫県CI先行個別指標'!L385</f>
        <v>103.3</v>
      </c>
      <c r="J37" s="2708">
        <f t="shared" si="5"/>
        <v>108.2</v>
      </c>
      <c r="K37" s="2720">
        <f t="shared" si="33"/>
        <v>0.93333333333332291</v>
      </c>
      <c r="L37" s="17">
        <f t="shared" si="6"/>
        <v>1</v>
      </c>
      <c r="M37" s="17">
        <f t="shared" si="7"/>
        <v>-1</v>
      </c>
      <c r="N37" s="2727" t="str">
        <f t="shared" si="8"/>
        <v xml:space="preserve"> ?</v>
      </c>
      <c r="O37" s="27">
        <f>'6兵庫県CI先行個別指標'!M385</f>
        <v>2560</v>
      </c>
      <c r="P37" s="2708">
        <f t="shared" si="9"/>
        <v>2586.6666666666665</v>
      </c>
      <c r="Q37" s="2708">
        <f t="shared" si="10"/>
        <v>-109.66666666666697</v>
      </c>
      <c r="R37" s="17">
        <f t="shared" si="11"/>
        <v>-1</v>
      </c>
      <c r="S37" s="17">
        <f t="shared" si="12"/>
        <v>-1</v>
      </c>
      <c r="T37" s="2727" t="str">
        <f t="shared" si="13"/>
        <v xml:space="preserve"> ?</v>
      </c>
      <c r="U37" s="28">
        <f>'6兵庫県CI先行個別指標'!N385</f>
        <v>13001</v>
      </c>
      <c r="V37" s="2709">
        <f t="shared" si="14"/>
        <v>13508</v>
      </c>
      <c r="W37" s="2710">
        <f t="shared" si="15"/>
        <v>256.66666666666606</v>
      </c>
      <c r="X37" s="17">
        <f t="shared" si="16"/>
        <v>1</v>
      </c>
      <c r="Y37" s="17">
        <f t="shared" si="17"/>
        <v>-1</v>
      </c>
      <c r="Z37" s="2727" t="str">
        <f t="shared" si="18"/>
        <v xml:space="preserve"> ?</v>
      </c>
      <c r="AA37" s="28">
        <f>'6兵庫県CI先行個別指標'!O385</f>
        <v>9494</v>
      </c>
      <c r="AB37" s="2708">
        <f t="shared" si="19"/>
        <v>8340.3333333333339</v>
      </c>
      <c r="AC37" s="2708">
        <f t="shared" si="20"/>
        <v>383.00000000000091</v>
      </c>
      <c r="AD37" s="17">
        <f t="shared" si="21"/>
        <v>1</v>
      </c>
      <c r="AE37" s="17">
        <f t="shared" si="22"/>
        <v>-1</v>
      </c>
      <c r="AF37" s="2727" t="str">
        <f t="shared" si="23"/>
        <v xml:space="preserve"> ?</v>
      </c>
      <c r="AG37" s="28">
        <f>'6兵庫県CI先行個別指標'!P385</f>
        <v>37</v>
      </c>
      <c r="AH37" s="2708">
        <f t="shared" si="24"/>
        <v>29.333333333333332</v>
      </c>
      <c r="AI37" s="2720">
        <f t="shared" si="34"/>
        <v>3.0000000000000036</v>
      </c>
      <c r="AJ37" s="17">
        <f t="shared" si="25"/>
        <v>1</v>
      </c>
      <c r="AK37" s="17">
        <f t="shared" si="26"/>
        <v>1</v>
      </c>
      <c r="AL37" s="2727" t="str">
        <f t="shared" si="27"/>
        <v xml:space="preserve"> ?</v>
      </c>
      <c r="AM37" s="27">
        <f>'6兵庫県CI先行個別指標'!Q385</f>
        <v>94</v>
      </c>
      <c r="AN37" s="2708">
        <f t="shared" si="28"/>
        <v>91.600000000000009</v>
      </c>
      <c r="AO37" s="2708">
        <f t="shared" si="29"/>
        <v>2.1000000000000085</v>
      </c>
      <c r="AP37" s="17">
        <f t="shared" si="30"/>
        <v>1</v>
      </c>
      <c r="AQ37" s="17">
        <f t="shared" si="31"/>
        <v>1</v>
      </c>
      <c r="AR37" s="2557" t="str">
        <f t="shared" si="32"/>
        <v xml:space="preserve"> ?</v>
      </c>
    </row>
    <row r="38" spans="1:44">
      <c r="A38" s="112"/>
      <c r="B38" s="768" t="s">
        <v>10</v>
      </c>
      <c r="C38" s="27">
        <f>'6兵庫県CI先行個別指標'!K386</f>
        <v>95.3</v>
      </c>
      <c r="D38" s="2708">
        <f t="shared" si="0"/>
        <v>89.899999999999991</v>
      </c>
      <c r="E38" s="2708">
        <f t="shared" si="1"/>
        <v>3.5333333333333172</v>
      </c>
      <c r="F38" s="17">
        <f t="shared" si="2"/>
        <v>1</v>
      </c>
      <c r="G38" s="17">
        <f t="shared" si="3"/>
        <v>-1</v>
      </c>
      <c r="H38" s="2727" t="str">
        <f t="shared" si="4"/>
        <v xml:space="preserve"> ?</v>
      </c>
      <c r="I38" s="27">
        <f>'6兵庫県CI先行個別指標'!L386</f>
        <v>101.9</v>
      </c>
      <c r="J38" s="2708">
        <f t="shared" si="5"/>
        <v>104.33333333333333</v>
      </c>
      <c r="K38" s="2720">
        <f t="shared" si="33"/>
        <v>3.8666666666666742</v>
      </c>
      <c r="L38" s="17">
        <f t="shared" si="6"/>
        <v>1</v>
      </c>
      <c r="M38" s="17">
        <f t="shared" si="7"/>
        <v>1</v>
      </c>
      <c r="N38" s="2727" t="str">
        <f t="shared" si="8"/>
        <v xml:space="preserve"> ?</v>
      </c>
      <c r="O38" s="27">
        <f>'6兵庫県CI先行個別指標'!M386</f>
        <v>2306</v>
      </c>
      <c r="P38" s="2708">
        <f t="shared" si="9"/>
        <v>2504.3333333333335</v>
      </c>
      <c r="Q38" s="2708">
        <f t="shared" si="10"/>
        <v>-82.33333333333303</v>
      </c>
      <c r="R38" s="17">
        <f t="shared" si="11"/>
        <v>-1</v>
      </c>
      <c r="S38" s="17">
        <f t="shared" si="12"/>
        <v>-3</v>
      </c>
      <c r="T38" s="2727" t="str">
        <f t="shared" si="13"/>
        <v xml:space="preserve">悪化 </v>
      </c>
      <c r="U38" s="28">
        <f>'6兵庫県CI先行個別指標'!N386</f>
        <v>13597</v>
      </c>
      <c r="V38" s="2709">
        <f t="shared" si="14"/>
        <v>13688</v>
      </c>
      <c r="W38" s="2710">
        <f t="shared" si="15"/>
        <v>180</v>
      </c>
      <c r="X38" s="17">
        <f t="shared" si="16"/>
        <v>1</v>
      </c>
      <c r="Y38" s="17">
        <f t="shared" si="17"/>
        <v>1</v>
      </c>
      <c r="Z38" s="2727" t="str">
        <f t="shared" si="18"/>
        <v xml:space="preserve"> ?</v>
      </c>
      <c r="AA38" s="28">
        <f>'6兵庫県CI先行個別指標'!O386</f>
        <v>9785</v>
      </c>
      <c r="AB38" s="2708">
        <f t="shared" si="19"/>
        <v>9250.3333333333339</v>
      </c>
      <c r="AC38" s="2708">
        <f t="shared" si="20"/>
        <v>910</v>
      </c>
      <c r="AD38" s="17">
        <f t="shared" si="21"/>
        <v>1</v>
      </c>
      <c r="AE38" s="17">
        <f t="shared" si="22"/>
        <v>1</v>
      </c>
      <c r="AF38" s="2727" t="str">
        <f t="shared" si="23"/>
        <v xml:space="preserve"> ?</v>
      </c>
      <c r="AG38" s="28">
        <f>'6兵庫県CI先行個別指標'!P386</f>
        <v>47</v>
      </c>
      <c r="AH38" s="2708">
        <f t="shared" si="24"/>
        <v>41.333333333333336</v>
      </c>
      <c r="AI38" s="2720">
        <f t="shared" si="34"/>
        <v>-12.000000000000004</v>
      </c>
      <c r="AJ38" s="17">
        <f t="shared" si="25"/>
        <v>-1</v>
      </c>
      <c r="AK38" s="17">
        <f t="shared" si="26"/>
        <v>-1</v>
      </c>
      <c r="AL38" s="2727" t="str">
        <f t="shared" si="27"/>
        <v xml:space="preserve"> ?</v>
      </c>
      <c r="AM38" s="27">
        <f>'6兵庫県CI先行個別指標'!Q386</f>
        <v>97</v>
      </c>
      <c r="AN38" s="2708">
        <f t="shared" si="28"/>
        <v>94.233333333333334</v>
      </c>
      <c r="AO38" s="2708">
        <f t="shared" si="29"/>
        <v>2.6333333333333258</v>
      </c>
      <c r="AP38" s="17">
        <f t="shared" si="30"/>
        <v>1</v>
      </c>
      <c r="AQ38" s="17">
        <f t="shared" si="31"/>
        <v>3</v>
      </c>
      <c r="AR38" s="2557" t="str">
        <f t="shared" si="32"/>
        <v xml:space="preserve">改善 </v>
      </c>
    </row>
    <row r="39" spans="1:44">
      <c r="A39" s="112"/>
      <c r="B39" s="768" t="s">
        <v>11</v>
      </c>
      <c r="C39" s="27">
        <f>'6兵庫県CI先行個別指標'!K387</f>
        <v>95.4</v>
      </c>
      <c r="D39" s="2708">
        <f t="shared" si="0"/>
        <v>93.166666666666671</v>
      </c>
      <c r="E39" s="2708">
        <f t="shared" si="1"/>
        <v>3.2666666666666799</v>
      </c>
      <c r="F39" s="17">
        <f t="shared" si="2"/>
        <v>1</v>
      </c>
      <c r="G39" s="17">
        <f t="shared" si="3"/>
        <v>1</v>
      </c>
      <c r="H39" s="2727" t="str">
        <f t="shared" si="4"/>
        <v xml:space="preserve"> ?</v>
      </c>
      <c r="I39" s="27">
        <f>'6兵庫県CI先行個別指標'!L387</f>
        <v>92.7</v>
      </c>
      <c r="J39" s="2708">
        <f t="shared" si="5"/>
        <v>99.3</v>
      </c>
      <c r="K39" s="2720">
        <f t="shared" si="33"/>
        <v>5.0333333333333314</v>
      </c>
      <c r="L39" s="17">
        <f t="shared" si="6"/>
        <v>1</v>
      </c>
      <c r="M39" s="17">
        <f t="shared" si="7"/>
        <v>3</v>
      </c>
      <c r="N39" s="2727" t="str">
        <f t="shared" si="8"/>
        <v xml:space="preserve">改善 </v>
      </c>
      <c r="O39" s="27">
        <f>'6兵庫県CI先行個別指標'!M387</f>
        <v>2652</v>
      </c>
      <c r="P39" s="2708">
        <f t="shared" si="9"/>
        <v>2506</v>
      </c>
      <c r="Q39" s="2708">
        <f t="shared" si="10"/>
        <v>1.6666666666665151</v>
      </c>
      <c r="R39" s="17">
        <f t="shared" si="11"/>
        <v>1</v>
      </c>
      <c r="S39" s="17">
        <f t="shared" si="12"/>
        <v>-1</v>
      </c>
      <c r="T39" s="2727" t="str">
        <f t="shared" si="13"/>
        <v xml:space="preserve"> ?</v>
      </c>
      <c r="U39" s="28">
        <f>'6兵庫県CI先行個別指標'!N387</f>
        <v>14724</v>
      </c>
      <c r="V39" s="2709">
        <f t="shared" si="14"/>
        <v>13774</v>
      </c>
      <c r="W39" s="2710">
        <f t="shared" si="15"/>
        <v>86</v>
      </c>
      <c r="X39" s="17">
        <f t="shared" si="16"/>
        <v>1</v>
      </c>
      <c r="Y39" s="17">
        <f t="shared" si="17"/>
        <v>3</v>
      </c>
      <c r="Z39" s="2727" t="str">
        <f t="shared" si="18"/>
        <v xml:space="preserve">改善 </v>
      </c>
      <c r="AA39" s="28">
        <f>'6兵庫県CI先行個別指標'!O387</f>
        <v>10457</v>
      </c>
      <c r="AB39" s="2708">
        <f t="shared" si="19"/>
        <v>9912</v>
      </c>
      <c r="AC39" s="2708">
        <f t="shared" si="20"/>
        <v>661.66666666666606</v>
      </c>
      <c r="AD39" s="17">
        <f t="shared" si="21"/>
        <v>1</v>
      </c>
      <c r="AE39" s="17">
        <f t="shared" si="22"/>
        <v>3</v>
      </c>
      <c r="AF39" s="2727" t="str">
        <f t="shared" si="23"/>
        <v xml:space="preserve">改善 </v>
      </c>
      <c r="AG39" s="28">
        <f>'6兵庫県CI先行個別指標'!P387</f>
        <v>29</v>
      </c>
      <c r="AH39" s="2708">
        <f t="shared" si="24"/>
        <v>37.666666666666664</v>
      </c>
      <c r="AI39" s="2720">
        <f t="shared" si="34"/>
        <v>3.6666666666666714</v>
      </c>
      <c r="AJ39" s="17">
        <f t="shared" si="25"/>
        <v>1</v>
      </c>
      <c r="AK39" s="17">
        <f t="shared" si="26"/>
        <v>1</v>
      </c>
      <c r="AL39" s="2727" t="str">
        <f t="shared" si="27"/>
        <v xml:space="preserve"> ?</v>
      </c>
      <c r="AM39" s="27">
        <f>'6兵庫県CI先行個別指標'!Q387</f>
        <v>96.8</v>
      </c>
      <c r="AN39" s="2708">
        <f t="shared" si="28"/>
        <v>95.933333333333337</v>
      </c>
      <c r="AO39" s="2708">
        <f t="shared" si="29"/>
        <v>1.7000000000000028</v>
      </c>
      <c r="AP39" s="17">
        <f t="shared" si="30"/>
        <v>1</v>
      </c>
      <c r="AQ39" s="17">
        <f t="shared" si="31"/>
        <v>3</v>
      </c>
      <c r="AR39" s="2557" t="str">
        <f t="shared" si="32"/>
        <v xml:space="preserve">改善 </v>
      </c>
    </row>
    <row r="40" spans="1:44">
      <c r="A40" s="112"/>
      <c r="B40" s="768" t="s">
        <v>12</v>
      </c>
      <c r="C40" s="27">
        <f>'6兵庫県CI先行個別指標'!K388</f>
        <v>100.6</v>
      </c>
      <c r="D40" s="2708">
        <f t="shared" si="0"/>
        <v>97.09999999999998</v>
      </c>
      <c r="E40" s="2708">
        <f t="shared" si="1"/>
        <v>3.9333333333333087</v>
      </c>
      <c r="F40" s="17">
        <f t="shared" si="2"/>
        <v>1</v>
      </c>
      <c r="G40" s="17">
        <f t="shared" si="3"/>
        <v>3</v>
      </c>
      <c r="H40" s="2727" t="str">
        <f t="shared" si="4"/>
        <v xml:space="preserve">改善 </v>
      </c>
      <c r="I40" s="27">
        <f>'6兵庫県CI先行個別指標'!L388</f>
        <v>91.2</v>
      </c>
      <c r="J40" s="2708">
        <f t="shared" si="5"/>
        <v>95.266666666666666</v>
      </c>
      <c r="K40" s="2720">
        <f t="shared" si="33"/>
        <v>4.0333333333333314</v>
      </c>
      <c r="L40" s="17">
        <f t="shared" si="6"/>
        <v>1</v>
      </c>
      <c r="M40" s="17">
        <f t="shared" si="7"/>
        <v>3</v>
      </c>
      <c r="N40" s="2727" t="str">
        <f t="shared" si="8"/>
        <v xml:space="preserve">改善 </v>
      </c>
      <c r="O40" s="27">
        <f>'6兵庫県CI先行個別指標'!M388</f>
        <v>2379</v>
      </c>
      <c r="P40" s="2708">
        <f t="shared" si="9"/>
        <v>2445.6666666666665</v>
      </c>
      <c r="Q40" s="2708">
        <f t="shared" si="10"/>
        <v>-60.333333333333485</v>
      </c>
      <c r="R40" s="17">
        <f t="shared" si="11"/>
        <v>-1</v>
      </c>
      <c r="S40" s="17">
        <f t="shared" si="12"/>
        <v>-1</v>
      </c>
      <c r="T40" s="2727" t="str">
        <f t="shared" si="13"/>
        <v xml:space="preserve"> ?</v>
      </c>
      <c r="U40" s="28">
        <f>'6兵庫県CI先行個別指標'!N388</f>
        <v>13434</v>
      </c>
      <c r="V40" s="2709">
        <f t="shared" si="14"/>
        <v>13918.333333333334</v>
      </c>
      <c r="W40" s="2710">
        <f t="shared" si="15"/>
        <v>144.33333333333394</v>
      </c>
      <c r="X40" s="17">
        <f t="shared" si="16"/>
        <v>1</v>
      </c>
      <c r="Y40" s="17">
        <f t="shared" si="17"/>
        <v>3</v>
      </c>
      <c r="Z40" s="2727" t="str">
        <f t="shared" si="18"/>
        <v xml:space="preserve">改善 </v>
      </c>
      <c r="AA40" s="28">
        <f>'6兵庫県CI先行個別指標'!O388</f>
        <v>10713</v>
      </c>
      <c r="AB40" s="2708">
        <f t="shared" si="19"/>
        <v>10318.333333333334</v>
      </c>
      <c r="AC40" s="2708">
        <f t="shared" si="20"/>
        <v>406.33333333333394</v>
      </c>
      <c r="AD40" s="17">
        <f t="shared" si="21"/>
        <v>1</v>
      </c>
      <c r="AE40" s="17">
        <f t="shared" si="22"/>
        <v>3</v>
      </c>
      <c r="AF40" s="2727" t="str">
        <f t="shared" si="23"/>
        <v xml:space="preserve">改善 </v>
      </c>
      <c r="AG40" s="28">
        <f>'6兵庫県CI先行個別指標'!P388</f>
        <v>34</v>
      </c>
      <c r="AH40" s="2708">
        <f t="shared" si="24"/>
        <v>36.666666666666664</v>
      </c>
      <c r="AI40" s="2720">
        <f t="shared" si="34"/>
        <v>1</v>
      </c>
      <c r="AJ40" s="17">
        <f t="shared" si="25"/>
        <v>1</v>
      </c>
      <c r="AK40" s="17">
        <f t="shared" si="26"/>
        <v>1</v>
      </c>
      <c r="AL40" s="2727" t="str">
        <f t="shared" si="27"/>
        <v xml:space="preserve"> ?</v>
      </c>
      <c r="AM40" s="27">
        <f>'6兵庫県CI先行個別指標'!Q388</f>
        <v>97</v>
      </c>
      <c r="AN40" s="2708">
        <f t="shared" si="28"/>
        <v>96.933333333333337</v>
      </c>
      <c r="AO40" s="2708">
        <f t="shared" si="29"/>
        <v>1</v>
      </c>
      <c r="AP40" s="17">
        <f t="shared" si="30"/>
        <v>1</v>
      </c>
      <c r="AQ40" s="17">
        <f t="shared" si="31"/>
        <v>3</v>
      </c>
      <c r="AR40" s="2557" t="str">
        <f t="shared" si="32"/>
        <v xml:space="preserve">改善 </v>
      </c>
    </row>
    <row r="41" spans="1:44">
      <c r="A41" s="112"/>
      <c r="B41" s="768" t="s">
        <v>13</v>
      </c>
      <c r="C41" s="27">
        <f>'6兵庫県CI先行個別指標'!K389</f>
        <v>101.3</v>
      </c>
      <c r="D41" s="2708">
        <f t="shared" si="0"/>
        <v>99.100000000000009</v>
      </c>
      <c r="E41" s="2708">
        <f t="shared" si="1"/>
        <v>2.0000000000000284</v>
      </c>
      <c r="F41" s="17">
        <f t="shared" si="2"/>
        <v>1</v>
      </c>
      <c r="G41" s="17">
        <f t="shared" si="3"/>
        <v>3</v>
      </c>
      <c r="H41" s="2727" t="str">
        <f t="shared" si="4"/>
        <v xml:space="preserve">改善 </v>
      </c>
      <c r="I41" s="27">
        <f>'6兵庫県CI先行個別指標'!L389</f>
        <v>95.1</v>
      </c>
      <c r="J41" s="2708">
        <f t="shared" si="5"/>
        <v>93</v>
      </c>
      <c r="K41" s="2720">
        <f t="shared" si="33"/>
        <v>2.2666666666666657</v>
      </c>
      <c r="L41" s="17">
        <f t="shared" si="6"/>
        <v>1</v>
      </c>
      <c r="M41" s="17">
        <f t="shared" si="7"/>
        <v>3</v>
      </c>
      <c r="N41" s="2727" t="str">
        <f t="shared" si="8"/>
        <v xml:space="preserve">改善 </v>
      </c>
      <c r="O41" s="27">
        <f>'6兵庫県CI先行個別指標'!M389</f>
        <v>2707</v>
      </c>
      <c r="P41" s="2708">
        <f t="shared" si="9"/>
        <v>2579.3333333333335</v>
      </c>
      <c r="Q41" s="2708">
        <f t="shared" si="10"/>
        <v>133.66666666666697</v>
      </c>
      <c r="R41" s="17">
        <f t="shared" si="11"/>
        <v>1</v>
      </c>
      <c r="S41" s="17">
        <f t="shared" si="12"/>
        <v>1</v>
      </c>
      <c r="T41" s="2727" t="str">
        <f t="shared" si="13"/>
        <v xml:space="preserve"> ?</v>
      </c>
      <c r="U41" s="28">
        <f>'6兵庫県CI先行個別指標'!N389</f>
        <v>13625</v>
      </c>
      <c r="V41" s="2709">
        <f t="shared" si="14"/>
        <v>13927.666666666666</v>
      </c>
      <c r="W41" s="2710">
        <f t="shared" si="15"/>
        <v>9.3333333333321207</v>
      </c>
      <c r="X41" s="17">
        <f t="shared" si="16"/>
        <v>1</v>
      </c>
      <c r="Y41" s="17">
        <f t="shared" si="17"/>
        <v>3</v>
      </c>
      <c r="Z41" s="2727" t="str">
        <f t="shared" si="18"/>
        <v xml:space="preserve">改善 </v>
      </c>
      <c r="AA41" s="28">
        <f>'6兵庫県CI先行個別指標'!O389</f>
        <v>10620</v>
      </c>
      <c r="AB41" s="2708">
        <f t="shared" si="19"/>
        <v>10596.666666666666</v>
      </c>
      <c r="AC41" s="2708">
        <f t="shared" si="20"/>
        <v>278.33333333333212</v>
      </c>
      <c r="AD41" s="17">
        <f t="shared" si="21"/>
        <v>1</v>
      </c>
      <c r="AE41" s="17">
        <f t="shared" si="22"/>
        <v>3</v>
      </c>
      <c r="AF41" s="2727" t="str">
        <f t="shared" si="23"/>
        <v xml:space="preserve">改善 </v>
      </c>
      <c r="AG41" s="28">
        <f>'6兵庫県CI先行個別指標'!P389</f>
        <v>37</v>
      </c>
      <c r="AH41" s="2708">
        <f t="shared" si="24"/>
        <v>33.333333333333336</v>
      </c>
      <c r="AI41" s="2720">
        <f t="shared" si="34"/>
        <v>3.3333333333333286</v>
      </c>
      <c r="AJ41" s="17">
        <f t="shared" si="25"/>
        <v>1</v>
      </c>
      <c r="AK41" s="17">
        <f t="shared" si="26"/>
        <v>3</v>
      </c>
      <c r="AL41" s="2727" t="str">
        <f t="shared" si="27"/>
        <v xml:space="preserve">改善 </v>
      </c>
      <c r="AM41" s="27">
        <f>'6兵庫県CI先行個別指標'!Q389</f>
        <v>98.7</v>
      </c>
      <c r="AN41" s="2708">
        <f t="shared" si="28"/>
        <v>97.5</v>
      </c>
      <c r="AO41" s="2708">
        <f t="shared" si="29"/>
        <v>0.56666666666666288</v>
      </c>
      <c r="AP41" s="17">
        <f t="shared" si="30"/>
        <v>1</v>
      </c>
      <c r="AQ41" s="17">
        <f t="shared" si="31"/>
        <v>3</v>
      </c>
      <c r="AR41" s="2557" t="str">
        <f t="shared" si="32"/>
        <v xml:space="preserve">改善 </v>
      </c>
    </row>
    <row r="42" spans="1:44">
      <c r="A42" s="113"/>
      <c r="B42" s="2714" t="s">
        <v>14</v>
      </c>
      <c r="C42" s="29">
        <f>'6兵庫県CI先行個別指標'!K390</f>
        <v>106.1</v>
      </c>
      <c r="D42" s="2711">
        <f t="shared" si="0"/>
        <v>102.66666666666667</v>
      </c>
      <c r="E42" s="2711">
        <f t="shared" si="1"/>
        <v>3.5666666666666629</v>
      </c>
      <c r="F42" s="402">
        <f t="shared" si="2"/>
        <v>1</v>
      </c>
      <c r="G42" s="402">
        <f t="shared" si="3"/>
        <v>3</v>
      </c>
      <c r="H42" s="2728" t="str">
        <f t="shared" si="4"/>
        <v xml:space="preserve">改善 </v>
      </c>
      <c r="I42" s="29">
        <f>'6兵庫県CI先行個別指標'!L390</f>
        <v>92.1</v>
      </c>
      <c r="J42" s="2711">
        <f t="shared" si="5"/>
        <v>92.8</v>
      </c>
      <c r="K42" s="2721">
        <f t="shared" si="33"/>
        <v>0.20000000000000284</v>
      </c>
      <c r="L42" s="402">
        <f t="shared" si="6"/>
        <v>1</v>
      </c>
      <c r="M42" s="402">
        <f t="shared" si="7"/>
        <v>3</v>
      </c>
      <c r="N42" s="2728" t="str">
        <f t="shared" si="8"/>
        <v xml:space="preserve">改善 </v>
      </c>
      <c r="O42" s="29">
        <f>'6兵庫県CI先行個別指標'!M390</f>
        <v>2480</v>
      </c>
      <c r="P42" s="2711">
        <f t="shared" si="9"/>
        <v>2522</v>
      </c>
      <c r="Q42" s="2711">
        <f t="shared" si="10"/>
        <v>-57.333333333333485</v>
      </c>
      <c r="R42" s="402">
        <f t="shared" si="11"/>
        <v>-1</v>
      </c>
      <c r="S42" s="402">
        <f t="shared" si="12"/>
        <v>-1</v>
      </c>
      <c r="T42" s="2728" t="str">
        <f t="shared" si="13"/>
        <v xml:space="preserve"> ?</v>
      </c>
      <c r="U42" s="30">
        <f>'6兵庫県CI先行個別指標'!N390</f>
        <v>13978</v>
      </c>
      <c r="V42" s="2712">
        <f t="shared" si="14"/>
        <v>13679</v>
      </c>
      <c r="W42" s="2713">
        <f t="shared" si="15"/>
        <v>-248.66666666666606</v>
      </c>
      <c r="X42" s="402">
        <f t="shared" si="16"/>
        <v>-1</v>
      </c>
      <c r="Y42" s="402">
        <f t="shared" si="17"/>
        <v>1</v>
      </c>
      <c r="Z42" s="2728" t="str">
        <f t="shared" si="18"/>
        <v xml:space="preserve"> ?</v>
      </c>
      <c r="AA42" s="30">
        <f>'6兵庫県CI先行個別指標'!O390</f>
        <v>10517</v>
      </c>
      <c r="AB42" s="2711">
        <f t="shared" si="19"/>
        <v>10616.666666666666</v>
      </c>
      <c r="AC42" s="2711">
        <f t="shared" si="20"/>
        <v>20</v>
      </c>
      <c r="AD42" s="402">
        <f t="shared" si="21"/>
        <v>1</v>
      </c>
      <c r="AE42" s="402">
        <f t="shared" si="22"/>
        <v>3</v>
      </c>
      <c r="AF42" s="2728" t="str">
        <f t="shared" si="23"/>
        <v xml:space="preserve">改善 </v>
      </c>
      <c r="AG42" s="30">
        <f>'6兵庫県CI先行個別指標'!P390</f>
        <v>28</v>
      </c>
      <c r="AH42" s="2711">
        <f t="shared" si="24"/>
        <v>33</v>
      </c>
      <c r="AI42" s="2721">
        <f t="shared" si="34"/>
        <v>0.3333333333333357</v>
      </c>
      <c r="AJ42" s="402">
        <f t="shared" si="25"/>
        <v>1</v>
      </c>
      <c r="AK42" s="402">
        <f t="shared" si="26"/>
        <v>3</v>
      </c>
      <c r="AL42" s="2728" t="str">
        <f t="shared" si="27"/>
        <v xml:space="preserve">改善 </v>
      </c>
      <c r="AM42" s="29">
        <f>'6兵庫県CI先行個別指標'!Q390</f>
        <v>99.8</v>
      </c>
      <c r="AN42" s="2711">
        <f t="shared" si="28"/>
        <v>98.5</v>
      </c>
      <c r="AO42" s="2711">
        <f t="shared" si="29"/>
        <v>1</v>
      </c>
      <c r="AP42" s="402">
        <f t="shared" si="30"/>
        <v>1</v>
      </c>
      <c r="AQ42" s="402">
        <f t="shared" si="31"/>
        <v>3</v>
      </c>
      <c r="AR42" s="2724" t="str">
        <f t="shared" si="32"/>
        <v xml:space="preserve">改善 </v>
      </c>
    </row>
    <row r="43" spans="1:44">
      <c r="A43" s="112" t="s">
        <v>817</v>
      </c>
      <c r="B43" s="768" t="s">
        <v>3</v>
      </c>
      <c r="C43" s="27">
        <f>'6兵庫県CI先行個別指標'!K391</f>
        <v>103.6</v>
      </c>
      <c r="D43" s="2692">
        <f t="shared" si="0"/>
        <v>103.66666666666667</v>
      </c>
      <c r="E43" s="2692">
        <f t="shared" si="1"/>
        <v>1</v>
      </c>
      <c r="F43" s="17">
        <f t="shared" si="2"/>
        <v>1</v>
      </c>
      <c r="G43" s="17">
        <f t="shared" si="3"/>
        <v>3</v>
      </c>
      <c r="H43" s="2727" t="str">
        <f t="shared" si="4"/>
        <v xml:space="preserve">改善 </v>
      </c>
      <c r="I43" s="27">
        <f>'6兵庫県CI先行個別指標'!L391</f>
        <v>94</v>
      </c>
      <c r="J43" s="2692">
        <f t="shared" si="5"/>
        <v>93.733333333333334</v>
      </c>
      <c r="K43" s="2720">
        <f t="shared" si="33"/>
        <v>-0.93333333333333712</v>
      </c>
      <c r="L43" s="17">
        <f t="shared" si="6"/>
        <v>-1</v>
      </c>
      <c r="M43" s="17">
        <f t="shared" si="7"/>
        <v>1</v>
      </c>
      <c r="N43" s="2727" t="str">
        <f t="shared" si="8"/>
        <v xml:space="preserve"> ?</v>
      </c>
      <c r="O43" s="27">
        <f>'6兵庫県CI先行個別指標'!M391</f>
        <v>2409</v>
      </c>
      <c r="P43" s="2692">
        <f t="shared" si="9"/>
        <v>2532</v>
      </c>
      <c r="Q43" s="2692">
        <f t="shared" si="10"/>
        <v>10</v>
      </c>
      <c r="R43" s="17">
        <f t="shared" si="11"/>
        <v>1</v>
      </c>
      <c r="S43" s="17">
        <f t="shared" si="12"/>
        <v>1</v>
      </c>
      <c r="T43" s="2727" t="str">
        <f t="shared" si="13"/>
        <v xml:space="preserve"> ?</v>
      </c>
      <c r="U43" s="28">
        <f>'6兵庫県CI先行個別指標'!N391</f>
        <v>14208</v>
      </c>
      <c r="V43" s="2699">
        <f t="shared" si="14"/>
        <v>13937</v>
      </c>
      <c r="W43" s="2698">
        <f t="shared" si="15"/>
        <v>258</v>
      </c>
      <c r="X43" s="17">
        <f t="shared" si="16"/>
        <v>1</v>
      </c>
      <c r="Y43" s="17">
        <f t="shared" si="17"/>
        <v>1</v>
      </c>
      <c r="Z43" s="2727" t="str">
        <f t="shared" si="18"/>
        <v xml:space="preserve"> ?</v>
      </c>
      <c r="AA43" s="28">
        <f>'6兵庫県CI先行個別指標'!O391</f>
        <v>10530</v>
      </c>
      <c r="AB43" s="2692">
        <f t="shared" si="19"/>
        <v>10555.666666666666</v>
      </c>
      <c r="AC43" s="2692">
        <f t="shared" si="20"/>
        <v>-61</v>
      </c>
      <c r="AD43" s="17">
        <f t="shared" si="21"/>
        <v>-1</v>
      </c>
      <c r="AE43" s="17">
        <f t="shared" si="22"/>
        <v>1</v>
      </c>
      <c r="AF43" s="2727" t="str">
        <f t="shared" si="23"/>
        <v xml:space="preserve"> ?</v>
      </c>
      <c r="AG43" s="28">
        <f>'6兵庫県CI先行個別指標'!P391</f>
        <v>31</v>
      </c>
      <c r="AH43" s="2692">
        <f t="shared" si="24"/>
        <v>32</v>
      </c>
      <c r="AI43" s="2720">
        <f t="shared" si="34"/>
        <v>1</v>
      </c>
      <c r="AJ43" s="17">
        <f t="shared" si="25"/>
        <v>1</v>
      </c>
      <c r="AK43" s="17">
        <f t="shared" si="26"/>
        <v>3</v>
      </c>
      <c r="AL43" s="2727" t="str">
        <f t="shared" si="27"/>
        <v xml:space="preserve">改善 </v>
      </c>
      <c r="AM43" s="27">
        <f>'6兵庫県CI先行個別指標'!Q391</f>
        <v>102.6</v>
      </c>
      <c r="AN43" s="2692">
        <f t="shared" si="28"/>
        <v>100.36666666666667</v>
      </c>
      <c r="AO43" s="2692">
        <f t="shared" si="29"/>
        <v>1.8666666666666742</v>
      </c>
      <c r="AP43" s="17">
        <f t="shared" si="30"/>
        <v>1</v>
      </c>
      <c r="AQ43" s="17">
        <f t="shared" si="31"/>
        <v>3</v>
      </c>
      <c r="AR43" s="2557" t="str">
        <f t="shared" si="32"/>
        <v xml:space="preserve">改善 </v>
      </c>
    </row>
    <row r="44" spans="1:44">
      <c r="A44" s="112">
        <v>2021</v>
      </c>
      <c r="B44" s="768" t="s">
        <v>4</v>
      </c>
      <c r="C44" s="27">
        <f>'6兵庫県CI先行個別指標'!K392</f>
        <v>107</v>
      </c>
      <c r="D44" s="2692">
        <f t="shared" si="0"/>
        <v>105.56666666666666</v>
      </c>
      <c r="E44" s="2692">
        <f t="shared" si="1"/>
        <v>1.8999999999999915</v>
      </c>
      <c r="F44" s="17">
        <f t="shared" si="2"/>
        <v>1</v>
      </c>
      <c r="G44" s="17">
        <f t="shared" si="3"/>
        <v>3</v>
      </c>
      <c r="H44" s="2727" t="str">
        <f t="shared" si="4"/>
        <v xml:space="preserve">改善 </v>
      </c>
      <c r="I44" s="27">
        <f>'6兵庫県CI先行個別指標'!L392</f>
        <v>94.2</v>
      </c>
      <c r="J44" s="2692">
        <f t="shared" si="5"/>
        <v>93.433333333333337</v>
      </c>
      <c r="K44" s="2720">
        <f t="shared" si="33"/>
        <v>0.29999999999999716</v>
      </c>
      <c r="L44" s="17">
        <f t="shared" si="6"/>
        <v>1</v>
      </c>
      <c r="M44" s="17">
        <f t="shared" si="7"/>
        <v>1</v>
      </c>
      <c r="N44" s="2727" t="str">
        <f t="shared" si="8"/>
        <v xml:space="preserve"> ?</v>
      </c>
      <c r="O44" s="27">
        <f>'6兵庫県CI先行個別指標'!M392</f>
        <v>2536</v>
      </c>
      <c r="P44" s="2692">
        <f t="shared" si="9"/>
        <v>2475</v>
      </c>
      <c r="Q44" s="2692">
        <f t="shared" si="10"/>
        <v>-57</v>
      </c>
      <c r="R44" s="17">
        <f t="shared" si="11"/>
        <v>-1</v>
      </c>
      <c r="S44" s="17">
        <f t="shared" si="12"/>
        <v>-1</v>
      </c>
      <c r="T44" s="2727" t="str">
        <f t="shared" si="13"/>
        <v xml:space="preserve"> ?</v>
      </c>
      <c r="U44" s="28">
        <f>'6兵庫県CI先行個別指標'!N392</f>
        <v>13817</v>
      </c>
      <c r="V44" s="2699">
        <f t="shared" si="14"/>
        <v>14001</v>
      </c>
      <c r="W44" s="2698">
        <f t="shared" si="15"/>
        <v>64</v>
      </c>
      <c r="X44" s="17">
        <f t="shared" si="16"/>
        <v>1</v>
      </c>
      <c r="Y44" s="17">
        <f t="shared" si="17"/>
        <v>1</v>
      </c>
      <c r="Z44" s="2727" t="str">
        <f t="shared" si="18"/>
        <v xml:space="preserve"> ?</v>
      </c>
      <c r="AA44" s="28">
        <f>'6兵庫県CI先行個別指標'!O392</f>
        <v>10201</v>
      </c>
      <c r="AB44" s="2692">
        <f t="shared" si="19"/>
        <v>10416</v>
      </c>
      <c r="AC44" s="2692">
        <f t="shared" si="20"/>
        <v>-139.66666666666606</v>
      </c>
      <c r="AD44" s="17">
        <f t="shared" si="21"/>
        <v>-1</v>
      </c>
      <c r="AE44" s="17">
        <f t="shared" si="22"/>
        <v>-1</v>
      </c>
      <c r="AF44" s="2727" t="str">
        <f t="shared" si="23"/>
        <v xml:space="preserve"> ?</v>
      </c>
      <c r="AG44" s="28">
        <f>'6兵庫県CI先行個別指標'!P392</f>
        <v>24</v>
      </c>
      <c r="AH44" s="2692">
        <f t="shared" si="24"/>
        <v>27.666666666666668</v>
      </c>
      <c r="AI44" s="2720">
        <f t="shared" si="34"/>
        <v>4.3333333333333321</v>
      </c>
      <c r="AJ44" s="17">
        <f t="shared" si="25"/>
        <v>1</v>
      </c>
      <c r="AK44" s="17">
        <f t="shared" si="26"/>
        <v>3</v>
      </c>
      <c r="AL44" s="2727" t="str">
        <f t="shared" si="27"/>
        <v xml:space="preserve">改善 </v>
      </c>
      <c r="AM44" s="27">
        <f>'6兵庫県CI先行個別指標'!Q392</f>
        <v>107.2</v>
      </c>
      <c r="AN44" s="2692">
        <f t="shared" si="28"/>
        <v>103.19999999999999</v>
      </c>
      <c r="AO44" s="2692">
        <f t="shared" si="29"/>
        <v>2.8333333333333144</v>
      </c>
      <c r="AP44" s="17">
        <f t="shared" si="30"/>
        <v>1</v>
      </c>
      <c r="AQ44" s="17">
        <f t="shared" si="31"/>
        <v>3</v>
      </c>
      <c r="AR44" s="2557" t="str">
        <f t="shared" si="32"/>
        <v xml:space="preserve">改善 </v>
      </c>
    </row>
    <row r="45" spans="1:44">
      <c r="A45" s="112"/>
      <c r="B45" s="768" t="s">
        <v>5</v>
      </c>
      <c r="C45" s="27">
        <f>'6兵庫県CI先行個別指標'!K393</f>
        <v>107.7</v>
      </c>
      <c r="D45" s="2692">
        <f t="shared" si="0"/>
        <v>106.10000000000001</v>
      </c>
      <c r="E45" s="2692">
        <f t="shared" si="1"/>
        <v>0.53333333333334565</v>
      </c>
      <c r="F45" s="17">
        <f t="shared" si="2"/>
        <v>1</v>
      </c>
      <c r="G45" s="17">
        <f t="shared" si="3"/>
        <v>3</v>
      </c>
      <c r="H45" s="2727" t="str">
        <f t="shared" si="4"/>
        <v xml:space="preserve">改善 </v>
      </c>
      <c r="I45" s="27">
        <f>'6兵庫県CI先行個別指標'!L393</f>
        <v>92.4</v>
      </c>
      <c r="J45" s="2692">
        <f t="shared" si="5"/>
        <v>93.533333333333346</v>
      </c>
      <c r="K45" s="2720">
        <f t="shared" si="33"/>
        <v>-0.10000000000000853</v>
      </c>
      <c r="L45" s="17">
        <f t="shared" si="6"/>
        <v>-1</v>
      </c>
      <c r="M45" s="17">
        <f t="shared" si="7"/>
        <v>-1</v>
      </c>
      <c r="N45" s="2727" t="str">
        <f t="shared" si="8"/>
        <v xml:space="preserve"> ?</v>
      </c>
      <c r="O45" s="27">
        <f>'6兵庫県CI先行個別指標'!M393</f>
        <v>2374</v>
      </c>
      <c r="P45" s="2692">
        <f t="shared" si="9"/>
        <v>2439.6666666666665</v>
      </c>
      <c r="Q45" s="2692">
        <f t="shared" si="10"/>
        <v>-35.333333333333485</v>
      </c>
      <c r="R45" s="17">
        <f t="shared" si="11"/>
        <v>-1</v>
      </c>
      <c r="S45" s="17">
        <f t="shared" si="12"/>
        <v>-1</v>
      </c>
      <c r="T45" s="2727" t="str">
        <f t="shared" si="13"/>
        <v xml:space="preserve"> ?</v>
      </c>
      <c r="U45" s="28">
        <f>'6兵庫県CI先行個別指標'!N393</f>
        <v>14696</v>
      </c>
      <c r="V45" s="2699">
        <f t="shared" si="14"/>
        <v>14240.333333333334</v>
      </c>
      <c r="W45" s="2698">
        <f t="shared" si="15"/>
        <v>239.33333333333394</v>
      </c>
      <c r="X45" s="17">
        <f t="shared" si="16"/>
        <v>1</v>
      </c>
      <c r="Y45" s="17">
        <f t="shared" si="17"/>
        <v>3</v>
      </c>
      <c r="Z45" s="2727" t="str">
        <f t="shared" si="18"/>
        <v xml:space="preserve">改善 </v>
      </c>
      <c r="AA45" s="28">
        <f>'6兵庫県CI先行個別指標'!O393</f>
        <v>10224</v>
      </c>
      <c r="AB45" s="2692">
        <f t="shared" si="19"/>
        <v>10318.333333333334</v>
      </c>
      <c r="AC45" s="2692">
        <f t="shared" si="20"/>
        <v>-97.66666666666606</v>
      </c>
      <c r="AD45" s="17">
        <f t="shared" si="21"/>
        <v>-1</v>
      </c>
      <c r="AE45" s="17">
        <f t="shared" si="22"/>
        <v>-3</v>
      </c>
      <c r="AF45" s="2727" t="str">
        <f t="shared" si="23"/>
        <v xml:space="preserve">悪化 </v>
      </c>
      <c r="AG45" s="28">
        <f>'6兵庫県CI先行個別指標'!P393</f>
        <v>25</v>
      </c>
      <c r="AH45" s="2692">
        <f t="shared" si="24"/>
        <v>26.666666666666668</v>
      </c>
      <c r="AI45" s="2720">
        <f t="shared" si="34"/>
        <v>1</v>
      </c>
      <c r="AJ45" s="17">
        <f t="shared" si="25"/>
        <v>1</v>
      </c>
      <c r="AK45" s="17">
        <f t="shared" si="26"/>
        <v>3</v>
      </c>
      <c r="AL45" s="2727" t="str">
        <f t="shared" si="27"/>
        <v xml:space="preserve">改善 </v>
      </c>
      <c r="AM45" s="27">
        <f>'6兵庫県CI先行個別指標'!Q393</f>
        <v>115.4</v>
      </c>
      <c r="AN45" s="2692">
        <f t="shared" si="28"/>
        <v>108.40000000000002</v>
      </c>
      <c r="AO45" s="2692">
        <f t="shared" si="29"/>
        <v>5.2000000000000313</v>
      </c>
      <c r="AP45" s="17">
        <f t="shared" si="30"/>
        <v>1</v>
      </c>
      <c r="AQ45" s="17">
        <f t="shared" si="31"/>
        <v>3</v>
      </c>
      <c r="AR45" s="2557" t="str">
        <f t="shared" si="32"/>
        <v xml:space="preserve">改善 </v>
      </c>
    </row>
    <row r="46" spans="1:44">
      <c r="A46" s="112"/>
      <c r="B46" s="768" t="s">
        <v>6</v>
      </c>
      <c r="C46" s="27">
        <f>'6兵庫県CI先行個別指標'!K394</f>
        <v>106.5</v>
      </c>
      <c r="D46" s="2692">
        <f t="shared" si="0"/>
        <v>107.06666666666666</v>
      </c>
      <c r="E46" s="2692">
        <f t="shared" si="1"/>
        <v>0.96666666666665435</v>
      </c>
      <c r="F46" s="17">
        <f t="shared" si="2"/>
        <v>1</v>
      </c>
      <c r="G46" s="17">
        <f t="shared" si="3"/>
        <v>3</v>
      </c>
      <c r="H46" s="2727" t="str">
        <f t="shared" si="4"/>
        <v xml:space="preserve">改善 </v>
      </c>
      <c r="I46" s="27">
        <f>'6兵庫県CI先行個別指標'!L394</f>
        <v>89.8</v>
      </c>
      <c r="J46" s="2692">
        <f t="shared" si="5"/>
        <v>92.13333333333334</v>
      </c>
      <c r="K46" s="2720">
        <f t="shared" si="33"/>
        <v>1.4000000000000057</v>
      </c>
      <c r="L46" s="17">
        <f t="shared" si="6"/>
        <v>1</v>
      </c>
      <c r="M46" s="17">
        <f t="shared" si="7"/>
        <v>1</v>
      </c>
      <c r="N46" s="2727" t="str">
        <f t="shared" si="8"/>
        <v xml:space="preserve"> ?</v>
      </c>
      <c r="O46" s="27">
        <f>'6兵庫県CI先行個別指標'!M394</f>
        <v>2300</v>
      </c>
      <c r="P46" s="2692">
        <f t="shared" si="9"/>
        <v>2403.3333333333335</v>
      </c>
      <c r="Q46" s="2692">
        <f t="shared" si="10"/>
        <v>-36.33333333333303</v>
      </c>
      <c r="R46" s="17">
        <f t="shared" si="11"/>
        <v>-1</v>
      </c>
      <c r="S46" s="17">
        <f t="shared" si="12"/>
        <v>-3</v>
      </c>
      <c r="T46" s="2727" t="str">
        <f t="shared" si="13"/>
        <v xml:space="preserve">悪化 </v>
      </c>
      <c r="U46" s="28">
        <f>'6兵庫県CI先行個別指標'!N394</f>
        <v>14276</v>
      </c>
      <c r="V46" s="2699">
        <f t="shared" si="14"/>
        <v>14263</v>
      </c>
      <c r="W46" s="2698">
        <f t="shared" si="15"/>
        <v>22.66666666666606</v>
      </c>
      <c r="X46" s="17">
        <f t="shared" si="16"/>
        <v>1</v>
      </c>
      <c r="Y46" s="17">
        <f t="shared" si="17"/>
        <v>3</v>
      </c>
      <c r="Z46" s="2727" t="str">
        <f t="shared" si="18"/>
        <v xml:space="preserve">改善 </v>
      </c>
      <c r="AA46" s="28">
        <f>'6兵庫県CI先行個別指標'!O394</f>
        <v>10709</v>
      </c>
      <c r="AB46" s="2692">
        <f t="shared" si="19"/>
        <v>10378</v>
      </c>
      <c r="AC46" s="2692">
        <f t="shared" si="20"/>
        <v>59.66666666666606</v>
      </c>
      <c r="AD46" s="17">
        <f t="shared" si="21"/>
        <v>1</v>
      </c>
      <c r="AE46" s="17">
        <f t="shared" si="22"/>
        <v>-1</v>
      </c>
      <c r="AF46" s="2727" t="str">
        <f t="shared" si="23"/>
        <v xml:space="preserve"> ?</v>
      </c>
      <c r="AG46" s="28">
        <f>'6兵庫県CI先行個別指標'!P394</f>
        <v>22</v>
      </c>
      <c r="AH46" s="2692">
        <f t="shared" si="24"/>
        <v>23.666666666666668</v>
      </c>
      <c r="AI46" s="2720">
        <f t="shared" si="34"/>
        <v>3</v>
      </c>
      <c r="AJ46" s="17">
        <f t="shared" si="25"/>
        <v>1</v>
      </c>
      <c r="AK46" s="17">
        <f t="shared" si="26"/>
        <v>3</v>
      </c>
      <c r="AL46" s="2727" t="str">
        <f t="shared" si="27"/>
        <v xml:space="preserve">改善 </v>
      </c>
      <c r="AM46" s="27">
        <f>'6兵庫県CI先行個別指標'!Q394</f>
        <v>122.2</v>
      </c>
      <c r="AN46" s="2692">
        <f t="shared" si="28"/>
        <v>114.93333333333334</v>
      </c>
      <c r="AO46" s="2692">
        <f t="shared" si="29"/>
        <v>6.5333333333333172</v>
      </c>
      <c r="AP46" s="17">
        <f t="shared" si="30"/>
        <v>1</v>
      </c>
      <c r="AQ46" s="17">
        <f t="shared" si="31"/>
        <v>3</v>
      </c>
      <c r="AR46" s="2557" t="str">
        <f t="shared" si="32"/>
        <v xml:space="preserve">改善 </v>
      </c>
    </row>
    <row r="47" spans="1:44">
      <c r="A47" s="112"/>
      <c r="B47" s="768" t="s">
        <v>7</v>
      </c>
      <c r="C47" s="27">
        <f>'6兵庫県CI先行個別指標'!K395</f>
        <v>104.4</v>
      </c>
      <c r="D47" s="2692">
        <f t="shared" si="0"/>
        <v>106.2</v>
      </c>
      <c r="E47" s="2692">
        <f t="shared" si="1"/>
        <v>-0.86666666666666003</v>
      </c>
      <c r="F47" s="17">
        <f t="shared" si="2"/>
        <v>-1</v>
      </c>
      <c r="G47" s="17">
        <f t="shared" si="3"/>
        <v>1</v>
      </c>
      <c r="H47" s="2727" t="str">
        <f t="shared" si="4"/>
        <v xml:space="preserve"> ?</v>
      </c>
      <c r="I47" s="27">
        <f>'6兵庫県CI先行個別指標'!L395</f>
        <v>89.8</v>
      </c>
      <c r="J47" s="2692">
        <f t="shared" si="5"/>
        <v>90.666666666666671</v>
      </c>
      <c r="K47" s="2720">
        <f t="shared" si="33"/>
        <v>1.4666666666666686</v>
      </c>
      <c r="L47" s="17">
        <f t="shared" si="6"/>
        <v>1</v>
      </c>
      <c r="M47" s="17">
        <f t="shared" si="7"/>
        <v>1</v>
      </c>
      <c r="N47" s="2727" t="str">
        <f t="shared" si="8"/>
        <v xml:space="preserve"> ?</v>
      </c>
      <c r="O47" s="27">
        <f>'6兵庫県CI先行個別指標'!M395</f>
        <v>2557</v>
      </c>
      <c r="P47" s="2692">
        <f t="shared" si="9"/>
        <v>2410.3333333333335</v>
      </c>
      <c r="Q47" s="2692">
        <f t="shared" si="10"/>
        <v>7</v>
      </c>
      <c r="R47" s="17">
        <f t="shared" si="11"/>
        <v>1</v>
      </c>
      <c r="S47" s="17">
        <f t="shared" si="12"/>
        <v>-1</v>
      </c>
      <c r="T47" s="2727" t="str">
        <f t="shared" si="13"/>
        <v xml:space="preserve"> ?</v>
      </c>
      <c r="U47" s="28">
        <f>'6兵庫県CI先行個別指標'!N395</f>
        <v>14071</v>
      </c>
      <c r="V47" s="2699">
        <f t="shared" si="14"/>
        <v>14347.666666666666</v>
      </c>
      <c r="W47" s="2698">
        <f t="shared" si="15"/>
        <v>84.66666666666606</v>
      </c>
      <c r="X47" s="17">
        <f t="shared" si="16"/>
        <v>1</v>
      </c>
      <c r="Y47" s="17">
        <f t="shared" si="17"/>
        <v>3</v>
      </c>
      <c r="Z47" s="2727" t="str">
        <f t="shared" si="18"/>
        <v xml:space="preserve">改善 </v>
      </c>
      <c r="AA47" s="28">
        <f>'6兵庫県CI先行個別指標'!O395</f>
        <v>10097</v>
      </c>
      <c r="AB47" s="2692">
        <f t="shared" si="19"/>
        <v>10343.333333333334</v>
      </c>
      <c r="AC47" s="2692">
        <f t="shared" si="20"/>
        <v>-34.66666666666606</v>
      </c>
      <c r="AD47" s="17">
        <f t="shared" si="21"/>
        <v>-1</v>
      </c>
      <c r="AE47" s="17">
        <f t="shared" si="22"/>
        <v>-1</v>
      </c>
      <c r="AF47" s="2727" t="str">
        <f t="shared" si="23"/>
        <v xml:space="preserve"> ?</v>
      </c>
      <c r="AG47" s="28">
        <f>'6兵庫県CI先行個別指標'!P395</f>
        <v>24</v>
      </c>
      <c r="AH47" s="2692">
        <f t="shared" si="24"/>
        <v>23.666666666666668</v>
      </c>
      <c r="AI47" s="2720">
        <f t="shared" si="34"/>
        <v>0</v>
      </c>
      <c r="AJ47" s="17">
        <f t="shared" si="25"/>
        <v>1</v>
      </c>
      <c r="AK47" s="17">
        <f t="shared" si="26"/>
        <v>3</v>
      </c>
      <c r="AL47" s="2727" t="str">
        <f t="shared" si="27"/>
        <v xml:space="preserve">改善 </v>
      </c>
      <c r="AM47" s="27">
        <f>'6兵庫県CI先行個別指標'!Q395</f>
        <v>124.2</v>
      </c>
      <c r="AN47" s="2692">
        <f t="shared" si="28"/>
        <v>120.60000000000001</v>
      </c>
      <c r="AO47" s="2692">
        <f t="shared" si="29"/>
        <v>5.6666666666666714</v>
      </c>
      <c r="AP47" s="17">
        <f t="shared" si="30"/>
        <v>1</v>
      </c>
      <c r="AQ47" s="17">
        <f t="shared" si="31"/>
        <v>3</v>
      </c>
      <c r="AR47" s="2557" t="str">
        <f t="shared" si="32"/>
        <v xml:space="preserve">改善 </v>
      </c>
    </row>
    <row r="48" spans="1:44">
      <c r="A48" s="112"/>
      <c r="B48" s="768" t="s">
        <v>8</v>
      </c>
      <c r="C48" s="27">
        <f>'6兵庫県CI先行個別指標'!K396</f>
        <v>103.7</v>
      </c>
      <c r="D48" s="2692">
        <f t="shared" si="0"/>
        <v>104.86666666666667</v>
      </c>
      <c r="E48" s="2692">
        <f t="shared" si="1"/>
        <v>-1.3333333333333286</v>
      </c>
      <c r="F48" s="17">
        <f t="shared" si="2"/>
        <v>-1</v>
      </c>
      <c r="G48" s="17">
        <f t="shared" si="3"/>
        <v>-1</v>
      </c>
      <c r="H48" s="2727" t="str">
        <f t="shared" si="4"/>
        <v xml:space="preserve"> ?</v>
      </c>
      <c r="I48" s="27">
        <f>'6兵庫県CI先行個別指標'!L396</f>
        <v>87.3</v>
      </c>
      <c r="J48" s="2692">
        <f t="shared" si="5"/>
        <v>88.966666666666654</v>
      </c>
      <c r="K48" s="2720">
        <f t="shared" si="33"/>
        <v>1.7000000000000171</v>
      </c>
      <c r="L48" s="17">
        <f t="shared" si="6"/>
        <v>1</v>
      </c>
      <c r="M48" s="17">
        <f t="shared" si="7"/>
        <v>3</v>
      </c>
      <c r="N48" s="2727" t="str">
        <f t="shared" si="8"/>
        <v xml:space="preserve">改善 </v>
      </c>
      <c r="O48" s="27">
        <f>'6兵庫県CI先行個別指標'!M396</f>
        <v>2557</v>
      </c>
      <c r="P48" s="2692">
        <f t="shared" si="9"/>
        <v>2471.3333333333335</v>
      </c>
      <c r="Q48" s="2692">
        <f t="shared" si="10"/>
        <v>61</v>
      </c>
      <c r="R48" s="17">
        <f t="shared" si="11"/>
        <v>1</v>
      </c>
      <c r="S48" s="17">
        <f t="shared" si="12"/>
        <v>1</v>
      </c>
      <c r="T48" s="2727" t="str">
        <f t="shared" si="13"/>
        <v xml:space="preserve"> ?</v>
      </c>
      <c r="U48" s="28">
        <f>'6兵庫県CI先行個別指標'!N396</f>
        <v>14953</v>
      </c>
      <c r="V48" s="2699">
        <f t="shared" si="14"/>
        <v>14433.333333333334</v>
      </c>
      <c r="W48" s="2698">
        <f t="shared" si="15"/>
        <v>85.666666666667879</v>
      </c>
      <c r="X48" s="17">
        <f t="shared" si="16"/>
        <v>1</v>
      </c>
      <c r="Y48" s="17">
        <f t="shared" si="17"/>
        <v>3</v>
      </c>
      <c r="Z48" s="2727" t="str">
        <f t="shared" si="18"/>
        <v xml:space="preserve">改善 </v>
      </c>
      <c r="AA48" s="28">
        <f>'6兵庫県CI先行個別指標'!O396</f>
        <v>10058</v>
      </c>
      <c r="AB48" s="2692">
        <f t="shared" si="19"/>
        <v>10288</v>
      </c>
      <c r="AC48" s="2692">
        <f t="shared" si="20"/>
        <v>-55.33333333333394</v>
      </c>
      <c r="AD48" s="17">
        <f t="shared" si="21"/>
        <v>-1</v>
      </c>
      <c r="AE48" s="17">
        <f t="shared" si="22"/>
        <v>-1</v>
      </c>
      <c r="AF48" s="2727" t="str">
        <f t="shared" si="23"/>
        <v xml:space="preserve"> ?</v>
      </c>
      <c r="AG48" s="28">
        <f>'6兵庫県CI先行個別指標'!P396</f>
        <v>34</v>
      </c>
      <c r="AH48" s="2692">
        <f t="shared" si="24"/>
        <v>26.666666666666668</v>
      </c>
      <c r="AI48" s="2720">
        <f t="shared" si="34"/>
        <v>-3</v>
      </c>
      <c r="AJ48" s="17">
        <f t="shared" si="25"/>
        <v>-1</v>
      </c>
      <c r="AK48" s="17">
        <f t="shared" si="26"/>
        <v>1</v>
      </c>
      <c r="AL48" s="2727" t="str">
        <f t="shared" si="27"/>
        <v xml:space="preserve"> ?</v>
      </c>
      <c r="AM48" s="27">
        <f>'6兵庫県CI先行個別指標'!Q396</f>
        <v>123.2</v>
      </c>
      <c r="AN48" s="2692">
        <f t="shared" si="28"/>
        <v>123.2</v>
      </c>
      <c r="AO48" s="2692">
        <f t="shared" si="29"/>
        <v>2.5999999999999943</v>
      </c>
      <c r="AP48" s="17">
        <f t="shared" si="30"/>
        <v>1</v>
      </c>
      <c r="AQ48" s="17">
        <f t="shared" si="31"/>
        <v>3</v>
      </c>
      <c r="AR48" s="2557" t="str">
        <f t="shared" si="32"/>
        <v xml:space="preserve">改善 </v>
      </c>
    </row>
    <row r="49" spans="1:44">
      <c r="A49" s="112"/>
      <c r="B49" s="768" t="s">
        <v>9</v>
      </c>
      <c r="C49" s="27">
        <f>'6兵庫県CI先行個別指標'!K397</f>
        <v>105.6</v>
      </c>
      <c r="D49" s="2692">
        <f t="shared" si="0"/>
        <v>104.56666666666668</v>
      </c>
      <c r="E49" s="2692">
        <f t="shared" si="1"/>
        <v>-0.29999999999999716</v>
      </c>
      <c r="F49" s="17">
        <f t="shared" si="2"/>
        <v>-1</v>
      </c>
      <c r="G49" s="17">
        <f t="shared" si="3"/>
        <v>-3</v>
      </c>
      <c r="H49" s="2727" t="str">
        <f t="shared" si="4"/>
        <v xml:space="preserve">悪化 </v>
      </c>
      <c r="I49" s="27">
        <f>'6兵庫県CI先行個別指標'!L397</f>
        <v>88</v>
      </c>
      <c r="J49" s="2692">
        <f t="shared" si="5"/>
        <v>88.366666666666674</v>
      </c>
      <c r="K49" s="2720">
        <f t="shared" si="33"/>
        <v>0.5999999999999801</v>
      </c>
      <c r="L49" s="17">
        <f t="shared" si="6"/>
        <v>1</v>
      </c>
      <c r="M49" s="17">
        <f t="shared" si="7"/>
        <v>3</v>
      </c>
      <c r="N49" s="2727" t="str">
        <f t="shared" si="8"/>
        <v xml:space="preserve">改善 </v>
      </c>
      <c r="O49" s="27">
        <f>'6兵庫県CI先行個別指標'!M397</f>
        <v>2452</v>
      </c>
      <c r="P49" s="2692">
        <f t="shared" si="9"/>
        <v>2522</v>
      </c>
      <c r="Q49" s="2692">
        <f t="shared" si="10"/>
        <v>50.666666666666515</v>
      </c>
      <c r="R49" s="17">
        <f t="shared" si="11"/>
        <v>1</v>
      </c>
      <c r="S49" s="17">
        <f t="shared" si="12"/>
        <v>3</v>
      </c>
      <c r="T49" s="2727" t="str">
        <f t="shared" si="13"/>
        <v xml:space="preserve">改善 </v>
      </c>
      <c r="U49" s="28">
        <f>'6兵庫県CI先行個別指標'!N397</f>
        <v>14559</v>
      </c>
      <c r="V49" s="2699">
        <f t="shared" si="14"/>
        <v>14527.666666666666</v>
      </c>
      <c r="W49" s="2698">
        <f t="shared" si="15"/>
        <v>94.333333333332121</v>
      </c>
      <c r="X49" s="17">
        <f t="shared" si="16"/>
        <v>1</v>
      </c>
      <c r="Y49" s="17">
        <f t="shared" si="17"/>
        <v>3</v>
      </c>
      <c r="Z49" s="2727" t="str">
        <f t="shared" si="18"/>
        <v xml:space="preserve">改善 </v>
      </c>
      <c r="AA49" s="28">
        <f>'6兵庫県CI先行個別指標'!O397</f>
        <v>9791</v>
      </c>
      <c r="AB49" s="2692">
        <f t="shared" si="19"/>
        <v>9982</v>
      </c>
      <c r="AC49" s="2692">
        <f t="shared" si="20"/>
        <v>-306</v>
      </c>
      <c r="AD49" s="17">
        <f t="shared" si="21"/>
        <v>-1</v>
      </c>
      <c r="AE49" s="17">
        <f t="shared" si="22"/>
        <v>-3</v>
      </c>
      <c r="AF49" s="2727" t="str">
        <f t="shared" si="23"/>
        <v xml:space="preserve">悪化 </v>
      </c>
      <c r="AG49" s="28">
        <f>'6兵庫県CI先行個別指標'!P397</f>
        <v>29</v>
      </c>
      <c r="AH49" s="2692">
        <f t="shared" si="24"/>
        <v>29</v>
      </c>
      <c r="AI49" s="2720">
        <f t="shared" si="34"/>
        <v>-2.3333333333333321</v>
      </c>
      <c r="AJ49" s="17">
        <f t="shared" si="25"/>
        <v>-1</v>
      </c>
      <c r="AK49" s="17">
        <f t="shared" si="26"/>
        <v>-1</v>
      </c>
      <c r="AL49" s="2727" t="str">
        <f t="shared" si="27"/>
        <v xml:space="preserve"> ?</v>
      </c>
      <c r="AM49" s="27">
        <f>'6兵庫県CI先行個別指標'!Q397</f>
        <v>124.6</v>
      </c>
      <c r="AN49" s="2692">
        <f t="shared" si="28"/>
        <v>124</v>
      </c>
      <c r="AO49" s="2692">
        <f t="shared" si="29"/>
        <v>0.79999999999999716</v>
      </c>
      <c r="AP49" s="17">
        <f t="shared" si="30"/>
        <v>1</v>
      </c>
      <c r="AQ49" s="17">
        <f t="shared" si="31"/>
        <v>3</v>
      </c>
      <c r="AR49" s="2557" t="str">
        <f t="shared" si="32"/>
        <v xml:space="preserve">改善 </v>
      </c>
    </row>
    <row r="50" spans="1:44">
      <c r="A50" s="112"/>
      <c r="B50" s="768" t="s">
        <v>10</v>
      </c>
      <c r="C50" s="27">
        <f>'6兵庫県CI先行個別指標'!K398</f>
        <v>103.3</v>
      </c>
      <c r="D50" s="2692">
        <f t="shared" si="0"/>
        <v>104.2</v>
      </c>
      <c r="E50" s="2692">
        <f t="shared" si="1"/>
        <v>-0.36666666666667425</v>
      </c>
      <c r="F50" s="17">
        <f t="shared" si="2"/>
        <v>-1</v>
      </c>
      <c r="G50" s="17">
        <f t="shared" si="3"/>
        <v>-3</v>
      </c>
      <c r="H50" s="2727" t="str">
        <f t="shared" si="4"/>
        <v xml:space="preserve">悪化 </v>
      </c>
      <c r="I50" s="27">
        <f>'6兵庫県CI先行個別指標'!L398</f>
        <v>92</v>
      </c>
      <c r="J50" s="2692">
        <f t="shared" si="5"/>
        <v>89.100000000000009</v>
      </c>
      <c r="K50" s="2720">
        <f t="shared" si="33"/>
        <v>-0.73333333333333428</v>
      </c>
      <c r="L50" s="17">
        <f t="shared" si="6"/>
        <v>-1</v>
      </c>
      <c r="M50" s="17">
        <f t="shared" si="7"/>
        <v>1</v>
      </c>
      <c r="N50" s="2727" t="str">
        <f t="shared" si="8"/>
        <v xml:space="preserve"> ?</v>
      </c>
      <c r="O50" s="27">
        <f>'6兵庫県CI先行個別指標'!M398</f>
        <v>2692</v>
      </c>
      <c r="P50" s="2692">
        <f t="shared" si="9"/>
        <v>2567</v>
      </c>
      <c r="Q50" s="2692">
        <f t="shared" si="10"/>
        <v>45</v>
      </c>
      <c r="R50" s="17">
        <f t="shared" si="11"/>
        <v>1</v>
      </c>
      <c r="S50" s="17">
        <f t="shared" si="12"/>
        <v>3</v>
      </c>
      <c r="T50" s="2727" t="str">
        <f t="shared" si="13"/>
        <v xml:space="preserve">改善 </v>
      </c>
      <c r="U50" s="28">
        <f>'6兵庫県CI先行個別指標'!N398</f>
        <v>14416</v>
      </c>
      <c r="V50" s="2699">
        <f t="shared" si="14"/>
        <v>14642.666666666666</v>
      </c>
      <c r="W50" s="2698">
        <f t="shared" si="15"/>
        <v>115</v>
      </c>
      <c r="X50" s="17">
        <f t="shared" si="16"/>
        <v>1</v>
      </c>
      <c r="Y50" s="17">
        <f t="shared" si="17"/>
        <v>3</v>
      </c>
      <c r="Z50" s="2727" t="str">
        <f t="shared" si="18"/>
        <v xml:space="preserve">改善 </v>
      </c>
      <c r="AA50" s="28">
        <f>'6兵庫県CI先行個別指標'!O398</f>
        <v>9692</v>
      </c>
      <c r="AB50" s="2692">
        <f t="shared" si="19"/>
        <v>9847</v>
      </c>
      <c r="AC50" s="2692">
        <f t="shared" si="20"/>
        <v>-135</v>
      </c>
      <c r="AD50" s="17">
        <f t="shared" si="21"/>
        <v>-1</v>
      </c>
      <c r="AE50" s="17">
        <f t="shared" si="22"/>
        <v>-3</v>
      </c>
      <c r="AF50" s="2727" t="str">
        <f t="shared" si="23"/>
        <v xml:space="preserve">悪化 </v>
      </c>
      <c r="AG50" s="28">
        <f>'6兵庫県CI先行個別指標'!P398</f>
        <v>28</v>
      </c>
      <c r="AH50" s="2692">
        <f t="shared" si="24"/>
        <v>30.333333333333332</v>
      </c>
      <c r="AI50" s="2720">
        <f t="shared" si="34"/>
        <v>-1.3333333333333321</v>
      </c>
      <c r="AJ50" s="17">
        <f t="shared" si="25"/>
        <v>-1</v>
      </c>
      <c r="AK50" s="17">
        <f t="shared" si="26"/>
        <v>-3</v>
      </c>
      <c r="AL50" s="2727" t="str">
        <f t="shared" si="27"/>
        <v xml:space="preserve">悪化 </v>
      </c>
      <c r="AM50" s="27">
        <f>'6兵庫県CI先行個別指標'!Q398</f>
        <v>123.7</v>
      </c>
      <c r="AN50" s="2692">
        <f t="shared" si="28"/>
        <v>123.83333333333333</v>
      </c>
      <c r="AO50" s="2692">
        <f t="shared" si="29"/>
        <v>-0.1666666666666714</v>
      </c>
      <c r="AP50" s="17">
        <f t="shared" si="30"/>
        <v>-1</v>
      </c>
      <c r="AQ50" s="17">
        <f t="shared" si="31"/>
        <v>1</v>
      </c>
      <c r="AR50" s="2557" t="str">
        <f t="shared" si="32"/>
        <v xml:space="preserve"> ?</v>
      </c>
    </row>
    <row r="51" spans="1:44">
      <c r="A51" s="112"/>
      <c r="B51" s="768" t="s">
        <v>11</v>
      </c>
      <c r="C51" s="27">
        <f>'6兵庫県CI先行個別指標'!K399</f>
        <v>101.4</v>
      </c>
      <c r="D51" s="2692">
        <f t="shared" si="0"/>
        <v>103.43333333333332</v>
      </c>
      <c r="E51" s="2692">
        <f t="shared" si="1"/>
        <v>-0.76666666666667993</v>
      </c>
      <c r="F51" s="17">
        <f t="shared" si="2"/>
        <v>-1</v>
      </c>
      <c r="G51" s="17">
        <f t="shared" si="3"/>
        <v>-3</v>
      </c>
      <c r="H51" s="2727" t="str">
        <f t="shared" si="4"/>
        <v xml:space="preserve">悪化 </v>
      </c>
      <c r="I51" s="27">
        <f>'6兵庫県CI先行個別指標'!L399</f>
        <v>94</v>
      </c>
      <c r="J51" s="2692">
        <f t="shared" si="5"/>
        <v>91.333333333333329</v>
      </c>
      <c r="K51" s="2720">
        <f t="shared" si="33"/>
        <v>-2.2333333333333201</v>
      </c>
      <c r="L51" s="17">
        <f t="shared" si="6"/>
        <v>-1</v>
      </c>
      <c r="M51" s="17">
        <f t="shared" si="7"/>
        <v>-1</v>
      </c>
      <c r="N51" s="2727" t="str">
        <f t="shared" si="8"/>
        <v xml:space="preserve"> ?</v>
      </c>
      <c r="O51" s="27">
        <f>'6兵庫県CI先行個別指標'!M399</f>
        <v>2706</v>
      </c>
      <c r="P51" s="2692">
        <f t="shared" si="9"/>
        <v>2616.6666666666665</v>
      </c>
      <c r="Q51" s="2692">
        <f t="shared" si="10"/>
        <v>49.666666666666515</v>
      </c>
      <c r="R51" s="17">
        <f t="shared" si="11"/>
        <v>1</v>
      </c>
      <c r="S51" s="17">
        <f t="shared" si="12"/>
        <v>3</v>
      </c>
      <c r="T51" s="2727" t="str">
        <f t="shared" si="13"/>
        <v xml:space="preserve">改善 </v>
      </c>
      <c r="U51" s="28">
        <f>'6兵庫県CI先行個別指標'!N399</f>
        <v>15240</v>
      </c>
      <c r="V51" s="2699">
        <f t="shared" si="14"/>
        <v>14738.333333333334</v>
      </c>
      <c r="W51" s="2698">
        <f t="shared" si="15"/>
        <v>95.666666666667879</v>
      </c>
      <c r="X51" s="17">
        <f t="shared" si="16"/>
        <v>1</v>
      </c>
      <c r="Y51" s="17">
        <f t="shared" si="17"/>
        <v>3</v>
      </c>
      <c r="Z51" s="2727" t="str">
        <f t="shared" si="18"/>
        <v xml:space="preserve">改善 </v>
      </c>
      <c r="AA51" s="28">
        <f>'6兵庫県CI先行個別指標'!O399</f>
        <v>7936</v>
      </c>
      <c r="AB51" s="2692">
        <f t="shared" si="19"/>
        <v>9139.6666666666661</v>
      </c>
      <c r="AC51" s="2692">
        <f t="shared" si="20"/>
        <v>-707.33333333333394</v>
      </c>
      <c r="AD51" s="17">
        <f t="shared" si="21"/>
        <v>-1</v>
      </c>
      <c r="AE51" s="17">
        <f t="shared" si="22"/>
        <v>-3</v>
      </c>
      <c r="AF51" s="2727" t="str">
        <f t="shared" si="23"/>
        <v xml:space="preserve">悪化 </v>
      </c>
      <c r="AG51" s="28">
        <f>'6兵庫県CI先行個別指標'!P399</f>
        <v>40</v>
      </c>
      <c r="AH51" s="2692">
        <f t="shared" si="24"/>
        <v>32.333333333333336</v>
      </c>
      <c r="AI51" s="2720">
        <f t="shared" si="34"/>
        <v>-2.0000000000000036</v>
      </c>
      <c r="AJ51" s="17">
        <f t="shared" si="25"/>
        <v>-1</v>
      </c>
      <c r="AK51" s="17">
        <f t="shared" si="26"/>
        <v>-3</v>
      </c>
      <c r="AL51" s="2727" t="str">
        <f t="shared" si="27"/>
        <v xml:space="preserve">悪化 </v>
      </c>
      <c r="AM51" s="27">
        <f>'6兵庫県CI先行個別指標'!Q399</f>
        <v>125.2</v>
      </c>
      <c r="AN51" s="2692">
        <f t="shared" si="28"/>
        <v>124.5</v>
      </c>
      <c r="AO51" s="2692">
        <f t="shared" si="29"/>
        <v>0.6666666666666714</v>
      </c>
      <c r="AP51" s="17">
        <f t="shared" si="30"/>
        <v>1</v>
      </c>
      <c r="AQ51" s="17">
        <f t="shared" si="31"/>
        <v>1</v>
      </c>
      <c r="AR51" s="2557" t="str">
        <f t="shared" si="32"/>
        <v xml:space="preserve"> ?</v>
      </c>
    </row>
    <row r="52" spans="1:44">
      <c r="A52" s="112"/>
      <c r="B52" s="768" t="s">
        <v>12</v>
      </c>
      <c r="C52" s="27">
        <f>'6兵庫県CI先行個別指標'!K400</f>
        <v>101.3</v>
      </c>
      <c r="D52" s="2692">
        <f t="shared" si="0"/>
        <v>102</v>
      </c>
      <c r="E52" s="2692">
        <f t="shared" si="1"/>
        <v>-1.4333333333333229</v>
      </c>
      <c r="F52" s="17">
        <f t="shared" si="2"/>
        <v>-1</v>
      </c>
      <c r="G52" s="17">
        <f t="shared" si="3"/>
        <v>-3</v>
      </c>
      <c r="H52" s="2727" t="str">
        <f t="shared" si="4"/>
        <v xml:space="preserve">悪化 </v>
      </c>
      <c r="I52" s="27">
        <f>'6兵庫県CI先行個別指標'!L400</f>
        <v>94.5</v>
      </c>
      <c r="J52" s="2692">
        <f t="shared" si="5"/>
        <v>93.5</v>
      </c>
      <c r="K52" s="2720">
        <f t="shared" si="33"/>
        <v>-2.1666666666666714</v>
      </c>
      <c r="L52" s="17">
        <f t="shared" si="6"/>
        <v>-1</v>
      </c>
      <c r="M52" s="17">
        <f t="shared" si="7"/>
        <v>-3</v>
      </c>
      <c r="N52" s="2727" t="str">
        <f t="shared" si="8"/>
        <v xml:space="preserve">悪化 </v>
      </c>
      <c r="O52" s="27">
        <f>'6兵庫県CI先行個別指標'!M400</f>
        <v>2565</v>
      </c>
      <c r="P52" s="2692">
        <f t="shared" si="9"/>
        <v>2654.3333333333335</v>
      </c>
      <c r="Q52" s="2692">
        <f t="shared" si="10"/>
        <v>37.66666666666697</v>
      </c>
      <c r="R52" s="17">
        <f t="shared" si="11"/>
        <v>1</v>
      </c>
      <c r="S52" s="17">
        <f t="shared" si="12"/>
        <v>3</v>
      </c>
      <c r="T52" s="2727" t="str">
        <f t="shared" si="13"/>
        <v xml:space="preserve">改善 </v>
      </c>
      <c r="U52" s="28">
        <f>'6兵庫県CI先行個別指標'!N400</f>
        <v>15220</v>
      </c>
      <c r="V52" s="2699">
        <f t="shared" si="14"/>
        <v>14958.666666666666</v>
      </c>
      <c r="W52" s="2698">
        <f t="shared" si="15"/>
        <v>220.33333333333212</v>
      </c>
      <c r="X52" s="17">
        <f t="shared" si="16"/>
        <v>1</v>
      </c>
      <c r="Y52" s="17">
        <f t="shared" si="17"/>
        <v>3</v>
      </c>
      <c r="Z52" s="2727" t="str">
        <f t="shared" si="18"/>
        <v xml:space="preserve">改善 </v>
      </c>
      <c r="AA52" s="28">
        <f>'6兵庫県CI先行個別指標'!O400</f>
        <v>7676</v>
      </c>
      <c r="AB52" s="2692">
        <f t="shared" si="19"/>
        <v>8434.6666666666661</v>
      </c>
      <c r="AC52" s="2692">
        <f t="shared" si="20"/>
        <v>-705</v>
      </c>
      <c r="AD52" s="17">
        <f t="shared" si="21"/>
        <v>-1</v>
      </c>
      <c r="AE52" s="17">
        <f t="shared" si="22"/>
        <v>-3</v>
      </c>
      <c r="AF52" s="2727" t="str">
        <f t="shared" si="23"/>
        <v xml:space="preserve">悪化 </v>
      </c>
      <c r="AG52" s="28">
        <f>'6兵庫県CI先行個別指標'!P400</f>
        <v>23</v>
      </c>
      <c r="AH52" s="2692">
        <f t="shared" si="24"/>
        <v>30.333333333333332</v>
      </c>
      <c r="AI52" s="2720">
        <f t="shared" si="34"/>
        <v>2.0000000000000036</v>
      </c>
      <c r="AJ52" s="17">
        <f t="shared" si="25"/>
        <v>1</v>
      </c>
      <c r="AK52" s="17">
        <f t="shared" si="26"/>
        <v>-1</v>
      </c>
      <c r="AL52" s="2727" t="str">
        <f t="shared" si="27"/>
        <v xml:space="preserve"> ?</v>
      </c>
      <c r="AM52" s="27">
        <f>'6兵庫県CI先行個別指標'!Q400</f>
        <v>127.3</v>
      </c>
      <c r="AN52" s="2692">
        <f t="shared" si="28"/>
        <v>125.39999999999999</v>
      </c>
      <c r="AO52" s="2692">
        <f t="shared" si="29"/>
        <v>0.89999999999999147</v>
      </c>
      <c r="AP52" s="17">
        <f t="shared" si="30"/>
        <v>1</v>
      </c>
      <c r="AQ52" s="17">
        <f t="shared" si="31"/>
        <v>1</v>
      </c>
      <c r="AR52" s="2557" t="str">
        <f t="shared" si="32"/>
        <v xml:space="preserve"> ?</v>
      </c>
    </row>
    <row r="53" spans="1:44">
      <c r="A53" s="112"/>
      <c r="B53" s="768" t="s">
        <v>13</v>
      </c>
      <c r="C53" s="27">
        <f>'6兵庫県CI先行個別指標'!K401</f>
        <v>103.3</v>
      </c>
      <c r="D53" s="2692">
        <f t="shared" si="0"/>
        <v>102</v>
      </c>
      <c r="E53" s="2692">
        <f t="shared" si="1"/>
        <v>0</v>
      </c>
      <c r="F53" s="17">
        <f t="shared" si="2"/>
        <v>1</v>
      </c>
      <c r="G53" s="17">
        <f t="shared" si="3"/>
        <v>-1</v>
      </c>
      <c r="H53" s="2727" t="str">
        <f t="shared" si="4"/>
        <v xml:space="preserve"> ?</v>
      </c>
      <c r="I53" s="27">
        <f>'6兵庫県CI先行個別指標'!L401</f>
        <v>92.5</v>
      </c>
      <c r="J53" s="2692">
        <f t="shared" si="5"/>
        <v>93.666666666666671</v>
      </c>
      <c r="K53" s="2720">
        <f t="shared" si="33"/>
        <v>-0.1666666666666714</v>
      </c>
      <c r="L53" s="17">
        <f t="shared" si="6"/>
        <v>-1</v>
      </c>
      <c r="M53" s="17">
        <f t="shared" si="7"/>
        <v>-3</v>
      </c>
      <c r="N53" s="2727" t="str">
        <f t="shared" si="8"/>
        <v xml:space="preserve">悪化 </v>
      </c>
      <c r="O53" s="27">
        <f>'6兵庫県CI先行個別指標'!M401</f>
        <v>2642</v>
      </c>
      <c r="P53" s="2692">
        <f t="shared" si="9"/>
        <v>2637.6666666666665</v>
      </c>
      <c r="Q53" s="2692">
        <f t="shared" si="10"/>
        <v>-16.66666666666697</v>
      </c>
      <c r="R53" s="17">
        <f t="shared" si="11"/>
        <v>-1</v>
      </c>
      <c r="S53" s="17">
        <f t="shared" si="12"/>
        <v>1</v>
      </c>
      <c r="T53" s="2727" t="str">
        <f t="shared" si="13"/>
        <v xml:space="preserve"> ?</v>
      </c>
      <c r="U53" s="28">
        <f>'6兵庫県CI先行個別指標'!N401</f>
        <v>14554</v>
      </c>
      <c r="V53" s="2699">
        <f t="shared" si="14"/>
        <v>15004.666666666666</v>
      </c>
      <c r="W53" s="2698">
        <f t="shared" si="15"/>
        <v>46</v>
      </c>
      <c r="X53" s="17">
        <f t="shared" si="16"/>
        <v>1</v>
      </c>
      <c r="Y53" s="17">
        <f t="shared" si="17"/>
        <v>3</v>
      </c>
      <c r="Z53" s="2727" t="str">
        <f t="shared" si="18"/>
        <v xml:space="preserve">改善 </v>
      </c>
      <c r="AA53" s="28">
        <f>'6兵庫県CI先行個別指標'!O401</f>
        <v>8906</v>
      </c>
      <c r="AB53" s="2692">
        <f t="shared" si="19"/>
        <v>8172.666666666667</v>
      </c>
      <c r="AC53" s="2692">
        <f t="shared" si="20"/>
        <v>-261.99999999999909</v>
      </c>
      <c r="AD53" s="17">
        <f t="shared" si="21"/>
        <v>-1</v>
      </c>
      <c r="AE53" s="17">
        <f t="shared" si="22"/>
        <v>-3</v>
      </c>
      <c r="AF53" s="2727" t="str">
        <f t="shared" si="23"/>
        <v xml:space="preserve">悪化 </v>
      </c>
      <c r="AG53" s="28">
        <f>'6兵庫県CI先行個別指標'!P401</f>
        <v>27</v>
      </c>
      <c r="AH53" s="2692">
        <f t="shared" si="24"/>
        <v>30</v>
      </c>
      <c r="AI53" s="2720">
        <f t="shared" si="34"/>
        <v>0.33333333333333215</v>
      </c>
      <c r="AJ53" s="17">
        <f t="shared" si="25"/>
        <v>1</v>
      </c>
      <c r="AK53" s="17">
        <f t="shared" si="26"/>
        <v>1</v>
      </c>
      <c r="AL53" s="2727" t="str">
        <f t="shared" si="27"/>
        <v xml:space="preserve"> ?</v>
      </c>
      <c r="AM53" s="27">
        <f>'6兵庫県CI先行個別指標'!Q401</f>
        <v>126.2</v>
      </c>
      <c r="AN53" s="2692">
        <f t="shared" si="28"/>
        <v>126.23333333333333</v>
      </c>
      <c r="AO53" s="2692">
        <f t="shared" si="29"/>
        <v>0.83333333333334281</v>
      </c>
      <c r="AP53" s="17">
        <f t="shared" si="30"/>
        <v>1</v>
      </c>
      <c r="AQ53" s="17">
        <f t="shared" si="31"/>
        <v>3</v>
      </c>
      <c r="AR53" s="2557" t="str">
        <f t="shared" si="32"/>
        <v xml:space="preserve">改善 </v>
      </c>
    </row>
    <row r="54" spans="1:44">
      <c r="A54" s="112"/>
      <c r="B54" s="768" t="s">
        <v>14</v>
      </c>
      <c r="C54" s="27">
        <f>'6兵庫県CI先行個別指標'!K402</f>
        <v>99.7</v>
      </c>
      <c r="D54" s="2692">
        <f t="shared" si="0"/>
        <v>101.43333333333334</v>
      </c>
      <c r="E54" s="2692">
        <f t="shared" si="1"/>
        <v>-0.56666666666666288</v>
      </c>
      <c r="F54" s="17">
        <f t="shared" si="2"/>
        <v>-1</v>
      </c>
      <c r="G54" s="17">
        <f t="shared" si="3"/>
        <v>-1</v>
      </c>
      <c r="H54" s="2727" t="str">
        <f t="shared" si="4"/>
        <v xml:space="preserve"> ?</v>
      </c>
      <c r="I54" s="27">
        <f>'6兵庫県CI先行個別指標'!L402</f>
        <v>94.2</v>
      </c>
      <c r="J54" s="2692">
        <f t="shared" si="5"/>
        <v>93.733333333333334</v>
      </c>
      <c r="K54" s="2720">
        <f t="shared" si="33"/>
        <v>-6.6666666666662877E-2</v>
      </c>
      <c r="L54" s="17">
        <f t="shared" si="6"/>
        <v>-1</v>
      </c>
      <c r="M54" s="17">
        <f t="shared" si="7"/>
        <v>-3</v>
      </c>
      <c r="N54" s="2727" t="str">
        <f t="shared" si="8"/>
        <v xml:space="preserve">悪化 </v>
      </c>
      <c r="O54" s="27">
        <f>'6兵庫県CI先行個別指標'!M402</f>
        <v>2535</v>
      </c>
      <c r="P54" s="2692">
        <f t="shared" si="9"/>
        <v>2580.6666666666665</v>
      </c>
      <c r="Q54" s="2692">
        <f t="shared" si="10"/>
        <v>-57</v>
      </c>
      <c r="R54" s="17">
        <f t="shared" si="11"/>
        <v>-1</v>
      </c>
      <c r="S54" s="17">
        <f t="shared" si="12"/>
        <v>-1</v>
      </c>
      <c r="T54" s="2727" t="str">
        <f t="shared" si="13"/>
        <v xml:space="preserve"> ?</v>
      </c>
      <c r="U54" s="28">
        <f>'6兵庫県CI先行個別指標'!N402</f>
        <v>15596</v>
      </c>
      <c r="V54" s="2699">
        <f t="shared" si="14"/>
        <v>15123.333333333334</v>
      </c>
      <c r="W54" s="2698">
        <f t="shared" si="15"/>
        <v>118.66666666666788</v>
      </c>
      <c r="X54" s="17">
        <f t="shared" si="16"/>
        <v>1</v>
      </c>
      <c r="Y54" s="17">
        <f t="shared" si="17"/>
        <v>3</v>
      </c>
      <c r="Z54" s="2727" t="str">
        <f t="shared" si="18"/>
        <v xml:space="preserve">改善 </v>
      </c>
      <c r="AA54" s="28">
        <f>'6兵庫県CI先行個別指標'!O402</f>
        <v>9840</v>
      </c>
      <c r="AB54" s="2692">
        <f t="shared" si="19"/>
        <v>8807.3333333333339</v>
      </c>
      <c r="AC54" s="2692">
        <f t="shared" si="20"/>
        <v>634.66666666666697</v>
      </c>
      <c r="AD54" s="17">
        <f t="shared" si="21"/>
        <v>1</v>
      </c>
      <c r="AE54" s="17">
        <f t="shared" si="22"/>
        <v>-1</v>
      </c>
      <c r="AF54" s="2727" t="str">
        <f t="shared" si="23"/>
        <v xml:space="preserve"> ?</v>
      </c>
      <c r="AG54" s="28">
        <f>'6兵庫県CI先行個別指標'!P402</f>
        <v>28</v>
      </c>
      <c r="AH54" s="2692">
        <f t="shared" si="24"/>
        <v>26</v>
      </c>
      <c r="AI54" s="2720">
        <f t="shared" si="34"/>
        <v>4</v>
      </c>
      <c r="AJ54" s="17">
        <f t="shared" si="25"/>
        <v>1</v>
      </c>
      <c r="AK54" s="17">
        <f t="shared" si="26"/>
        <v>3</v>
      </c>
      <c r="AL54" s="2727" t="str">
        <f t="shared" si="27"/>
        <v xml:space="preserve">改善 </v>
      </c>
      <c r="AM54" s="27">
        <f>'6兵庫県CI先行個別指標'!Q402</f>
        <v>124.4</v>
      </c>
      <c r="AN54" s="2692">
        <f t="shared" si="28"/>
        <v>125.96666666666665</v>
      </c>
      <c r="AO54" s="2692">
        <f t="shared" si="29"/>
        <v>-0.26666666666667993</v>
      </c>
      <c r="AP54" s="17">
        <f t="shared" si="30"/>
        <v>-1</v>
      </c>
      <c r="AQ54" s="17">
        <f t="shared" si="31"/>
        <v>1</v>
      </c>
      <c r="AR54" s="2557" t="str">
        <f t="shared" si="32"/>
        <v xml:space="preserve"> ?</v>
      </c>
    </row>
    <row r="55" spans="1:44">
      <c r="A55" s="111" t="s">
        <v>902</v>
      </c>
      <c r="B55" s="770" t="s">
        <v>3</v>
      </c>
      <c r="C55" s="25">
        <f>'6兵庫県CI先行個別指標'!K403</f>
        <v>102.1</v>
      </c>
      <c r="D55" s="2705">
        <f t="shared" si="0"/>
        <v>101.7</v>
      </c>
      <c r="E55" s="2705">
        <f t="shared" si="1"/>
        <v>0.26666666666666572</v>
      </c>
      <c r="F55" s="404">
        <f t="shared" si="2"/>
        <v>1</v>
      </c>
      <c r="G55" s="404">
        <f t="shared" si="3"/>
        <v>1</v>
      </c>
      <c r="H55" s="2726" t="str">
        <f t="shared" si="4"/>
        <v xml:space="preserve"> ?</v>
      </c>
      <c r="I55" s="25">
        <f>'6兵庫県CI先行個別指標'!L403</f>
        <v>93.5</v>
      </c>
      <c r="J55" s="2705">
        <f t="shared" si="5"/>
        <v>93.399999999999991</v>
      </c>
      <c r="K55" s="2722">
        <f t="shared" si="33"/>
        <v>0.33333333333334281</v>
      </c>
      <c r="L55" s="404">
        <f t="shared" si="6"/>
        <v>1</v>
      </c>
      <c r="M55" s="404">
        <f t="shared" si="7"/>
        <v>-1</v>
      </c>
      <c r="N55" s="2726" t="str">
        <f t="shared" si="8"/>
        <v xml:space="preserve"> ?</v>
      </c>
      <c r="O55" s="25">
        <f>'6兵庫県CI先行個別指標'!M403</f>
        <v>1867</v>
      </c>
      <c r="P55" s="2705">
        <f t="shared" si="9"/>
        <v>2348</v>
      </c>
      <c r="Q55" s="2705">
        <f t="shared" si="10"/>
        <v>-232.66666666666652</v>
      </c>
      <c r="R55" s="404">
        <f t="shared" si="11"/>
        <v>-1</v>
      </c>
      <c r="S55" s="404">
        <f t="shared" si="12"/>
        <v>-3</v>
      </c>
      <c r="T55" s="2726" t="str">
        <f t="shared" si="13"/>
        <v xml:space="preserve">悪化 </v>
      </c>
      <c r="U55" s="26">
        <f>'6兵庫県CI先行個別指標'!N403</f>
        <v>16867</v>
      </c>
      <c r="V55" s="2706">
        <f t="shared" si="14"/>
        <v>15672.333333333334</v>
      </c>
      <c r="W55" s="2707">
        <f t="shared" si="15"/>
        <v>549</v>
      </c>
      <c r="X55" s="404">
        <f t="shared" si="16"/>
        <v>1</v>
      </c>
      <c r="Y55" s="404">
        <f t="shared" si="17"/>
        <v>3</v>
      </c>
      <c r="Z55" s="2726" t="str">
        <f t="shared" si="18"/>
        <v xml:space="preserve">改善 </v>
      </c>
      <c r="AA55" s="26">
        <f>'6兵庫県CI先行個別指標'!O403</f>
        <v>9420</v>
      </c>
      <c r="AB55" s="2705">
        <f t="shared" si="19"/>
        <v>9388.6666666666661</v>
      </c>
      <c r="AC55" s="2705">
        <f t="shared" si="20"/>
        <v>581.33333333333212</v>
      </c>
      <c r="AD55" s="404">
        <f t="shared" si="21"/>
        <v>1</v>
      </c>
      <c r="AE55" s="404">
        <f t="shared" si="22"/>
        <v>1</v>
      </c>
      <c r="AF55" s="2726" t="str">
        <f t="shared" si="23"/>
        <v xml:space="preserve"> ?</v>
      </c>
      <c r="AG55" s="26">
        <f>'6兵庫県CI先行個別指標'!P403</f>
        <v>25</v>
      </c>
      <c r="AH55" s="2705">
        <f t="shared" si="24"/>
        <v>26.666666666666668</v>
      </c>
      <c r="AI55" s="2722">
        <f t="shared" si="34"/>
        <v>-0.66666666666666785</v>
      </c>
      <c r="AJ55" s="404">
        <f t="shared" si="25"/>
        <v>-1</v>
      </c>
      <c r="AK55" s="404">
        <f t="shared" si="26"/>
        <v>1</v>
      </c>
      <c r="AL55" s="2726" t="str">
        <f t="shared" si="27"/>
        <v xml:space="preserve"> ?</v>
      </c>
      <c r="AM55" s="25">
        <f>'6兵庫県CI先行個別指標'!Q403</f>
        <v>124.2</v>
      </c>
      <c r="AN55" s="2705">
        <f t="shared" si="28"/>
        <v>124.93333333333334</v>
      </c>
      <c r="AO55" s="2705">
        <f t="shared" si="29"/>
        <v>-1.0333333333333172</v>
      </c>
      <c r="AP55" s="404">
        <f t="shared" si="30"/>
        <v>-1</v>
      </c>
      <c r="AQ55" s="404">
        <f t="shared" si="31"/>
        <v>-1</v>
      </c>
      <c r="AR55" s="2723" t="str">
        <f t="shared" si="32"/>
        <v xml:space="preserve"> ?</v>
      </c>
    </row>
    <row r="56" spans="1:44">
      <c r="A56" s="112">
        <v>2022</v>
      </c>
      <c r="B56" s="768" t="s">
        <v>4</v>
      </c>
      <c r="C56" s="27">
        <f>'6兵庫県CI先行個別指標'!K404</f>
        <v>101.7</v>
      </c>
      <c r="D56" s="2708">
        <f t="shared" si="0"/>
        <v>101.16666666666667</v>
      </c>
      <c r="E56" s="2708">
        <f t="shared" si="1"/>
        <v>-0.53333333333333144</v>
      </c>
      <c r="F56" s="17">
        <f t="shared" si="2"/>
        <v>-1</v>
      </c>
      <c r="G56" s="17">
        <f t="shared" si="3"/>
        <v>-1</v>
      </c>
      <c r="H56" s="2727" t="str">
        <f t="shared" si="4"/>
        <v xml:space="preserve"> ?</v>
      </c>
      <c r="I56" s="27">
        <f>'6兵庫県CI先行個別指標'!L404</f>
        <v>92.9</v>
      </c>
      <c r="J56" s="2708">
        <f t="shared" si="5"/>
        <v>93.533333333333346</v>
      </c>
      <c r="K56" s="2720">
        <f t="shared" si="33"/>
        <v>-0.13333333333335418</v>
      </c>
      <c r="L56" s="17">
        <f t="shared" si="6"/>
        <v>-1</v>
      </c>
      <c r="M56" s="17">
        <f t="shared" si="7"/>
        <v>-1</v>
      </c>
      <c r="N56" s="2727" t="str">
        <f t="shared" si="8"/>
        <v xml:space="preserve"> ?</v>
      </c>
      <c r="O56" s="27">
        <f>'6兵庫県CI先行個別指標'!M404</f>
        <v>2379</v>
      </c>
      <c r="P56" s="2708">
        <f t="shared" si="9"/>
        <v>2260.3333333333335</v>
      </c>
      <c r="Q56" s="2708">
        <f t="shared" si="10"/>
        <v>-87.666666666666515</v>
      </c>
      <c r="R56" s="17">
        <f t="shared" si="11"/>
        <v>-1</v>
      </c>
      <c r="S56" s="17">
        <f t="shared" si="12"/>
        <v>-3</v>
      </c>
      <c r="T56" s="2727" t="str">
        <f t="shared" si="13"/>
        <v xml:space="preserve">悪化 </v>
      </c>
      <c r="U56" s="28">
        <f>'6兵庫県CI先行個別指標'!N404</f>
        <v>14850</v>
      </c>
      <c r="V56" s="2709">
        <f t="shared" si="14"/>
        <v>15771</v>
      </c>
      <c r="W56" s="2710">
        <f t="shared" si="15"/>
        <v>98.66666666666606</v>
      </c>
      <c r="X56" s="17">
        <f t="shared" si="16"/>
        <v>1</v>
      </c>
      <c r="Y56" s="17">
        <f t="shared" si="17"/>
        <v>3</v>
      </c>
      <c r="Z56" s="2727" t="str">
        <f t="shared" si="18"/>
        <v xml:space="preserve">改善 </v>
      </c>
      <c r="AA56" s="28">
        <f>'6兵庫県CI先行個別指標'!O404</f>
        <v>7958</v>
      </c>
      <c r="AB56" s="2708">
        <f t="shared" si="19"/>
        <v>9072.6666666666661</v>
      </c>
      <c r="AC56" s="2708">
        <f t="shared" si="20"/>
        <v>-316</v>
      </c>
      <c r="AD56" s="17">
        <f t="shared" si="21"/>
        <v>-1</v>
      </c>
      <c r="AE56" s="17">
        <f t="shared" si="22"/>
        <v>1</v>
      </c>
      <c r="AF56" s="2727" t="str">
        <f t="shared" si="23"/>
        <v xml:space="preserve"> ?</v>
      </c>
      <c r="AG56" s="28">
        <f>'6兵庫県CI先行個別指標'!P404</f>
        <v>24</v>
      </c>
      <c r="AH56" s="2708">
        <f t="shared" si="24"/>
        <v>25.666666666666668</v>
      </c>
      <c r="AI56" s="2720">
        <f t="shared" si="34"/>
        <v>1</v>
      </c>
      <c r="AJ56" s="17">
        <f t="shared" si="25"/>
        <v>1</v>
      </c>
      <c r="AK56" s="17">
        <f t="shared" si="26"/>
        <v>1</v>
      </c>
      <c r="AL56" s="2727" t="str">
        <f t="shared" si="27"/>
        <v xml:space="preserve"> ?</v>
      </c>
      <c r="AM56" s="27">
        <f>'6兵庫県CI先行個別指標'!Q404</f>
        <v>123.9</v>
      </c>
      <c r="AN56" s="2708">
        <f t="shared" si="28"/>
        <v>124.16666666666667</v>
      </c>
      <c r="AO56" s="2708">
        <f t="shared" si="29"/>
        <v>-0.76666666666666572</v>
      </c>
      <c r="AP56" s="17">
        <f t="shared" si="30"/>
        <v>-1</v>
      </c>
      <c r="AQ56" s="17">
        <f t="shared" si="31"/>
        <v>-3</v>
      </c>
      <c r="AR56" s="2557" t="str">
        <f t="shared" si="32"/>
        <v xml:space="preserve">悪化 </v>
      </c>
    </row>
    <row r="57" spans="1:44">
      <c r="A57" s="112"/>
      <c r="B57" s="768" t="s">
        <v>5</v>
      </c>
      <c r="C57" s="27">
        <f>'6兵庫県CI先行個別指標'!K405</f>
        <v>100.1</v>
      </c>
      <c r="D57" s="2708">
        <f t="shared" si="0"/>
        <v>101.3</v>
      </c>
      <c r="E57" s="2708">
        <f t="shared" si="1"/>
        <v>0.13333333333332575</v>
      </c>
      <c r="F57" s="17">
        <f t="shared" si="2"/>
        <v>1</v>
      </c>
      <c r="G57" s="17">
        <f t="shared" si="3"/>
        <v>1</v>
      </c>
      <c r="H57" s="2727" t="str">
        <f t="shared" si="4"/>
        <v xml:space="preserve"> ?</v>
      </c>
      <c r="I57" s="27">
        <f>'6兵庫県CI先行個別指標'!L405</f>
        <v>92.9</v>
      </c>
      <c r="J57" s="2708">
        <f t="shared" si="5"/>
        <v>93.100000000000009</v>
      </c>
      <c r="K57" s="2720">
        <f t="shared" si="33"/>
        <v>0.43333333333333712</v>
      </c>
      <c r="L57" s="17">
        <f t="shared" si="6"/>
        <v>1</v>
      </c>
      <c r="M57" s="17">
        <f t="shared" si="7"/>
        <v>1</v>
      </c>
      <c r="N57" s="2727" t="str">
        <f t="shared" si="8"/>
        <v xml:space="preserve"> ?</v>
      </c>
      <c r="O57" s="27">
        <f>'6兵庫県CI先行個別指標'!M405</f>
        <v>2546</v>
      </c>
      <c r="P57" s="2708">
        <f t="shared" si="9"/>
        <v>2264</v>
      </c>
      <c r="Q57" s="2708">
        <f t="shared" si="10"/>
        <v>3.6666666666665151</v>
      </c>
      <c r="R57" s="17">
        <f t="shared" si="11"/>
        <v>1</v>
      </c>
      <c r="S57" s="17">
        <f t="shared" si="12"/>
        <v>-1</v>
      </c>
      <c r="T57" s="2727" t="str">
        <f t="shared" si="13"/>
        <v xml:space="preserve"> ?</v>
      </c>
      <c r="U57" s="28">
        <f>'6兵庫県CI先行個別指標'!N405</f>
        <v>16008</v>
      </c>
      <c r="V57" s="2709">
        <f t="shared" si="14"/>
        <v>15908.333333333334</v>
      </c>
      <c r="W57" s="2710">
        <f t="shared" si="15"/>
        <v>137.33333333333394</v>
      </c>
      <c r="X57" s="17">
        <f t="shared" si="16"/>
        <v>1</v>
      </c>
      <c r="Y57" s="17">
        <f t="shared" si="17"/>
        <v>3</v>
      </c>
      <c r="Z57" s="2727" t="str">
        <f t="shared" si="18"/>
        <v xml:space="preserve">改善 </v>
      </c>
      <c r="AA57" s="28">
        <f>'6兵庫県CI先行個別指標'!O405</f>
        <v>9012</v>
      </c>
      <c r="AB57" s="2708">
        <f t="shared" si="19"/>
        <v>8796.6666666666661</v>
      </c>
      <c r="AC57" s="2708">
        <f t="shared" si="20"/>
        <v>-276</v>
      </c>
      <c r="AD57" s="17">
        <f t="shared" si="21"/>
        <v>-1</v>
      </c>
      <c r="AE57" s="17">
        <f t="shared" si="22"/>
        <v>-1</v>
      </c>
      <c r="AF57" s="2727" t="str">
        <f t="shared" si="23"/>
        <v xml:space="preserve"> ?</v>
      </c>
      <c r="AG57" s="28">
        <f>'6兵庫県CI先行個別指標'!P405</f>
        <v>21</v>
      </c>
      <c r="AH57" s="2708">
        <f t="shared" si="24"/>
        <v>23.333333333333332</v>
      </c>
      <c r="AI57" s="2720">
        <f t="shared" si="34"/>
        <v>2.3333333333333357</v>
      </c>
      <c r="AJ57" s="17">
        <f t="shared" si="25"/>
        <v>1</v>
      </c>
      <c r="AK57" s="17">
        <f t="shared" si="26"/>
        <v>1</v>
      </c>
      <c r="AL57" s="2727" t="str">
        <f t="shared" si="27"/>
        <v xml:space="preserve"> ?</v>
      </c>
      <c r="AM57" s="27">
        <f>'6兵庫県CI先行個別指標'!Q405</f>
        <v>126</v>
      </c>
      <c r="AN57" s="2708">
        <f t="shared" si="28"/>
        <v>124.7</v>
      </c>
      <c r="AO57" s="2708">
        <f t="shared" si="29"/>
        <v>0.53333333333333144</v>
      </c>
      <c r="AP57" s="17">
        <f t="shared" si="30"/>
        <v>1</v>
      </c>
      <c r="AQ57" s="17">
        <f t="shared" si="31"/>
        <v>-1</v>
      </c>
      <c r="AR57" s="2557" t="str">
        <f t="shared" si="32"/>
        <v xml:space="preserve"> ?</v>
      </c>
    </row>
    <row r="58" spans="1:44">
      <c r="A58" s="112"/>
      <c r="B58" s="768" t="s">
        <v>6</v>
      </c>
      <c r="C58" s="27">
        <f>'6兵庫県CI先行個別指標'!K406</f>
        <v>104.7</v>
      </c>
      <c r="D58" s="2708">
        <f t="shared" si="0"/>
        <v>102.16666666666667</v>
      </c>
      <c r="E58" s="2708">
        <f t="shared" si="1"/>
        <v>0.86666666666667425</v>
      </c>
      <c r="F58" s="17">
        <f t="shared" si="2"/>
        <v>1</v>
      </c>
      <c r="G58" s="17">
        <f t="shared" si="3"/>
        <v>1</v>
      </c>
      <c r="H58" s="2727" t="str">
        <f t="shared" si="4"/>
        <v xml:space="preserve"> ?</v>
      </c>
      <c r="I58" s="27">
        <f>'6兵庫県CI先行個別指標'!L406</f>
        <v>91.4</v>
      </c>
      <c r="J58" s="2708">
        <f t="shared" si="5"/>
        <v>92.40000000000002</v>
      </c>
      <c r="K58" s="2720">
        <f t="shared" si="33"/>
        <v>0.69999999999998863</v>
      </c>
      <c r="L58" s="17">
        <f t="shared" si="6"/>
        <v>1</v>
      </c>
      <c r="M58" s="17">
        <f t="shared" si="7"/>
        <v>1</v>
      </c>
      <c r="N58" s="2727" t="str">
        <f t="shared" si="8"/>
        <v xml:space="preserve"> ?</v>
      </c>
      <c r="O58" s="27">
        <f>'6兵庫県CI先行個別指標'!M406</f>
        <v>2944</v>
      </c>
      <c r="P58" s="2708">
        <f t="shared" si="9"/>
        <v>2623</v>
      </c>
      <c r="Q58" s="2708">
        <f t="shared" si="10"/>
        <v>359</v>
      </c>
      <c r="R58" s="17">
        <f t="shared" si="11"/>
        <v>1</v>
      </c>
      <c r="S58" s="17">
        <f t="shared" si="12"/>
        <v>1</v>
      </c>
      <c r="T58" s="2727" t="str">
        <f t="shared" si="13"/>
        <v xml:space="preserve"> ?</v>
      </c>
      <c r="U58" s="28">
        <f>'6兵庫県CI先行個別指標'!N406</f>
        <v>16590</v>
      </c>
      <c r="V58" s="2709">
        <f t="shared" si="14"/>
        <v>15816</v>
      </c>
      <c r="W58" s="2710">
        <f t="shared" si="15"/>
        <v>-92.33333333333394</v>
      </c>
      <c r="X58" s="17">
        <f t="shared" si="16"/>
        <v>-1</v>
      </c>
      <c r="Y58" s="17">
        <f t="shared" si="17"/>
        <v>1</v>
      </c>
      <c r="Z58" s="2727" t="str">
        <f t="shared" si="18"/>
        <v xml:space="preserve"> ?</v>
      </c>
      <c r="AA58" s="28">
        <f>'6兵庫県CI先行個別指標'!O406</f>
        <v>8458</v>
      </c>
      <c r="AB58" s="2708">
        <f t="shared" si="19"/>
        <v>8476</v>
      </c>
      <c r="AC58" s="2708">
        <f t="shared" si="20"/>
        <v>-320.66666666666606</v>
      </c>
      <c r="AD58" s="17">
        <f t="shared" si="21"/>
        <v>-1</v>
      </c>
      <c r="AE58" s="17">
        <f t="shared" si="22"/>
        <v>-3</v>
      </c>
      <c r="AF58" s="2727" t="str">
        <f t="shared" si="23"/>
        <v xml:space="preserve">悪化 </v>
      </c>
      <c r="AG58" s="28">
        <f>'6兵庫県CI先行個別指標'!P406</f>
        <v>31</v>
      </c>
      <c r="AH58" s="2708">
        <f t="shared" si="24"/>
        <v>25.333333333333332</v>
      </c>
      <c r="AI58" s="2720">
        <f t="shared" si="34"/>
        <v>-2</v>
      </c>
      <c r="AJ58" s="17">
        <f t="shared" si="25"/>
        <v>-1</v>
      </c>
      <c r="AK58" s="17">
        <f t="shared" si="26"/>
        <v>1</v>
      </c>
      <c r="AL58" s="2727" t="str">
        <f t="shared" si="27"/>
        <v xml:space="preserve"> ?</v>
      </c>
      <c r="AM58" s="27">
        <f>'6兵庫県CI先行個別指標'!Q406</f>
        <v>125.9</v>
      </c>
      <c r="AN58" s="2708">
        <f t="shared" si="28"/>
        <v>125.26666666666667</v>
      </c>
      <c r="AO58" s="2708">
        <f t="shared" si="29"/>
        <v>0.56666666666666288</v>
      </c>
      <c r="AP58" s="17">
        <f t="shared" si="30"/>
        <v>1</v>
      </c>
      <c r="AQ58" s="17">
        <f t="shared" si="31"/>
        <v>1</v>
      </c>
      <c r="AR58" s="2557" t="str">
        <f t="shared" si="32"/>
        <v xml:space="preserve"> ?</v>
      </c>
    </row>
    <row r="59" spans="1:44">
      <c r="A59" s="112"/>
      <c r="B59" s="768" t="s">
        <v>7</v>
      </c>
      <c r="C59" s="27">
        <f>'6兵庫県CI先行個別指標'!K407</f>
        <v>98.2</v>
      </c>
      <c r="D59" s="2708">
        <f t="shared" si="0"/>
        <v>101</v>
      </c>
      <c r="E59" s="2708">
        <f t="shared" si="1"/>
        <v>-1.1666666666666714</v>
      </c>
      <c r="F59" s="17">
        <f t="shared" si="2"/>
        <v>-1</v>
      </c>
      <c r="G59" s="17">
        <f t="shared" si="3"/>
        <v>1</v>
      </c>
      <c r="H59" s="2727" t="str">
        <f t="shared" si="4"/>
        <v xml:space="preserve"> ?</v>
      </c>
      <c r="I59" s="27">
        <f>'6兵庫県CI先行個別指標'!L407</f>
        <v>99.6</v>
      </c>
      <c r="J59" s="2708">
        <f t="shared" si="5"/>
        <v>94.633333333333326</v>
      </c>
      <c r="K59" s="2720">
        <f t="shared" si="33"/>
        <v>-2.2333333333333059</v>
      </c>
      <c r="L59" s="17">
        <f t="shared" si="6"/>
        <v>-1</v>
      </c>
      <c r="M59" s="17">
        <f t="shared" si="7"/>
        <v>1</v>
      </c>
      <c r="N59" s="2727" t="str">
        <f t="shared" si="8"/>
        <v xml:space="preserve"> ?</v>
      </c>
      <c r="O59" s="27">
        <f>'6兵庫県CI先行個別指標'!M407</f>
        <v>2411</v>
      </c>
      <c r="P59" s="2708">
        <f t="shared" si="9"/>
        <v>2633.6666666666665</v>
      </c>
      <c r="Q59" s="2708">
        <f t="shared" si="10"/>
        <v>10.666666666666515</v>
      </c>
      <c r="R59" s="17">
        <f t="shared" si="11"/>
        <v>1</v>
      </c>
      <c r="S59" s="17">
        <f t="shared" si="12"/>
        <v>3</v>
      </c>
      <c r="T59" s="2727" t="str">
        <f t="shared" si="13"/>
        <v xml:space="preserve">改善 </v>
      </c>
      <c r="U59" s="28">
        <f>'6兵庫県CI先行個別指標'!N407</f>
        <v>15987</v>
      </c>
      <c r="V59" s="2709">
        <f t="shared" si="14"/>
        <v>16195</v>
      </c>
      <c r="W59" s="2710">
        <f t="shared" si="15"/>
        <v>379</v>
      </c>
      <c r="X59" s="17">
        <f t="shared" si="16"/>
        <v>1</v>
      </c>
      <c r="Y59" s="17">
        <f t="shared" si="17"/>
        <v>1</v>
      </c>
      <c r="Z59" s="2727" t="str">
        <f t="shared" si="18"/>
        <v xml:space="preserve"> ?</v>
      </c>
      <c r="AA59" s="28">
        <f>'6兵庫県CI先行個別指標'!O407</f>
        <v>8457</v>
      </c>
      <c r="AB59" s="2708">
        <f t="shared" si="19"/>
        <v>8642.3333333333339</v>
      </c>
      <c r="AC59" s="2708">
        <f t="shared" si="20"/>
        <v>166.33333333333394</v>
      </c>
      <c r="AD59" s="17">
        <f t="shared" si="21"/>
        <v>1</v>
      </c>
      <c r="AE59" s="17">
        <f t="shared" si="22"/>
        <v>-1</v>
      </c>
      <c r="AF59" s="2727" t="str">
        <f t="shared" si="23"/>
        <v xml:space="preserve"> ?</v>
      </c>
      <c r="AG59" s="28">
        <f>'6兵庫県CI先行個別指標'!P407</f>
        <v>21</v>
      </c>
      <c r="AH59" s="2708">
        <f t="shared" si="24"/>
        <v>24.333333333333332</v>
      </c>
      <c r="AI59" s="2720">
        <f t="shared" si="34"/>
        <v>1</v>
      </c>
      <c r="AJ59" s="17">
        <f t="shared" si="25"/>
        <v>1</v>
      </c>
      <c r="AK59" s="17">
        <f t="shared" si="26"/>
        <v>1</v>
      </c>
      <c r="AL59" s="2727" t="str">
        <f t="shared" si="27"/>
        <v xml:space="preserve"> ?</v>
      </c>
      <c r="AM59" s="27">
        <f>'6兵庫県CI先行個別指標'!Q407</f>
        <v>123.1</v>
      </c>
      <c r="AN59" s="2708">
        <f t="shared" si="28"/>
        <v>125</v>
      </c>
      <c r="AO59" s="2708">
        <f t="shared" si="29"/>
        <v>-0.26666666666666572</v>
      </c>
      <c r="AP59" s="17">
        <f t="shared" si="30"/>
        <v>-1</v>
      </c>
      <c r="AQ59" s="17">
        <f t="shared" si="31"/>
        <v>1</v>
      </c>
      <c r="AR59" s="2557" t="str">
        <f t="shared" si="32"/>
        <v xml:space="preserve"> ?</v>
      </c>
    </row>
    <row r="60" spans="1:44">
      <c r="A60" s="112"/>
      <c r="B60" s="768" t="s">
        <v>8</v>
      </c>
      <c r="C60" s="27">
        <f>'6兵庫県CI先行個別指標'!K408</f>
        <v>102.1</v>
      </c>
      <c r="D60" s="2708">
        <f t="shared" si="0"/>
        <v>101.66666666666667</v>
      </c>
      <c r="E60" s="2708">
        <f t="shared" si="1"/>
        <v>0.6666666666666714</v>
      </c>
      <c r="F60" s="17">
        <f t="shared" si="2"/>
        <v>1</v>
      </c>
      <c r="G60" s="17">
        <f t="shared" si="3"/>
        <v>1</v>
      </c>
      <c r="H60" s="2727" t="str">
        <f t="shared" si="4"/>
        <v xml:space="preserve"> ?</v>
      </c>
      <c r="I60" s="27">
        <f>'6兵庫県CI先行個別指標'!L408</f>
        <v>83.8</v>
      </c>
      <c r="J60" s="2708">
        <f t="shared" si="5"/>
        <v>91.600000000000009</v>
      </c>
      <c r="K60" s="2720">
        <f t="shared" si="33"/>
        <v>3.0333333333333172</v>
      </c>
      <c r="L60" s="17">
        <f t="shared" si="6"/>
        <v>1</v>
      </c>
      <c r="M60" s="17">
        <f t="shared" si="7"/>
        <v>1</v>
      </c>
      <c r="N60" s="2727" t="str">
        <f t="shared" si="8"/>
        <v xml:space="preserve"> ?</v>
      </c>
      <c r="O60" s="27">
        <f>'6兵庫県CI先行個別指標'!M408</f>
        <v>2565</v>
      </c>
      <c r="P60" s="2708">
        <f t="shared" si="9"/>
        <v>2640</v>
      </c>
      <c r="Q60" s="2708">
        <f t="shared" si="10"/>
        <v>6.3333333333334849</v>
      </c>
      <c r="R60" s="17">
        <f t="shared" si="11"/>
        <v>1</v>
      </c>
      <c r="S60" s="17">
        <f t="shared" si="12"/>
        <v>3</v>
      </c>
      <c r="T60" s="2727" t="str">
        <f t="shared" si="13"/>
        <v xml:space="preserve">改善 </v>
      </c>
      <c r="U60" s="28">
        <f>'6兵庫県CI先行個別指標'!N408</f>
        <v>16517</v>
      </c>
      <c r="V60" s="2709">
        <f t="shared" si="14"/>
        <v>16364.666666666666</v>
      </c>
      <c r="W60" s="2710">
        <f t="shared" si="15"/>
        <v>169.66666666666606</v>
      </c>
      <c r="X60" s="17">
        <f t="shared" si="16"/>
        <v>1</v>
      </c>
      <c r="Y60" s="17">
        <f t="shared" si="17"/>
        <v>1</v>
      </c>
      <c r="Z60" s="2727" t="str">
        <f t="shared" si="18"/>
        <v xml:space="preserve"> ?</v>
      </c>
      <c r="AA60" s="28">
        <f>'6兵庫県CI先行個別指標'!O408</f>
        <v>8166</v>
      </c>
      <c r="AB60" s="2708">
        <f t="shared" si="19"/>
        <v>8360.3333333333339</v>
      </c>
      <c r="AC60" s="2708">
        <f t="shared" si="20"/>
        <v>-282</v>
      </c>
      <c r="AD60" s="17">
        <f t="shared" si="21"/>
        <v>-1</v>
      </c>
      <c r="AE60" s="17">
        <f t="shared" si="22"/>
        <v>-1</v>
      </c>
      <c r="AF60" s="2727" t="str">
        <f t="shared" si="23"/>
        <v xml:space="preserve"> ?</v>
      </c>
      <c r="AG60" s="28">
        <f>'6兵庫県CI先行個別指標'!P408</f>
        <v>22</v>
      </c>
      <c r="AH60" s="2708">
        <f t="shared" si="24"/>
        <v>24.666666666666668</v>
      </c>
      <c r="AI60" s="2720">
        <f t="shared" si="34"/>
        <v>-0.3333333333333357</v>
      </c>
      <c r="AJ60" s="17">
        <f t="shared" si="25"/>
        <v>-1</v>
      </c>
      <c r="AK60" s="17">
        <f t="shared" si="26"/>
        <v>-1</v>
      </c>
      <c r="AL60" s="2727" t="str">
        <f t="shared" si="27"/>
        <v xml:space="preserve"> ?</v>
      </c>
      <c r="AM60" s="27">
        <f>'6兵庫県CI先行個別指標'!Q408</f>
        <v>122.6</v>
      </c>
      <c r="AN60" s="2708">
        <f t="shared" si="28"/>
        <v>123.86666666666667</v>
      </c>
      <c r="AO60" s="2708">
        <f t="shared" si="29"/>
        <v>-1.1333333333333258</v>
      </c>
      <c r="AP60" s="17">
        <f t="shared" si="30"/>
        <v>-1</v>
      </c>
      <c r="AQ60" s="17">
        <f t="shared" si="31"/>
        <v>-1</v>
      </c>
      <c r="AR60" s="2557" t="str">
        <f t="shared" si="32"/>
        <v xml:space="preserve"> ?</v>
      </c>
    </row>
    <row r="61" spans="1:44">
      <c r="A61" s="112"/>
      <c r="B61" s="768" t="s">
        <v>9</v>
      </c>
      <c r="C61" s="27">
        <f>'6兵庫県CI先行個別指標'!K409</f>
        <v>101.5</v>
      </c>
      <c r="D61" s="2708">
        <f t="shared" si="0"/>
        <v>100.60000000000001</v>
      </c>
      <c r="E61" s="2708">
        <f t="shared" si="1"/>
        <v>-1.0666666666666629</v>
      </c>
      <c r="F61" s="17">
        <f t="shared" si="2"/>
        <v>-1</v>
      </c>
      <c r="G61" s="17">
        <f t="shared" si="3"/>
        <v>-1</v>
      </c>
      <c r="H61" s="2727" t="str">
        <f t="shared" si="4"/>
        <v xml:space="preserve"> ?</v>
      </c>
      <c r="I61" s="27">
        <f>'6兵庫県CI先行個別指標'!L409</f>
        <v>92.9</v>
      </c>
      <c r="J61" s="2708">
        <f t="shared" si="5"/>
        <v>92.09999999999998</v>
      </c>
      <c r="K61" s="2720">
        <f t="shared" si="33"/>
        <v>-0.49999999999997158</v>
      </c>
      <c r="L61" s="17">
        <f t="shared" si="6"/>
        <v>-1</v>
      </c>
      <c r="M61" s="17">
        <f t="shared" si="7"/>
        <v>-1</v>
      </c>
      <c r="N61" s="2727" t="str">
        <f t="shared" si="8"/>
        <v xml:space="preserve"> ?</v>
      </c>
      <c r="O61" s="27">
        <f>'6兵庫県CI先行個別指標'!M409</f>
        <v>2551</v>
      </c>
      <c r="P61" s="2708">
        <f t="shared" si="9"/>
        <v>2509</v>
      </c>
      <c r="Q61" s="2708">
        <f t="shared" si="10"/>
        <v>-131</v>
      </c>
      <c r="R61" s="17">
        <f t="shared" si="11"/>
        <v>-1</v>
      </c>
      <c r="S61" s="17">
        <f t="shared" si="12"/>
        <v>1</v>
      </c>
      <c r="T61" s="2727" t="str">
        <f t="shared" si="13"/>
        <v xml:space="preserve"> ?</v>
      </c>
      <c r="U61" s="28">
        <f>'6兵庫県CI先行個別指標'!N409</f>
        <v>16668</v>
      </c>
      <c r="V61" s="2709">
        <f t="shared" si="14"/>
        <v>16390.666666666668</v>
      </c>
      <c r="W61" s="2710">
        <f t="shared" si="15"/>
        <v>26.000000000001819</v>
      </c>
      <c r="X61" s="17">
        <f t="shared" si="16"/>
        <v>1</v>
      </c>
      <c r="Y61" s="17">
        <f t="shared" si="17"/>
        <v>3</v>
      </c>
      <c r="Z61" s="2727" t="str">
        <f t="shared" si="18"/>
        <v xml:space="preserve">改善 </v>
      </c>
      <c r="AA61" s="28">
        <f>'6兵庫県CI先行個別指標'!O409</f>
        <v>8831</v>
      </c>
      <c r="AB61" s="2708">
        <f t="shared" si="19"/>
        <v>8484.6666666666661</v>
      </c>
      <c r="AC61" s="2708">
        <f t="shared" si="20"/>
        <v>124.33333333333212</v>
      </c>
      <c r="AD61" s="17">
        <f t="shared" si="21"/>
        <v>1</v>
      </c>
      <c r="AE61" s="17">
        <f t="shared" si="22"/>
        <v>1</v>
      </c>
      <c r="AF61" s="2727" t="str">
        <f t="shared" si="23"/>
        <v xml:space="preserve"> ?</v>
      </c>
      <c r="AG61" s="28">
        <f>'6兵庫県CI先行個別指標'!P409</f>
        <v>28</v>
      </c>
      <c r="AH61" s="2708">
        <f t="shared" si="24"/>
        <v>23.666666666666668</v>
      </c>
      <c r="AI61" s="2720">
        <f t="shared" si="34"/>
        <v>1</v>
      </c>
      <c r="AJ61" s="17">
        <f t="shared" si="25"/>
        <v>1</v>
      </c>
      <c r="AK61" s="17">
        <f t="shared" si="26"/>
        <v>1</v>
      </c>
      <c r="AL61" s="2727" t="str">
        <f t="shared" si="27"/>
        <v xml:space="preserve"> ?</v>
      </c>
      <c r="AM61" s="27">
        <f>'6兵庫県CI先行個別指標'!Q409</f>
        <v>118.2</v>
      </c>
      <c r="AN61" s="2708">
        <f t="shared" si="28"/>
        <v>121.3</v>
      </c>
      <c r="AO61" s="2708">
        <f t="shared" si="29"/>
        <v>-2.5666666666666771</v>
      </c>
      <c r="AP61" s="17">
        <f t="shared" si="30"/>
        <v>-1</v>
      </c>
      <c r="AQ61" s="17">
        <f t="shared" si="31"/>
        <v>-3</v>
      </c>
      <c r="AR61" s="2557" t="str">
        <f t="shared" si="32"/>
        <v xml:space="preserve">悪化 </v>
      </c>
    </row>
    <row r="62" spans="1:44">
      <c r="A62" s="112"/>
      <c r="B62" s="768" t="s">
        <v>10</v>
      </c>
      <c r="C62" s="27">
        <f>'6兵庫県CI先行個別指標'!K410</f>
        <v>100.2</v>
      </c>
      <c r="D62" s="2708">
        <f t="shared" si="0"/>
        <v>101.26666666666667</v>
      </c>
      <c r="E62" s="2708">
        <f t="shared" si="1"/>
        <v>0.66666666666665719</v>
      </c>
      <c r="F62" s="17">
        <f t="shared" si="2"/>
        <v>1</v>
      </c>
      <c r="G62" s="17">
        <f t="shared" si="3"/>
        <v>1</v>
      </c>
      <c r="H62" s="2727" t="str">
        <f t="shared" si="4"/>
        <v xml:space="preserve"> ?</v>
      </c>
      <c r="I62" s="27">
        <f>'6兵庫県CI先行個別指標'!L410</f>
        <v>94.6</v>
      </c>
      <c r="J62" s="2708">
        <f t="shared" si="5"/>
        <v>90.433333333333323</v>
      </c>
      <c r="K62" s="2720">
        <f t="shared" si="33"/>
        <v>1.6666666666666572</v>
      </c>
      <c r="L62" s="17">
        <f t="shared" si="6"/>
        <v>1</v>
      </c>
      <c r="M62" s="17">
        <f t="shared" si="7"/>
        <v>1</v>
      </c>
      <c r="N62" s="2727" t="str">
        <f t="shared" si="8"/>
        <v xml:space="preserve"> ?</v>
      </c>
      <c r="O62" s="27">
        <f>'6兵庫県CI先行個別指標'!M410</f>
        <v>2827</v>
      </c>
      <c r="P62" s="2708">
        <f t="shared" si="9"/>
        <v>2647.6666666666665</v>
      </c>
      <c r="Q62" s="2708">
        <f t="shared" si="10"/>
        <v>138.66666666666652</v>
      </c>
      <c r="R62" s="17">
        <f t="shared" si="11"/>
        <v>1</v>
      </c>
      <c r="S62" s="17">
        <f t="shared" si="12"/>
        <v>1</v>
      </c>
      <c r="T62" s="2727" t="str">
        <f t="shared" si="13"/>
        <v xml:space="preserve"> ?</v>
      </c>
      <c r="U62" s="28">
        <f>'6兵庫県CI先行個別指標'!N410</f>
        <v>15947</v>
      </c>
      <c r="V62" s="2709">
        <f t="shared" si="14"/>
        <v>16377.333333333334</v>
      </c>
      <c r="W62" s="2710">
        <f t="shared" si="15"/>
        <v>-13.33333333333394</v>
      </c>
      <c r="X62" s="17">
        <f t="shared" si="16"/>
        <v>-1</v>
      </c>
      <c r="Y62" s="17">
        <f t="shared" si="17"/>
        <v>1</v>
      </c>
      <c r="Z62" s="2727" t="str">
        <f t="shared" si="18"/>
        <v xml:space="preserve"> ?</v>
      </c>
      <c r="AA62" s="28">
        <f>'6兵庫県CI先行個別指標'!O410</f>
        <v>8948</v>
      </c>
      <c r="AB62" s="2708">
        <f t="shared" si="19"/>
        <v>8648.3333333333339</v>
      </c>
      <c r="AC62" s="2708">
        <f t="shared" si="20"/>
        <v>163.66666666666788</v>
      </c>
      <c r="AD62" s="17">
        <f t="shared" si="21"/>
        <v>1</v>
      </c>
      <c r="AE62" s="17">
        <f t="shared" si="22"/>
        <v>1</v>
      </c>
      <c r="AF62" s="2727" t="str">
        <f t="shared" si="23"/>
        <v xml:space="preserve"> ?</v>
      </c>
      <c r="AG62" s="28">
        <f>'6兵庫県CI先行個別指標'!P410</f>
        <v>24</v>
      </c>
      <c r="AH62" s="2708">
        <f t="shared" si="24"/>
        <v>24.666666666666668</v>
      </c>
      <c r="AI62" s="2720">
        <f t="shared" si="34"/>
        <v>-1</v>
      </c>
      <c r="AJ62" s="17">
        <f t="shared" si="25"/>
        <v>-1</v>
      </c>
      <c r="AK62" s="17">
        <f t="shared" si="26"/>
        <v>-1</v>
      </c>
      <c r="AL62" s="2727" t="str">
        <f t="shared" si="27"/>
        <v xml:space="preserve"> ?</v>
      </c>
      <c r="AM62" s="27">
        <f>'6兵庫県CI先行個別指標'!Q410</f>
        <v>117.7</v>
      </c>
      <c r="AN62" s="2708">
        <f t="shared" si="28"/>
        <v>119.5</v>
      </c>
      <c r="AO62" s="2708">
        <f t="shared" si="29"/>
        <v>-1.7999999999999972</v>
      </c>
      <c r="AP62" s="17">
        <f t="shared" si="30"/>
        <v>-1</v>
      </c>
      <c r="AQ62" s="17">
        <f t="shared" si="31"/>
        <v>-3</v>
      </c>
      <c r="AR62" s="2557" t="str">
        <f t="shared" si="32"/>
        <v xml:space="preserve">悪化 </v>
      </c>
    </row>
    <row r="63" spans="1:44">
      <c r="A63" s="112"/>
      <c r="B63" s="768" t="s">
        <v>11</v>
      </c>
      <c r="C63" s="27">
        <f>'6兵庫県CI先行個別指標'!K411</f>
        <v>102.4</v>
      </c>
      <c r="D63" s="2708">
        <f t="shared" si="0"/>
        <v>101.36666666666667</v>
      </c>
      <c r="E63" s="2708">
        <f t="shared" si="1"/>
        <v>0.10000000000000853</v>
      </c>
      <c r="F63" s="17">
        <f t="shared" si="2"/>
        <v>1</v>
      </c>
      <c r="G63" s="17">
        <f t="shared" si="3"/>
        <v>1</v>
      </c>
      <c r="H63" s="2727" t="str">
        <f t="shared" si="4"/>
        <v xml:space="preserve"> ?</v>
      </c>
      <c r="I63" s="27">
        <f>'6兵庫県CI先行個別指標'!L411</f>
        <v>93.6</v>
      </c>
      <c r="J63" s="2708">
        <f t="shared" si="5"/>
        <v>93.7</v>
      </c>
      <c r="K63" s="2720">
        <f t="shared" si="33"/>
        <v>-3.2666666666666799</v>
      </c>
      <c r="L63" s="17">
        <f t="shared" si="6"/>
        <v>-1</v>
      </c>
      <c r="M63" s="17">
        <f t="shared" si="7"/>
        <v>-1</v>
      </c>
      <c r="N63" s="2727" t="str">
        <f t="shared" si="8"/>
        <v xml:space="preserve"> ?</v>
      </c>
      <c r="O63" s="27">
        <f>'6兵庫県CI先行個別指標'!M411</f>
        <v>2340</v>
      </c>
      <c r="P63" s="2708">
        <f t="shared" si="9"/>
        <v>2572.6666666666665</v>
      </c>
      <c r="Q63" s="2708">
        <f t="shared" si="10"/>
        <v>-75</v>
      </c>
      <c r="R63" s="17">
        <f t="shared" si="11"/>
        <v>-1</v>
      </c>
      <c r="S63" s="17">
        <f t="shared" si="12"/>
        <v>-1</v>
      </c>
      <c r="T63" s="2727" t="str">
        <f t="shared" si="13"/>
        <v xml:space="preserve"> ?</v>
      </c>
      <c r="U63" s="28">
        <f>'6兵庫県CI先行個別指標'!N411</f>
        <v>15667</v>
      </c>
      <c r="V63" s="2709">
        <f t="shared" si="14"/>
        <v>16094</v>
      </c>
      <c r="W63" s="2710">
        <f t="shared" si="15"/>
        <v>-283.33333333333394</v>
      </c>
      <c r="X63" s="17">
        <f t="shared" si="16"/>
        <v>-1</v>
      </c>
      <c r="Y63" s="17">
        <f t="shared" si="17"/>
        <v>-1</v>
      </c>
      <c r="Z63" s="2727" t="str">
        <f t="shared" si="18"/>
        <v xml:space="preserve"> ?</v>
      </c>
      <c r="AA63" s="28">
        <f>'6兵庫県CI先行個別指標'!O411</f>
        <v>8841</v>
      </c>
      <c r="AB63" s="2708">
        <f t="shared" si="19"/>
        <v>8873.3333333333339</v>
      </c>
      <c r="AC63" s="2708">
        <f t="shared" si="20"/>
        <v>225</v>
      </c>
      <c r="AD63" s="17">
        <f t="shared" si="21"/>
        <v>1</v>
      </c>
      <c r="AE63" s="17">
        <f t="shared" si="22"/>
        <v>3</v>
      </c>
      <c r="AF63" s="2727" t="str">
        <f t="shared" si="23"/>
        <v xml:space="preserve">改善 </v>
      </c>
      <c r="AG63" s="28">
        <f>'6兵庫県CI先行個別指標'!P411</f>
        <v>31</v>
      </c>
      <c r="AH63" s="2708">
        <f t="shared" si="24"/>
        <v>27.666666666666668</v>
      </c>
      <c r="AI63" s="2720">
        <f t="shared" si="34"/>
        <v>-3</v>
      </c>
      <c r="AJ63" s="17">
        <f t="shared" si="25"/>
        <v>-1</v>
      </c>
      <c r="AK63" s="17">
        <f t="shared" si="26"/>
        <v>-1</v>
      </c>
      <c r="AL63" s="2727" t="str">
        <f t="shared" si="27"/>
        <v xml:space="preserve"> ?</v>
      </c>
      <c r="AM63" s="27">
        <f>'6兵庫県CI先行個別指標'!Q411</f>
        <v>115.3</v>
      </c>
      <c r="AN63" s="2708">
        <f t="shared" si="28"/>
        <v>117.06666666666666</v>
      </c>
      <c r="AO63" s="2708">
        <f t="shared" si="29"/>
        <v>-2.4333333333333371</v>
      </c>
      <c r="AP63" s="17">
        <f t="shared" si="30"/>
        <v>-1</v>
      </c>
      <c r="AQ63" s="17">
        <f t="shared" si="31"/>
        <v>-3</v>
      </c>
      <c r="AR63" s="2557" t="str">
        <f t="shared" si="32"/>
        <v xml:space="preserve">悪化 </v>
      </c>
    </row>
    <row r="64" spans="1:44">
      <c r="A64" s="112"/>
      <c r="B64" s="768" t="s">
        <v>12</v>
      </c>
      <c r="C64" s="27">
        <f>'6兵庫県CI先行個別指標'!K412</f>
        <v>101</v>
      </c>
      <c r="D64" s="2708">
        <f t="shared" si="0"/>
        <v>101.2</v>
      </c>
      <c r="E64" s="2708">
        <f t="shared" si="1"/>
        <v>-0.1666666666666714</v>
      </c>
      <c r="F64" s="17">
        <f t="shared" si="2"/>
        <v>-1</v>
      </c>
      <c r="G64" s="17">
        <f t="shared" si="3"/>
        <v>1</v>
      </c>
      <c r="H64" s="2727" t="str">
        <f t="shared" si="4"/>
        <v xml:space="preserve"> ?</v>
      </c>
      <c r="I64" s="27">
        <f>'6兵庫県CI先行個別指標'!L412</f>
        <v>97.3</v>
      </c>
      <c r="J64" s="2708">
        <f t="shared" si="5"/>
        <v>95.166666666666671</v>
      </c>
      <c r="K64" s="2720">
        <f t="shared" si="33"/>
        <v>-1.4666666666666686</v>
      </c>
      <c r="L64" s="17">
        <f t="shared" si="6"/>
        <v>-1</v>
      </c>
      <c r="M64" s="17">
        <f t="shared" si="7"/>
        <v>-1</v>
      </c>
      <c r="N64" s="2727" t="str">
        <f t="shared" si="8"/>
        <v xml:space="preserve"> ?</v>
      </c>
      <c r="O64" s="27">
        <f>'6兵庫県CI先行個別指標'!M412</f>
        <v>3083</v>
      </c>
      <c r="P64" s="2708">
        <f t="shared" si="9"/>
        <v>2750</v>
      </c>
      <c r="Q64" s="2708">
        <f t="shared" si="10"/>
        <v>177.33333333333348</v>
      </c>
      <c r="R64" s="17">
        <f t="shared" si="11"/>
        <v>1</v>
      </c>
      <c r="S64" s="17">
        <f t="shared" si="12"/>
        <v>1</v>
      </c>
      <c r="T64" s="2727" t="str">
        <f t="shared" si="13"/>
        <v xml:space="preserve"> ?</v>
      </c>
      <c r="U64" s="28">
        <f>'6兵庫県CI先行個別指標'!N412</f>
        <v>16183</v>
      </c>
      <c r="V64" s="2709">
        <f t="shared" si="14"/>
        <v>15932.333333333334</v>
      </c>
      <c r="W64" s="2710">
        <f t="shared" si="15"/>
        <v>-161.66666666666606</v>
      </c>
      <c r="X64" s="17">
        <f t="shared" si="16"/>
        <v>-1</v>
      </c>
      <c r="Y64" s="17">
        <f t="shared" si="17"/>
        <v>-3</v>
      </c>
      <c r="Z64" s="2727" t="str">
        <f t="shared" si="18"/>
        <v xml:space="preserve">悪化 </v>
      </c>
      <c r="AA64" s="28">
        <f>'6兵庫県CI先行個別指標'!O412</f>
        <v>9005</v>
      </c>
      <c r="AB64" s="2708">
        <f t="shared" si="19"/>
        <v>8931.3333333333339</v>
      </c>
      <c r="AC64" s="2708">
        <f t="shared" si="20"/>
        <v>58</v>
      </c>
      <c r="AD64" s="17">
        <f t="shared" si="21"/>
        <v>1</v>
      </c>
      <c r="AE64" s="17">
        <f t="shared" si="22"/>
        <v>3</v>
      </c>
      <c r="AF64" s="2727" t="str">
        <f t="shared" si="23"/>
        <v xml:space="preserve">改善 </v>
      </c>
      <c r="AG64" s="28">
        <f>'6兵庫県CI先行個別指標'!P412</f>
        <v>34</v>
      </c>
      <c r="AH64" s="2708">
        <f t="shared" si="24"/>
        <v>29.666666666666668</v>
      </c>
      <c r="AI64" s="2720">
        <f t="shared" si="34"/>
        <v>-2</v>
      </c>
      <c r="AJ64" s="17">
        <f t="shared" si="25"/>
        <v>-1</v>
      </c>
      <c r="AK64" s="17">
        <f t="shared" si="26"/>
        <v>-3</v>
      </c>
      <c r="AL64" s="2727" t="str">
        <f t="shared" si="27"/>
        <v xml:space="preserve">悪化 </v>
      </c>
      <c r="AM64" s="27">
        <f>'6兵庫県CI先行個別指標'!Q412</f>
        <v>112.8</v>
      </c>
      <c r="AN64" s="2708">
        <f t="shared" si="28"/>
        <v>115.26666666666667</v>
      </c>
      <c r="AO64" s="2708">
        <f t="shared" si="29"/>
        <v>-1.7999999999999972</v>
      </c>
      <c r="AP64" s="17">
        <f t="shared" si="30"/>
        <v>-1</v>
      </c>
      <c r="AQ64" s="17">
        <f t="shared" si="31"/>
        <v>-3</v>
      </c>
      <c r="AR64" s="2557" t="str">
        <f t="shared" si="32"/>
        <v xml:space="preserve">悪化 </v>
      </c>
    </row>
    <row r="65" spans="1:44">
      <c r="A65" s="112"/>
      <c r="B65" s="768" t="s">
        <v>13</v>
      </c>
      <c r="C65" s="27">
        <f>'6兵庫県CI先行個別指標'!K413</f>
        <v>101.1</v>
      </c>
      <c r="D65" s="2708">
        <f t="shared" si="0"/>
        <v>101.5</v>
      </c>
      <c r="E65" s="2708">
        <f t="shared" si="1"/>
        <v>0.29999999999999716</v>
      </c>
      <c r="F65" s="17">
        <f t="shared" si="2"/>
        <v>1</v>
      </c>
      <c r="G65" s="17">
        <f t="shared" si="3"/>
        <v>1</v>
      </c>
      <c r="H65" s="2727" t="str">
        <f t="shared" si="4"/>
        <v xml:space="preserve"> ?</v>
      </c>
      <c r="I65" s="27">
        <f>'6兵庫県CI先行個別指標'!L413</f>
        <v>97.1</v>
      </c>
      <c r="J65" s="2708">
        <f t="shared" si="5"/>
        <v>96</v>
      </c>
      <c r="K65" s="2720">
        <f t="shared" si="33"/>
        <v>-0.8333333333333286</v>
      </c>
      <c r="L65" s="17">
        <f t="shared" si="6"/>
        <v>-1</v>
      </c>
      <c r="M65" s="17">
        <f t="shared" si="7"/>
        <v>-3</v>
      </c>
      <c r="N65" s="2727" t="str">
        <f t="shared" si="8"/>
        <v xml:space="preserve">悪化 </v>
      </c>
      <c r="O65" s="27">
        <f>'6兵庫県CI先行個別指標'!M413</f>
        <v>2768</v>
      </c>
      <c r="P65" s="2708">
        <f t="shared" si="9"/>
        <v>2730.3333333333335</v>
      </c>
      <c r="Q65" s="2708">
        <f t="shared" si="10"/>
        <v>-19.666666666666515</v>
      </c>
      <c r="R65" s="17">
        <f t="shared" si="11"/>
        <v>-1</v>
      </c>
      <c r="S65" s="17">
        <f t="shared" si="12"/>
        <v>-1</v>
      </c>
      <c r="T65" s="2727" t="str">
        <f t="shared" si="13"/>
        <v xml:space="preserve"> ?</v>
      </c>
      <c r="U65" s="28">
        <f>'6兵庫県CI先行個別指標'!N413</f>
        <v>16427</v>
      </c>
      <c r="V65" s="2709">
        <f t="shared" si="14"/>
        <v>16092.333333333334</v>
      </c>
      <c r="W65" s="2710">
        <f t="shared" si="15"/>
        <v>160</v>
      </c>
      <c r="X65" s="17">
        <f t="shared" si="16"/>
        <v>1</v>
      </c>
      <c r="Y65" s="17">
        <f t="shared" si="17"/>
        <v>-1</v>
      </c>
      <c r="Z65" s="2727" t="str">
        <f t="shared" si="18"/>
        <v xml:space="preserve"> ?</v>
      </c>
      <c r="AA65" s="28">
        <f>'6兵庫県CI先行個別指標'!O413</f>
        <v>9037</v>
      </c>
      <c r="AB65" s="2708">
        <f t="shared" si="19"/>
        <v>8961</v>
      </c>
      <c r="AC65" s="2708">
        <f t="shared" si="20"/>
        <v>29.66666666666606</v>
      </c>
      <c r="AD65" s="17">
        <f t="shared" si="21"/>
        <v>1</v>
      </c>
      <c r="AE65" s="17">
        <f t="shared" si="22"/>
        <v>3</v>
      </c>
      <c r="AF65" s="2727" t="str">
        <f t="shared" si="23"/>
        <v xml:space="preserve">改善 </v>
      </c>
      <c r="AG65" s="28">
        <f>'6兵庫県CI先行個別指標'!P413</f>
        <v>27</v>
      </c>
      <c r="AH65" s="2708">
        <f t="shared" si="24"/>
        <v>30.666666666666668</v>
      </c>
      <c r="AI65" s="2720">
        <f t="shared" si="34"/>
        <v>-1</v>
      </c>
      <c r="AJ65" s="17">
        <f t="shared" si="25"/>
        <v>-1</v>
      </c>
      <c r="AK65" s="17">
        <f t="shared" si="26"/>
        <v>-3</v>
      </c>
      <c r="AL65" s="2727" t="str">
        <f t="shared" si="27"/>
        <v xml:space="preserve">悪化 </v>
      </c>
      <c r="AM65" s="27">
        <f>'6兵庫県CI先行個別指標'!Q413</f>
        <v>113.6</v>
      </c>
      <c r="AN65" s="2708">
        <f t="shared" si="28"/>
        <v>113.89999999999999</v>
      </c>
      <c r="AO65" s="2708">
        <f t="shared" si="29"/>
        <v>-1.3666666666666742</v>
      </c>
      <c r="AP65" s="17">
        <f t="shared" si="30"/>
        <v>-1</v>
      </c>
      <c r="AQ65" s="17">
        <f t="shared" si="31"/>
        <v>-3</v>
      </c>
      <c r="AR65" s="2557" t="str">
        <f t="shared" si="32"/>
        <v xml:space="preserve">悪化 </v>
      </c>
    </row>
    <row r="66" spans="1:44">
      <c r="A66" s="113"/>
      <c r="B66" s="2714" t="s">
        <v>14</v>
      </c>
      <c r="C66" s="29">
        <f>'6兵庫県CI先行個別指標'!K414</f>
        <v>99</v>
      </c>
      <c r="D66" s="2711">
        <f t="shared" si="0"/>
        <v>100.36666666666667</v>
      </c>
      <c r="E66" s="2711">
        <f t="shared" si="1"/>
        <v>-1.1333333333333258</v>
      </c>
      <c r="F66" s="402">
        <f t="shared" si="2"/>
        <v>-1</v>
      </c>
      <c r="G66" s="402">
        <f t="shared" si="3"/>
        <v>-1</v>
      </c>
      <c r="H66" s="2728" t="str">
        <f t="shared" si="4"/>
        <v xml:space="preserve"> ?</v>
      </c>
      <c r="I66" s="29">
        <f>'6兵庫県CI先行個別指標'!L414</f>
        <v>100.4</v>
      </c>
      <c r="J66" s="2711">
        <f t="shared" si="5"/>
        <v>98.266666666666652</v>
      </c>
      <c r="K66" s="2721">
        <f t="shared" si="33"/>
        <v>-2.2666666666666515</v>
      </c>
      <c r="L66" s="402">
        <f t="shared" si="6"/>
        <v>-1</v>
      </c>
      <c r="M66" s="402">
        <f t="shared" si="7"/>
        <v>-3</v>
      </c>
      <c r="N66" s="2728" t="str">
        <f t="shared" si="8"/>
        <v xml:space="preserve">悪化 </v>
      </c>
      <c r="O66" s="29">
        <f>'6兵庫県CI先行個別指標'!M414</f>
        <v>2624</v>
      </c>
      <c r="P66" s="2711">
        <f t="shared" si="9"/>
        <v>2825</v>
      </c>
      <c r="Q66" s="2711">
        <f t="shared" si="10"/>
        <v>94.666666666666515</v>
      </c>
      <c r="R66" s="402">
        <f t="shared" si="11"/>
        <v>1</v>
      </c>
      <c r="S66" s="402">
        <f t="shared" si="12"/>
        <v>1</v>
      </c>
      <c r="T66" s="2728" t="str">
        <f t="shared" si="13"/>
        <v xml:space="preserve"> ?</v>
      </c>
      <c r="U66" s="30">
        <f>'6兵庫県CI先行個別指標'!N414</f>
        <v>15780</v>
      </c>
      <c r="V66" s="2712">
        <f t="shared" si="14"/>
        <v>16130</v>
      </c>
      <c r="W66" s="2713">
        <f t="shared" si="15"/>
        <v>37.66666666666606</v>
      </c>
      <c r="X66" s="402">
        <f t="shared" si="16"/>
        <v>1</v>
      </c>
      <c r="Y66" s="402">
        <f t="shared" si="17"/>
        <v>1</v>
      </c>
      <c r="Z66" s="2728" t="str">
        <f t="shared" si="18"/>
        <v xml:space="preserve"> ?</v>
      </c>
      <c r="AA66" s="30">
        <f>'6兵庫県CI先行個別指標'!O414</f>
        <v>9737</v>
      </c>
      <c r="AB66" s="2711">
        <f t="shared" si="19"/>
        <v>9259.6666666666661</v>
      </c>
      <c r="AC66" s="2711">
        <f t="shared" si="20"/>
        <v>298.66666666666606</v>
      </c>
      <c r="AD66" s="402">
        <f t="shared" si="21"/>
        <v>1</v>
      </c>
      <c r="AE66" s="402">
        <f t="shared" si="22"/>
        <v>3</v>
      </c>
      <c r="AF66" s="2728" t="str">
        <f t="shared" si="23"/>
        <v xml:space="preserve">改善 </v>
      </c>
      <c r="AG66" s="30">
        <f>'6兵庫県CI先行個別指標'!P414</f>
        <v>32</v>
      </c>
      <c r="AH66" s="2711">
        <f t="shared" si="24"/>
        <v>31</v>
      </c>
      <c r="AI66" s="2721">
        <f t="shared" si="34"/>
        <v>-0.33333333333333215</v>
      </c>
      <c r="AJ66" s="402">
        <f t="shared" si="25"/>
        <v>-1</v>
      </c>
      <c r="AK66" s="402">
        <f t="shared" si="26"/>
        <v>-3</v>
      </c>
      <c r="AL66" s="2728" t="str">
        <f t="shared" si="27"/>
        <v xml:space="preserve">悪化 </v>
      </c>
      <c r="AM66" s="29">
        <f>'6兵庫県CI先行個別指標'!Q414</f>
        <v>112.5</v>
      </c>
      <c r="AN66" s="2711">
        <f t="shared" si="28"/>
        <v>112.96666666666665</v>
      </c>
      <c r="AO66" s="2711">
        <f t="shared" si="29"/>
        <v>-0.93333333333333712</v>
      </c>
      <c r="AP66" s="402">
        <f t="shared" si="30"/>
        <v>-1</v>
      </c>
      <c r="AQ66" s="402">
        <f t="shared" si="31"/>
        <v>-3</v>
      </c>
      <c r="AR66" s="2724" t="str">
        <f t="shared" si="32"/>
        <v xml:space="preserve">悪化 </v>
      </c>
    </row>
    <row r="67" spans="1:44">
      <c r="A67" s="764" t="s">
        <v>1218</v>
      </c>
      <c r="B67" s="564" t="s">
        <v>3</v>
      </c>
      <c r="C67" s="27">
        <f>'6兵庫県CI先行個別指標'!K415</f>
        <v>98.1</v>
      </c>
      <c r="D67" s="2692">
        <f t="shared" si="0"/>
        <v>99.399999999999991</v>
      </c>
      <c r="E67" s="2692">
        <f t="shared" si="1"/>
        <v>-0.96666666666668277</v>
      </c>
      <c r="F67" s="17">
        <f t="shared" si="2"/>
        <v>-1</v>
      </c>
      <c r="G67" s="17">
        <f t="shared" si="3"/>
        <v>-1</v>
      </c>
      <c r="H67" s="2727" t="str">
        <f t="shared" si="4"/>
        <v xml:space="preserve"> ?</v>
      </c>
      <c r="I67" s="27">
        <f>'6兵庫県CI先行個別指標'!L415</f>
        <v>107.3</v>
      </c>
      <c r="J67" s="2692">
        <f t="shared" si="5"/>
        <v>101.60000000000001</v>
      </c>
      <c r="K67" s="2720">
        <f t="shared" si="33"/>
        <v>-3.333333333333357</v>
      </c>
      <c r="L67" s="17">
        <f t="shared" si="6"/>
        <v>-1</v>
      </c>
      <c r="M67" s="17">
        <f t="shared" si="7"/>
        <v>-3</v>
      </c>
      <c r="N67" s="2727" t="str">
        <f t="shared" si="8"/>
        <v xml:space="preserve">悪化 </v>
      </c>
      <c r="O67" s="27">
        <f>'6兵庫県CI先行個別指標'!M415</f>
        <v>2971</v>
      </c>
      <c r="P67" s="2692">
        <f t="shared" si="9"/>
        <v>2787.6666666666665</v>
      </c>
      <c r="Q67" s="2692">
        <f t="shared" si="10"/>
        <v>-37.333333333333485</v>
      </c>
      <c r="R67" s="17">
        <f t="shared" si="11"/>
        <v>-1</v>
      </c>
      <c r="S67" s="17">
        <f t="shared" si="12"/>
        <v>-1</v>
      </c>
      <c r="T67" s="2727" t="str">
        <f t="shared" si="13"/>
        <v xml:space="preserve"> ?</v>
      </c>
      <c r="U67" s="28">
        <f>'6兵庫県CI先行個別指標'!N415</f>
        <v>15301</v>
      </c>
      <c r="V67" s="2699">
        <f t="shared" si="14"/>
        <v>15836</v>
      </c>
      <c r="W67" s="2698">
        <f t="shared" si="15"/>
        <v>-294</v>
      </c>
      <c r="X67" s="17">
        <f t="shared" si="16"/>
        <v>-1</v>
      </c>
      <c r="Y67" s="17">
        <f t="shared" si="17"/>
        <v>1</v>
      </c>
      <c r="Z67" s="2727" t="str">
        <f t="shared" si="18"/>
        <v xml:space="preserve"> ?</v>
      </c>
      <c r="AA67" s="28">
        <f>'6兵庫県CI先行個別指標'!O415</f>
        <v>10208</v>
      </c>
      <c r="AB67" s="2692">
        <f t="shared" si="19"/>
        <v>9660.6666666666661</v>
      </c>
      <c r="AC67" s="2692">
        <f t="shared" si="20"/>
        <v>401</v>
      </c>
      <c r="AD67" s="17">
        <f t="shared" si="21"/>
        <v>1</v>
      </c>
      <c r="AE67" s="17">
        <f t="shared" si="22"/>
        <v>3</v>
      </c>
      <c r="AF67" s="2727" t="str">
        <f t="shared" si="23"/>
        <v xml:space="preserve">改善 </v>
      </c>
      <c r="AG67" s="28">
        <f>'6兵庫県CI先行個別指標'!P415</f>
        <v>36</v>
      </c>
      <c r="AH67" s="2692">
        <f t="shared" si="24"/>
        <v>31.666666666666668</v>
      </c>
      <c r="AI67" s="2720">
        <f t="shared" si="34"/>
        <v>-0.66666666666666785</v>
      </c>
      <c r="AJ67" s="17">
        <f t="shared" si="25"/>
        <v>-1</v>
      </c>
      <c r="AK67" s="17">
        <f t="shared" si="26"/>
        <v>-3</v>
      </c>
      <c r="AL67" s="2727" t="str">
        <f t="shared" si="27"/>
        <v xml:space="preserve">悪化 </v>
      </c>
      <c r="AM67" s="27">
        <f>'6兵庫県CI先行個別指標'!Q415</f>
        <v>111.1</v>
      </c>
      <c r="AN67" s="2692">
        <f t="shared" si="28"/>
        <v>112.39999999999999</v>
      </c>
      <c r="AO67" s="2692">
        <f t="shared" si="29"/>
        <v>-0.56666666666666288</v>
      </c>
      <c r="AP67" s="17">
        <f t="shared" si="30"/>
        <v>-1</v>
      </c>
      <c r="AQ67" s="17">
        <f t="shared" si="31"/>
        <v>-3</v>
      </c>
      <c r="AR67" s="2557" t="str">
        <f t="shared" si="32"/>
        <v xml:space="preserve">悪化 </v>
      </c>
    </row>
    <row r="68" spans="1:44">
      <c r="A68" s="764">
        <v>2023</v>
      </c>
      <c r="B68" s="564" t="s">
        <v>4</v>
      </c>
      <c r="C68" s="27">
        <f>'6兵庫県CI先行個別指標'!K416</f>
        <v>100.2</v>
      </c>
      <c r="D68" s="2692">
        <f t="shared" si="0"/>
        <v>99.100000000000009</v>
      </c>
      <c r="E68" s="2692">
        <f t="shared" si="1"/>
        <v>-0.29999999999998295</v>
      </c>
      <c r="F68" s="17">
        <f t="shared" si="2"/>
        <v>-1</v>
      </c>
      <c r="G68" s="17">
        <f t="shared" si="3"/>
        <v>-3</v>
      </c>
      <c r="H68" s="2727" t="str">
        <f t="shared" si="4"/>
        <v xml:space="preserve">悪化 </v>
      </c>
      <c r="I68" s="27">
        <f>'6兵庫県CI先行個別指標'!L416</f>
        <v>100.2</v>
      </c>
      <c r="J68" s="2692">
        <f t="shared" si="5"/>
        <v>102.63333333333333</v>
      </c>
      <c r="K68" s="2720">
        <f t="shared" si="33"/>
        <v>-1.0333333333333172</v>
      </c>
      <c r="L68" s="17">
        <f t="shared" si="6"/>
        <v>-1</v>
      </c>
      <c r="M68" s="17">
        <f t="shared" si="7"/>
        <v>-3</v>
      </c>
      <c r="N68" s="2727" t="str">
        <f t="shared" si="8"/>
        <v xml:space="preserve">悪化 </v>
      </c>
      <c r="O68" s="27">
        <f>'6兵庫県CI先行個別指標'!M416</f>
        <v>2129</v>
      </c>
      <c r="P68" s="2692">
        <f t="shared" si="9"/>
        <v>2574.6666666666665</v>
      </c>
      <c r="Q68" s="2692">
        <f t="shared" si="10"/>
        <v>-213</v>
      </c>
      <c r="R68" s="17">
        <f t="shared" si="11"/>
        <v>-1</v>
      </c>
      <c r="S68" s="17">
        <f t="shared" si="12"/>
        <v>-1</v>
      </c>
      <c r="T68" s="2727" t="str">
        <f t="shared" si="13"/>
        <v xml:space="preserve"> ?</v>
      </c>
      <c r="U68" s="28">
        <f>'6兵庫県CI先行個別指標'!N416</f>
        <v>15115</v>
      </c>
      <c r="V68" s="2699">
        <f t="shared" si="14"/>
        <v>15398.666666666666</v>
      </c>
      <c r="W68" s="2698">
        <f t="shared" si="15"/>
        <v>-437.33333333333394</v>
      </c>
      <c r="X68" s="17">
        <f t="shared" si="16"/>
        <v>-1</v>
      </c>
      <c r="Y68" s="17">
        <f t="shared" si="17"/>
        <v>-1</v>
      </c>
      <c r="Z68" s="2727" t="str">
        <f t="shared" si="18"/>
        <v xml:space="preserve"> ?</v>
      </c>
      <c r="AA68" s="28">
        <f>'6兵庫県CI先行個別指標'!O416</f>
        <v>10471</v>
      </c>
      <c r="AB68" s="2692">
        <f t="shared" si="19"/>
        <v>10138.666666666666</v>
      </c>
      <c r="AC68" s="2692">
        <f t="shared" si="20"/>
        <v>478</v>
      </c>
      <c r="AD68" s="17">
        <f t="shared" si="21"/>
        <v>1</v>
      </c>
      <c r="AE68" s="17">
        <f t="shared" si="22"/>
        <v>3</v>
      </c>
      <c r="AF68" s="2727" t="str">
        <f t="shared" si="23"/>
        <v xml:space="preserve">改善 </v>
      </c>
      <c r="AG68" s="28">
        <f>'6兵庫県CI先行個別指標'!P416</f>
        <v>38</v>
      </c>
      <c r="AH68" s="2692">
        <f t="shared" si="24"/>
        <v>35.333333333333336</v>
      </c>
      <c r="AI68" s="2720">
        <f t="shared" si="34"/>
        <v>-3.6666666666666679</v>
      </c>
      <c r="AJ68" s="17">
        <f t="shared" si="25"/>
        <v>-1</v>
      </c>
      <c r="AK68" s="17">
        <f t="shared" si="26"/>
        <v>-3</v>
      </c>
      <c r="AL68" s="2727" t="str">
        <f t="shared" si="27"/>
        <v xml:space="preserve">悪化 </v>
      </c>
      <c r="AM68" s="27">
        <f>'6兵庫県CI先行個別指標'!Q416</f>
        <v>108.4</v>
      </c>
      <c r="AN68" s="2692">
        <f t="shared" si="28"/>
        <v>110.66666666666667</v>
      </c>
      <c r="AO68" s="2692">
        <f t="shared" si="29"/>
        <v>-1.7333333333333201</v>
      </c>
      <c r="AP68" s="17">
        <f t="shared" si="30"/>
        <v>-1</v>
      </c>
      <c r="AQ68" s="17">
        <f t="shared" si="31"/>
        <v>-3</v>
      </c>
      <c r="AR68" s="2557" t="str">
        <f t="shared" si="32"/>
        <v xml:space="preserve">悪化 </v>
      </c>
    </row>
    <row r="69" spans="1:44">
      <c r="A69" s="764"/>
      <c r="B69" s="564" t="s">
        <v>5</v>
      </c>
      <c r="C69" s="27">
        <f>'6兵庫県CI先行個別指標'!K417</f>
        <v>101</v>
      </c>
      <c r="D69" s="2692">
        <f t="shared" si="0"/>
        <v>99.766666666666666</v>
      </c>
      <c r="E69" s="2692">
        <f t="shared" si="1"/>
        <v>0.66666666666665719</v>
      </c>
      <c r="F69" s="17">
        <f t="shared" si="2"/>
        <v>1</v>
      </c>
      <c r="G69" s="17">
        <f t="shared" si="3"/>
        <v>-1</v>
      </c>
      <c r="H69" s="2727" t="str">
        <f t="shared" si="4"/>
        <v xml:space="preserve"> ?</v>
      </c>
      <c r="I69" s="27">
        <f>'6兵庫県CI先行個別指標'!L417</f>
        <v>102.9</v>
      </c>
      <c r="J69" s="2692">
        <f t="shared" si="5"/>
        <v>103.46666666666665</v>
      </c>
      <c r="K69" s="2720">
        <f t="shared" si="33"/>
        <v>-0.8333333333333286</v>
      </c>
      <c r="L69" s="17">
        <f t="shared" si="6"/>
        <v>-1</v>
      </c>
      <c r="M69" s="17">
        <f t="shared" si="7"/>
        <v>-3</v>
      </c>
      <c r="N69" s="2727" t="str">
        <f t="shared" si="8"/>
        <v xml:space="preserve">悪化 </v>
      </c>
      <c r="O69" s="27">
        <f>'6兵庫県CI先行個別指標'!M417</f>
        <v>2570</v>
      </c>
      <c r="P69" s="2692">
        <f t="shared" si="9"/>
        <v>2556.6666666666665</v>
      </c>
      <c r="Q69" s="2692">
        <f t="shared" si="10"/>
        <v>-18</v>
      </c>
      <c r="R69" s="17">
        <f t="shared" si="11"/>
        <v>-1</v>
      </c>
      <c r="S69" s="17">
        <f t="shared" si="12"/>
        <v>-3</v>
      </c>
      <c r="T69" s="2727" t="str">
        <f t="shared" si="13"/>
        <v xml:space="preserve">悪化 </v>
      </c>
      <c r="U69" s="28">
        <f>'6兵庫県CI先行個別指標'!N417</f>
        <v>15288</v>
      </c>
      <c r="V69" s="2699">
        <f t="shared" si="14"/>
        <v>15234.666666666666</v>
      </c>
      <c r="W69" s="2698">
        <f t="shared" si="15"/>
        <v>-164</v>
      </c>
      <c r="X69" s="17">
        <f t="shared" si="16"/>
        <v>-1</v>
      </c>
      <c r="Y69" s="17">
        <f t="shared" si="17"/>
        <v>-3</v>
      </c>
      <c r="Z69" s="2727" t="str">
        <f t="shared" si="18"/>
        <v xml:space="preserve">悪化 </v>
      </c>
      <c r="AA69" s="28">
        <f>'6兵庫県CI先行個別指標'!O417</f>
        <v>10584</v>
      </c>
      <c r="AB69" s="2692">
        <f t="shared" si="19"/>
        <v>10421</v>
      </c>
      <c r="AC69" s="2692">
        <f t="shared" si="20"/>
        <v>282.33333333333394</v>
      </c>
      <c r="AD69" s="17">
        <f t="shared" si="21"/>
        <v>1</v>
      </c>
      <c r="AE69" s="17">
        <f t="shared" si="22"/>
        <v>3</v>
      </c>
      <c r="AF69" s="2727" t="str">
        <f t="shared" si="23"/>
        <v xml:space="preserve">改善 </v>
      </c>
      <c r="AG69" s="28">
        <f>'6兵庫県CI先行個別指標'!P417</f>
        <v>44</v>
      </c>
      <c r="AH69" s="2692">
        <f t="shared" si="24"/>
        <v>39.333333333333336</v>
      </c>
      <c r="AI69" s="2720">
        <f t="shared" si="34"/>
        <v>-4</v>
      </c>
      <c r="AJ69" s="17">
        <f t="shared" si="25"/>
        <v>-1</v>
      </c>
      <c r="AK69" s="17">
        <f t="shared" si="26"/>
        <v>-3</v>
      </c>
      <c r="AL69" s="2727" t="str">
        <f t="shared" si="27"/>
        <v xml:space="preserve">悪化 </v>
      </c>
      <c r="AM69" s="27">
        <f>'6兵庫県CI先行個別指標'!Q417</f>
        <v>104.8</v>
      </c>
      <c r="AN69" s="2692">
        <f t="shared" si="28"/>
        <v>108.10000000000001</v>
      </c>
      <c r="AO69" s="2692">
        <f t="shared" si="29"/>
        <v>-2.5666666666666629</v>
      </c>
      <c r="AP69" s="17">
        <f t="shared" si="30"/>
        <v>-1</v>
      </c>
      <c r="AQ69" s="17">
        <f t="shared" si="31"/>
        <v>-3</v>
      </c>
      <c r="AR69" s="2557" t="str">
        <f t="shared" si="32"/>
        <v xml:space="preserve">悪化 </v>
      </c>
    </row>
    <row r="70" spans="1:44">
      <c r="A70" s="764"/>
      <c r="B70" s="564" t="s">
        <v>6</v>
      </c>
      <c r="C70" s="27">
        <f>'6兵庫県CI先行個別指標'!K418</f>
        <v>98.9</v>
      </c>
      <c r="D70" s="2692">
        <f t="shared" si="0"/>
        <v>100.03333333333335</v>
      </c>
      <c r="E70" s="2692">
        <f t="shared" si="1"/>
        <v>0.26666666666667993</v>
      </c>
      <c r="F70" s="17">
        <f t="shared" si="2"/>
        <v>1</v>
      </c>
      <c r="G70" s="17">
        <f t="shared" si="3"/>
        <v>1</v>
      </c>
      <c r="H70" s="2727" t="str">
        <f t="shared" si="4"/>
        <v xml:space="preserve"> ?</v>
      </c>
      <c r="I70" s="27">
        <f>'6兵庫県CI先行個別指標'!L418</f>
        <v>101.6</v>
      </c>
      <c r="J70" s="2692">
        <f t="shared" si="5"/>
        <v>101.56666666666668</v>
      </c>
      <c r="K70" s="2720">
        <f t="shared" si="33"/>
        <v>1.8999999999999773</v>
      </c>
      <c r="L70" s="17">
        <f t="shared" si="6"/>
        <v>1</v>
      </c>
      <c r="M70" s="17">
        <f t="shared" si="7"/>
        <v>-1</v>
      </c>
      <c r="N70" s="2727" t="str">
        <f t="shared" si="8"/>
        <v xml:space="preserve"> ?</v>
      </c>
      <c r="O70" s="27">
        <f>'6兵庫県CI先行個別指標'!M418</f>
        <v>2450</v>
      </c>
      <c r="P70" s="2692">
        <f t="shared" si="9"/>
        <v>2383</v>
      </c>
      <c r="Q70" s="2692">
        <f t="shared" si="10"/>
        <v>-173.66666666666652</v>
      </c>
      <c r="R70" s="17">
        <f t="shared" si="11"/>
        <v>-1</v>
      </c>
      <c r="S70" s="17">
        <f t="shared" si="12"/>
        <v>-3</v>
      </c>
      <c r="T70" s="2727" t="str">
        <f t="shared" si="13"/>
        <v xml:space="preserve">悪化 </v>
      </c>
      <c r="U70" s="28">
        <f>'6兵庫県CI先行個別指標'!N418</f>
        <v>15924</v>
      </c>
      <c r="V70" s="2699">
        <f t="shared" si="14"/>
        <v>15442.333333333334</v>
      </c>
      <c r="W70" s="2698">
        <f t="shared" si="15"/>
        <v>207.66666666666788</v>
      </c>
      <c r="X70" s="17">
        <f t="shared" si="16"/>
        <v>1</v>
      </c>
      <c r="Y70" s="17">
        <f t="shared" si="17"/>
        <v>-1</v>
      </c>
      <c r="Z70" s="2727" t="str">
        <f t="shared" si="18"/>
        <v xml:space="preserve"> ?</v>
      </c>
      <c r="AA70" s="28">
        <f>'6兵庫県CI先行個別指標'!O418</f>
        <v>11247</v>
      </c>
      <c r="AB70" s="2692">
        <f t="shared" si="19"/>
        <v>10767.333333333334</v>
      </c>
      <c r="AC70" s="2692">
        <f t="shared" si="20"/>
        <v>346.33333333333394</v>
      </c>
      <c r="AD70" s="17">
        <f t="shared" si="21"/>
        <v>1</v>
      </c>
      <c r="AE70" s="17">
        <f t="shared" si="22"/>
        <v>3</v>
      </c>
      <c r="AF70" s="2727" t="str">
        <f t="shared" si="23"/>
        <v xml:space="preserve">改善 </v>
      </c>
      <c r="AG70" s="28">
        <f>'6兵庫県CI先行個別指標'!P418</f>
        <v>39</v>
      </c>
      <c r="AH70" s="2692">
        <f t="shared" si="24"/>
        <v>40.333333333333336</v>
      </c>
      <c r="AI70" s="2720">
        <f t="shared" si="34"/>
        <v>-1</v>
      </c>
      <c r="AJ70" s="17">
        <f t="shared" si="25"/>
        <v>-1</v>
      </c>
      <c r="AK70" s="17">
        <f t="shared" si="26"/>
        <v>-3</v>
      </c>
      <c r="AL70" s="2727" t="str">
        <f t="shared" si="27"/>
        <v xml:space="preserve">悪化 </v>
      </c>
      <c r="AM70" s="27">
        <f>'6兵庫県CI先行個別指標'!Q418</f>
        <v>102</v>
      </c>
      <c r="AN70" s="2692">
        <f t="shared" si="28"/>
        <v>105.06666666666666</v>
      </c>
      <c r="AO70" s="2692">
        <f t="shared" si="29"/>
        <v>-3.0333333333333456</v>
      </c>
      <c r="AP70" s="17">
        <f t="shared" si="30"/>
        <v>-1</v>
      </c>
      <c r="AQ70" s="17">
        <f t="shared" si="31"/>
        <v>-3</v>
      </c>
      <c r="AR70" s="2557" t="str">
        <f t="shared" si="32"/>
        <v xml:space="preserve">悪化 </v>
      </c>
    </row>
    <row r="71" spans="1:44">
      <c r="A71" s="764"/>
      <c r="B71" s="564" t="s">
        <v>7</v>
      </c>
      <c r="C71" s="27">
        <f>'6兵庫県CI先行個別指標'!K419</f>
        <v>100</v>
      </c>
      <c r="D71" s="2692">
        <f t="shared" si="0"/>
        <v>99.966666666666654</v>
      </c>
      <c r="E71" s="2692">
        <f t="shared" si="1"/>
        <v>-6.6666666666691299E-2</v>
      </c>
      <c r="F71" s="17">
        <f t="shared" si="2"/>
        <v>-1</v>
      </c>
      <c r="G71" s="17">
        <f t="shared" si="3"/>
        <v>1</v>
      </c>
      <c r="H71" s="2727" t="str">
        <f t="shared" si="4"/>
        <v xml:space="preserve"> ?</v>
      </c>
      <c r="I71" s="27">
        <f>'6兵庫県CI先行個別指標'!L419</f>
        <v>101.5</v>
      </c>
      <c r="J71" s="2692">
        <f t="shared" si="5"/>
        <v>102</v>
      </c>
      <c r="K71" s="2720">
        <f t="shared" si="33"/>
        <v>-0.43333333333332291</v>
      </c>
      <c r="L71" s="17">
        <f t="shared" si="6"/>
        <v>-1</v>
      </c>
      <c r="M71" s="17">
        <f t="shared" si="7"/>
        <v>-1</v>
      </c>
      <c r="N71" s="2727" t="str">
        <f t="shared" si="8"/>
        <v xml:space="preserve"> ?</v>
      </c>
      <c r="O71" s="27">
        <f>'6兵庫県CI先行個別指標'!M419</f>
        <v>2720</v>
      </c>
      <c r="P71" s="2692">
        <f t="shared" si="9"/>
        <v>2580</v>
      </c>
      <c r="Q71" s="2692">
        <f t="shared" si="10"/>
        <v>197</v>
      </c>
      <c r="R71" s="17">
        <f t="shared" si="11"/>
        <v>1</v>
      </c>
      <c r="S71" s="17">
        <f t="shared" si="12"/>
        <v>-1</v>
      </c>
      <c r="T71" s="2727" t="str">
        <f t="shared" si="13"/>
        <v xml:space="preserve"> ?</v>
      </c>
      <c r="U71" s="28">
        <f>'6兵庫県CI先行個別指標'!N419</f>
        <v>15395</v>
      </c>
      <c r="V71" s="2699">
        <f t="shared" si="14"/>
        <v>15535.666666666666</v>
      </c>
      <c r="W71" s="2698">
        <f t="shared" si="15"/>
        <v>93.333333333332121</v>
      </c>
      <c r="X71" s="17">
        <f t="shared" si="16"/>
        <v>1</v>
      </c>
      <c r="Y71" s="17">
        <f t="shared" si="17"/>
        <v>1</v>
      </c>
      <c r="Z71" s="2727" t="str">
        <f t="shared" si="18"/>
        <v xml:space="preserve"> ?</v>
      </c>
      <c r="AA71" s="28">
        <f>'6兵庫県CI先行個別指標'!O419</f>
        <v>11199</v>
      </c>
      <c r="AB71" s="2692">
        <f t="shared" si="19"/>
        <v>11010</v>
      </c>
      <c r="AC71" s="2692">
        <f t="shared" si="20"/>
        <v>242.66666666666606</v>
      </c>
      <c r="AD71" s="17">
        <f t="shared" si="21"/>
        <v>1</v>
      </c>
      <c r="AE71" s="17">
        <f t="shared" si="22"/>
        <v>3</v>
      </c>
      <c r="AF71" s="2727" t="str">
        <f t="shared" si="23"/>
        <v xml:space="preserve">改善 </v>
      </c>
      <c r="AG71" s="28">
        <f>'6兵庫県CI先行個別指標'!P419</f>
        <v>47</v>
      </c>
      <c r="AH71" s="2692">
        <f t="shared" si="24"/>
        <v>43.333333333333336</v>
      </c>
      <c r="AI71" s="2720">
        <f t="shared" si="34"/>
        <v>-3</v>
      </c>
      <c r="AJ71" s="17">
        <f t="shared" si="25"/>
        <v>-1</v>
      </c>
      <c r="AK71" s="17">
        <f t="shared" si="26"/>
        <v>-3</v>
      </c>
      <c r="AL71" s="2727" t="str">
        <f t="shared" si="27"/>
        <v xml:space="preserve">悪化 </v>
      </c>
      <c r="AM71" s="27">
        <f>'6兵庫県CI先行個別指標'!Q419</f>
        <v>101.5</v>
      </c>
      <c r="AN71" s="2692">
        <f t="shared" si="28"/>
        <v>102.76666666666667</v>
      </c>
      <c r="AO71" s="2692">
        <f t="shared" si="29"/>
        <v>-2.2999999999999972</v>
      </c>
      <c r="AP71" s="17">
        <f t="shared" si="30"/>
        <v>-1</v>
      </c>
      <c r="AQ71" s="17">
        <f t="shared" si="31"/>
        <v>-3</v>
      </c>
      <c r="AR71" s="2557" t="str">
        <f t="shared" si="32"/>
        <v xml:space="preserve">悪化 </v>
      </c>
    </row>
    <row r="72" spans="1:44">
      <c r="A72" s="764"/>
      <c r="B72" s="564" t="s">
        <v>8</v>
      </c>
      <c r="C72" s="27">
        <f>'6兵庫県CI先行個別指標'!K420</f>
        <v>100.9</v>
      </c>
      <c r="D72" s="2692">
        <f t="shared" si="0"/>
        <v>99.933333333333337</v>
      </c>
      <c r="E72" s="2692">
        <f t="shared" si="1"/>
        <v>-3.3333333333317228E-2</v>
      </c>
      <c r="F72" s="17">
        <f t="shared" si="2"/>
        <v>-1</v>
      </c>
      <c r="G72" s="17">
        <f t="shared" si="3"/>
        <v>-1</v>
      </c>
      <c r="H72" s="2727" t="str">
        <f t="shared" si="4"/>
        <v xml:space="preserve"> ?</v>
      </c>
      <c r="I72" s="27">
        <f>'6兵庫県CI先行個別指標'!L420</f>
        <v>103.7</v>
      </c>
      <c r="J72" s="2692">
        <f t="shared" si="5"/>
        <v>102.26666666666667</v>
      </c>
      <c r="K72" s="2720">
        <f t="shared" si="33"/>
        <v>-0.26666666666666572</v>
      </c>
      <c r="L72" s="17">
        <f t="shared" si="6"/>
        <v>-1</v>
      </c>
      <c r="M72" s="17">
        <f t="shared" si="7"/>
        <v>-1</v>
      </c>
      <c r="N72" s="2727" t="str">
        <f t="shared" si="8"/>
        <v xml:space="preserve"> ?</v>
      </c>
      <c r="O72" s="27">
        <f>'6兵庫県CI先行個別指標'!M420</f>
        <v>2141</v>
      </c>
      <c r="P72" s="2692">
        <f t="shared" si="9"/>
        <v>2437</v>
      </c>
      <c r="Q72" s="2692">
        <f t="shared" si="10"/>
        <v>-143</v>
      </c>
      <c r="R72" s="17">
        <f t="shared" si="11"/>
        <v>-1</v>
      </c>
      <c r="S72" s="17">
        <f t="shared" si="12"/>
        <v>-1</v>
      </c>
      <c r="T72" s="2727" t="str">
        <f t="shared" si="13"/>
        <v xml:space="preserve"> ?</v>
      </c>
      <c r="U72" s="28">
        <f>'6兵庫県CI先行個別指標'!N420</f>
        <v>15351</v>
      </c>
      <c r="V72" s="2699">
        <f t="shared" si="14"/>
        <v>15556.666666666666</v>
      </c>
      <c r="W72" s="2698">
        <f t="shared" si="15"/>
        <v>21</v>
      </c>
      <c r="X72" s="17">
        <f t="shared" si="16"/>
        <v>1</v>
      </c>
      <c r="Y72" s="17">
        <f t="shared" si="17"/>
        <v>3</v>
      </c>
      <c r="Z72" s="2727" t="str">
        <f t="shared" si="18"/>
        <v xml:space="preserve">改善 </v>
      </c>
      <c r="AA72" s="28">
        <f>'6兵庫県CI先行個別指標'!O420</f>
        <v>10927</v>
      </c>
      <c r="AB72" s="2692">
        <f t="shared" si="19"/>
        <v>11124.333333333334</v>
      </c>
      <c r="AC72" s="2692">
        <f t="shared" si="20"/>
        <v>114.33333333333394</v>
      </c>
      <c r="AD72" s="17">
        <f t="shared" si="21"/>
        <v>1</v>
      </c>
      <c r="AE72" s="17">
        <f t="shared" si="22"/>
        <v>3</v>
      </c>
      <c r="AF72" s="2727" t="str">
        <f t="shared" si="23"/>
        <v xml:space="preserve">改善 </v>
      </c>
      <c r="AG72" s="28">
        <f>'6兵庫県CI先行個別指標'!P420</f>
        <v>41</v>
      </c>
      <c r="AH72" s="2692">
        <f t="shared" si="24"/>
        <v>42.333333333333336</v>
      </c>
      <c r="AI72" s="2720">
        <f t="shared" si="34"/>
        <v>1</v>
      </c>
      <c r="AJ72" s="17">
        <f t="shared" si="25"/>
        <v>1</v>
      </c>
      <c r="AK72" s="17">
        <f t="shared" si="26"/>
        <v>-1</v>
      </c>
      <c r="AL72" s="2727" t="str">
        <f t="shared" si="27"/>
        <v xml:space="preserve"> ?</v>
      </c>
      <c r="AM72" s="27">
        <f>'6兵庫県CI先行個別指標'!Q420</f>
        <v>101.3</v>
      </c>
      <c r="AN72" s="2692">
        <f t="shared" si="28"/>
        <v>101.60000000000001</v>
      </c>
      <c r="AO72" s="2692">
        <f t="shared" si="29"/>
        <v>-1.1666666666666572</v>
      </c>
      <c r="AP72" s="17">
        <f t="shared" si="30"/>
        <v>-1</v>
      </c>
      <c r="AQ72" s="17">
        <f t="shared" si="31"/>
        <v>-3</v>
      </c>
      <c r="AR72" s="2557" t="str">
        <f t="shared" si="32"/>
        <v xml:space="preserve">悪化 </v>
      </c>
    </row>
    <row r="73" spans="1:44">
      <c r="A73" s="764"/>
      <c r="B73" s="564" t="s">
        <v>9</v>
      </c>
      <c r="C73" s="27">
        <f>'6兵庫県CI先行個別指標'!K421</f>
        <v>100.7</v>
      </c>
      <c r="D73" s="2692">
        <f t="shared" ref="D73:D97" si="35">AVERAGE(C71:C73)</f>
        <v>100.53333333333335</v>
      </c>
      <c r="E73" s="2692">
        <f t="shared" ref="E73:E97" si="36">D73-D72</f>
        <v>0.60000000000000853</v>
      </c>
      <c r="F73" s="17">
        <f t="shared" ref="F73:F97" si="37">IF(E73&lt;0,-1,1)</f>
        <v>1</v>
      </c>
      <c r="G73" s="17">
        <f t="shared" ref="G73:G97" si="38">SUM(F71:F73)</f>
        <v>-1</v>
      </c>
      <c r="H73" s="2727" t="str">
        <f>IF(G73=-3,"悪化 ",IF(G73=3,"改善 "," ?"))</f>
        <v xml:space="preserve"> ?</v>
      </c>
      <c r="I73" s="27">
        <f>'6兵庫県CI先行個別指標'!L421</f>
        <v>102.5</v>
      </c>
      <c r="J73" s="2692">
        <f t="shared" ref="J73:J97" si="39">AVERAGE(I71:I73)</f>
        <v>102.56666666666666</v>
      </c>
      <c r="K73" s="2720">
        <f t="shared" si="33"/>
        <v>-0.29999999999999716</v>
      </c>
      <c r="L73" s="17">
        <f t="shared" ref="L73:L97" si="40">IF(K73&lt;0,-1,1)</f>
        <v>-1</v>
      </c>
      <c r="M73" s="17">
        <f t="shared" ref="M73:M97" si="41">SUM(L71:L73)</f>
        <v>-3</v>
      </c>
      <c r="N73" s="2727" t="str">
        <f>IF(M73=-3,"悪化 ",IF(M73=3,"改善 "," ?"))</f>
        <v xml:space="preserve">悪化 </v>
      </c>
      <c r="O73" s="27">
        <f>'6兵庫県CI先行個別指標'!M421</f>
        <v>2385</v>
      </c>
      <c r="P73" s="2692">
        <f t="shared" ref="P73:P97" si="42">AVERAGE(O71:O73)</f>
        <v>2415.3333333333335</v>
      </c>
      <c r="Q73" s="2692">
        <f t="shared" ref="Q73:Q97" si="43">P73-P72</f>
        <v>-21.666666666666515</v>
      </c>
      <c r="R73" s="17">
        <f t="shared" ref="R73:R97" si="44">IF(Q73&lt;0,-1,1)</f>
        <v>-1</v>
      </c>
      <c r="S73" s="17">
        <f t="shared" ref="S73:S97" si="45">SUM(R71:R73)</f>
        <v>-1</v>
      </c>
      <c r="T73" s="2727" t="str">
        <f>IF(S73=-3,"悪化 ",IF(S73=3,"改善 "," ?"))</f>
        <v xml:space="preserve"> ?</v>
      </c>
      <c r="U73" s="28">
        <f>'6兵庫県CI先行個別指標'!N421</f>
        <v>15864</v>
      </c>
      <c r="V73" s="2699">
        <f t="shared" ref="V73:V97" si="46">AVERAGE(U71:U73)</f>
        <v>15536.666666666666</v>
      </c>
      <c r="W73" s="2698">
        <f t="shared" ref="W73:W97" si="47">V73-V72</f>
        <v>-20</v>
      </c>
      <c r="X73" s="17">
        <f t="shared" ref="X73:X97" si="48">IF(W73&lt;0,-1,1)</f>
        <v>-1</v>
      </c>
      <c r="Y73" s="17">
        <f t="shared" ref="Y73:Y97" si="49">SUM(X71:X73)</f>
        <v>1</v>
      </c>
      <c r="Z73" s="2727" t="str">
        <f>IF(Y73=-3,"悪化 ",IF(Y73=3,"改善 "," ?"))</f>
        <v xml:space="preserve"> ?</v>
      </c>
      <c r="AA73" s="28">
        <f>'6兵庫県CI先行個別指標'!O421</f>
        <v>10509</v>
      </c>
      <c r="AB73" s="2692">
        <f t="shared" ref="AB73:AB97" si="50">AVERAGE(AA71:AA73)</f>
        <v>10878.333333333334</v>
      </c>
      <c r="AC73" s="2692">
        <f t="shared" ref="AC73:AC97" si="51">AB73-AB72</f>
        <v>-246</v>
      </c>
      <c r="AD73" s="17">
        <f t="shared" ref="AD73:AD97" si="52">IF(AC73&lt;0,-1,1)</f>
        <v>-1</v>
      </c>
      <c r="AE73" s="17">
        <f t="shared" ref="AE73:AE97" si="53">SUM(AD71:AD73)</f>
        <v>1</v>
      </c>
      <c r="AF73" s="2727" t="str">
        <f>IF(AE73=-3,"悪化 ",IF(AE73=3,"改善 "," ?"))</f>
        <v xml:space="preserve"> ?</v>
      </c>
      <c r="AG73" s="28">
        <f>'6兵庫県CI先行個別指標'!P421</f>
        <v>29</v>
      </c>
      <c r="AH73" s="2692">
        <f t="shared" ref="AH73:AH97" si="54">AVERAGE(AG71:AG73)</f>
        <v>39</v>
      </c>
      <c r="AI73" s="2720">
        <f t="shared" si="34"/>
        <v>3.3333333333333357</v>
      </c>
      <c r="AJ73" s="17">
        <f t="shared" ref="AJ73:AJ97" si="55">IF(AI73&lt;0,-1,1)</f>
        <v>1</v>
      </c>
      <c r="AK73" s="17">
        <f t="shared" ref="AK73:AK97" si="56">SUM(AJ71:AJ73)</f>
        <v>1</v>
      </c>
      <c r="AL73" s="2727" t="str">
        <f>IF(AK73=-3,"悪化 ",IF(AK73=3,"改善 "," ?"))</f>
        <v xml:space="preserve"> ?</v>
      </c>
      <c r="AM73" s="27">
        <f>'6兵庫県CI先行個別指標'!Q421</f>
        <v>103.1</v>
      </c>
      <c r="AN73" s="2692">
        <f t="shared" ref="AN73:AN97" si="57">AVERAGE(AM71:AM73)</f>
        <v>101.96666666666665</v>
      </c>
      <c r="AO73" s="2692">
        <f t="shared" ref="AO73:AO97" si="58">AN73-AN72</f>
        <v>0.36666666666664582</v>
      </c>
      <c r="AP73" s="17">
        <f t="shared" ref="AP73:AP97" si="59">IF(AO73&lt;0,-1,1)</f>
        <v>1</v>
      </c>
      <c r="AQ73" s="17">
        <f t="shared" ref="AQ73:AQ97" si="60">SUM(AP71:AP73)</f>
        <v>-1</v>
      </c>
      <c r="AR73" s="2557" t="str">
        <f>IF(AQ73=-3,"悪化 ",IF(AQ73=3,"改善 "," ?"))</f>
        <v xml:space="preserve"> ?</v>
      </c>
    </row>
    <row r="74" spans="1:44">
      <c r="A74" s="764"/>
      <c r="B74" s="564" t="s">
        <v>10</v>
      </c>
      <c r="C74" s="27">
        <f>'6兵庫県CI先行個別指標'!K422</f>
        <v>98.5</v>
      </c>
      <c r="D74" s="2692">
        <f t="shared" si="35"/>
        <v>100.03333333333335</v>
      </c>
      <c r="E74" s="2692">
        <f t="shared" si="36"/>
        <v>-0.5</v>
      </c>
      <c r="F74" s="17">
        <f t="shared" si="37"/>
        <v>-1</v>
      </c>
      <c r="G74" s="17">
        <f t="shared" si="38"/>
        <v>-1</v>
      </c>
      <c r="H74" s="2727" t="str">
        <f t="shared" ref="H74:H97" si="61">IF(G74=-3,"悪化 ",IF(G74=3,"改善 "," ?"))</f>
        <v xml:space="preserve"> ?</v>
      </c>
      <c r="I74" s="27">
        <f>'6兵庫県CI先行個別指標'!L422</f>
        <v>105.2</v>
      </c>
      <c r="J74" s="2692">
        <f t="shared" si="39"/>
        <v>103.8</v>
      </c>
      <c r="K74" s="2720">
        <f t="shared" ref="K74:K97" si="62">(J74-J73)*-1</f>
        <v>-1.2333333333333343</v>
      </c>
      <c r="L74" s="17">
        <f t="shared" si="40"/>
        <v>-1</v>
      </c>
      <c r="M74" s="17">
        <f t="shared" si="41"/>
        <v>-3</v>
      </c>
      <c r="N74" s="2727" t="str">
        <f t="shared" ref="N74:N97" si="63">IF(M74=-3,"悪化 ",IF(M74=3,"改善 "," ?"))</f>
        <v xml:space="preserve">悪化 </v>
      </c>
      <c r="O74" s="27">
        <f>'6兵庫県CI先行個別指標'!M422</f>
        <v>2850</v>
      </c>
      <c r="P74" s="2692">
        <f t="shared" si="42"/>
        <v>2458.6666666666665</v>
      </c>
      <c r="Q74" s="2692">
        <f t="shared" si="43"/>
        <v>43.33333333333303</v>
      </c>
      <c r="R74" s="17">
        <f t="shared" si="44"/>
        <v>1</v>
      </c>
      <c r="S74" s="17">
        <f t="shared" si="45"/>
        <v>-1</v>
      </c>
      <c r="T74" s="2727" t="str">
        <f t="shared" ref="T74:T97" si="64">IF(S74=-3,"悪化 ",IF(S74=3,"改善 "," ?"))</f>
        <v xml:space="preserve"> ?</v>
      </c>
      <c r="U74" s="28">
        <f>'6兵庫県CI先行個別指標'!N422</f>
        <v>15278</v>
      </c>
      <c r="V74" s="2699">
        <f t="shared" si="46"/>
        <v>15497.666666666666</v>
      </c>
      <c r="W74" s="2698">
        <f t="shared" si="47"/>
        <v>-39</v>
      </c>
      <c r="X74" s="17">
        <f t="shared" si="48"/>
        <v>-1</v>
      </c>
      <c r="Y74" s="17">
        <f t="shared" si="49"/>
        <v>-1</v>
      </c>
      <c r="Z74" s="2727" t="str">
        <f t="shared" ref="Z74:Z97" si="65">IF(Y74=-3,"悪化 ",IF(Y74=3,"改善 "," ?"))</f>
        <v xml:space="preserve"> ?</v>
      </c>
      <c r="AA74" s="28">
        <f>'6兵庫県CI先行個別指標'!O422</f>
        <v>10551</v>
      </c>
      <c r="AB74" s="2692">
        <f t="shared" si="50"/>
        <v>10662.333333333334</v>
      </c>
      <c r="AC74" s="2692">
        <f t="shared" si="51"/>
        <v>-216</v>
      </c>
      <c r="AD74" s="17">
        <f t="shared" si="52"/>
        <v>-1</v>
      </c>
      <c r="AE74" s="17">
        <f t="shared" si="53"/>
        <v>-1</v>
      </c>
      <c r="AF74" s="2727" t="str">
        <f t="shared" ref="AF74:AF97" si="66">IF(AE74=-3,"悪化 ",IF(AE74=3,"改善 "," ?"))</f>
        <v xml:space="preserve"> ?</v>
      </c>
      <c r="AG74" s="28">
        <f>'6兵庫県CI先行個別指標'!P422</f>
        <v>50</v>
      </c>
      <c r="AH74" s="2692">
        <f t="shared" si="54"/>
        <v>40</v>
      </c>
      <c r="AI74" s="2720">
        <f t="shared" ref="AI74:AI97" si="67">(AH74-AH73)*-1</f>
        <v>-1</v>
      </c>
      <c r="AJ74" s="17">
        <f t="shared" si="55"/>
        <v>-1</v>
      </c>
      <c r="AK74" s="17">
        <f t="shared" si="56"/>
        <v>1</v>
      </c>
      <c r="AL74" s="2727" t="str">
        <f t="shared" ref="AL74:AL97" si="68">IF(AK74=-3,"悪化 ",IF(AK74=3,"改善 "," ?"))</f>
        <v xml:space="preserve"> ?</v>
      </c>
      <c r="AM74" s="27">
        <f>'6兵庫県CI先行個別指標'!Q422</f>
        <v>103.6</v>
      </c>
      <c r="AN74" s="2692">
        <f t="shared" si="57"/>
        <v>102.66666666666667</v>
      </c>
      <c r="AO74" s="2692">
        <f t="shared" si="58"/>
        <v>0.70000000000001705</v>
      </c>
      <c r="AP74" s="17">
        <f t="shared" si="59"/>
        <v>1</v>
      </c>
      <c r="AQ74" s="17">
        <f t="shared" si="60"/>
        <v>1</v>
      </c>
      <c r="AR74" s="2557" t="str">
        <f t="shared" ref="AR74:AR97" si="69">IF(AQ74=-3,"悪化 ",IF(AQ74=3,"改善 "," ?"))</f>
        <v xml:space="preserve"> ?</v>
      </c>
    </row>
    <row r="75" spans="1:44">
      <c r="A75" s="764"/>
      <c r="B75" s="564" t="s">
        <v>11</v>
      </c>
      <c r="C75" s="27">
        <f>'6兵庫県CI先行個別指標'!K423</f>
        <v>100</v>
      </c>
      <c r="D75" s="2692">
        <f t="shared" si="35"/>
        <v>99.733333333333334</v>
      </c>
      <c r="E75" s="2692">
        <f t="shared" si="36"/>
        <v>-0.30000000000001137</v>
      </c>
      <c r="F75" s="17">
        <f t="shared" si="37"/>
        <v>-1</v>
      </c>
      <c r="G75" s="17">
        <f t="shared" si="38"/>
        <v>-1</v>
      </c>
      <c r="H75" s="2727" t="str">
        <f t="shared" si="61"/>
        <v xml:space="preserve"> ?</v>
      </c>
      <c r="I75" s="27">
        <f>'6兵庫県CI先行個別指標'!L423</f>
        <v>104.3</v>
      </c>
      <c r="J75" s="2692">
        <f t="shared" si="39"/>
        <v>104</v>
      </c>
      <c r="K75" s="2720">
        <f t="shared" si="62"/>
        <v>-0.20000000000000284</v>
      </c>
      <c r="L75" s="17">
        <f t="shared" si="40"/>
        <v>-1</v>
      </c>
      <c r="M75" s="17">
        <f t="shared" si="41"/>
        <v>-3</v>
      </c>
      <c r="N75" s="2727" t="str">
        <f t="shared" si="63"/>
        <v xml:space="preserve">悪化 </v>
      </c>
      <c r="O75" s="27">
        <f>'6兵庫県CI先行個別指標'!M423</f>
        <v>2473</v>
      </c>
      <c r="P75" s="2692">
        <f t="shared" si="42"/>
        <v>2569.3333333333335</v>
      </c>
      <c r="Q75" s="2692">
        <f t="shared" si="43"/>
        <v>110.66666666666697</v>
      </c>
      <c r="R75" s="17">
        <f t="shared" si="44"/>
        <v>1</v>
      </c>
      <c r="S75" s="17">
        <f t="shared" si="45"/>
        <v>1</v>
      </c>
      <c r="T75" s="2727" t="str">
        <f t="shared" si="64"/>
        <v xml:space="preserve"> ?</v>
      </c>
      <c r="U75" s="28">
        <f>'6兵庫県CI先行個別指標'!N423</f>
        <v>15727</v>
      </c>
      <c r="V75" s="2699">
        <f t="shared" si="46"/>
        <v>15623</v>
      </c>
      <c r="W75" s="2698">
        <f t="shared" si="47"/>
        <v>125.33333333333394</v>
      </c>
      <c r="X75" s="17">
        <f t="shared" si="48"/>
        <v>1</v>
      </c>
      <c r="Y75" s="17">
        <f t="shared" si="49"/>
        <v>-1</v>
      </c>
      <c r="Z75" s="2727" t="str">
        <f t="shared" si="65"/>
        <v xml:space="preserve"> ?</v>
      </c>
      <c r="AA75" s="28">
        <f>'6兵庫県CI先行個別指標'!O423</f>
        <v>10240</v>
      </c>
      <c r="AB75" s="2692">
        <f t="shared" si="50"/>
        <v>10433.333333333334</v>
      </c>
      <c r="AC75" s="2692">
        <f t="shared" si="51"/>
        <v>-229</v>
      </c>
      <c r="AD75" s="17">
        <f t="shared" si="52"/>
        <v>-1</v>
      </c>
      <c r="AE75" s="17">
        <f t="shared" si="53"/>
        <v>-3</v>
      </c>
      <c r="AF75" s="2727" t="str">
        <f t="shared" si="66"/>
        <v xml:space="preserve">悪化 </v>
      </c>
      <c r="AG75" s="28">
        <f>'6兵庫県CI先行個別指標'!P423</f>
        <v>51</v>
      </c>
      <c r="AH75" s="2692">
        <f t="shared" si="54"/>
        <v>43.333333333333336</v>
      </c>
      <c r="AI75" s="2720">
        <f t="shared" si="67"/>
        <v>-3.3333333333333357</v>
      </c>
      <c r="AJ75" s="17">
        <f t="shared" si="55"/>
        <v>-1</v>
      </c>
      <c r="AK75" s="17">
        <f t="shared" si="56"/>
        <v>-1</v>
      </c>
      <c r="AL75" s="2727" t="str">
        <f t="shared" si="68"/>
        <v xml:space="preserve"> ?</v>
      </c>
      <c r="AM75" s="27">
        <f>'6兵庫県CI先行個別指標'!Q423</f>
        <v>104.1</v>
      </c>
      <c r="AN75" s="2692">
        <f t="shared" si="57"/>
        <v>103.59999999999998</v>
      </c>
      <c r="AO75" s="2692">
        <f t="shared" si="58"/>
        <v>0.9333333333333087</v>
      </c>
      <c r="AP75" s="17">
        <f t="shared" si="59"/>
        <v>1</v>
      </c>
      <c r="AQ75" s="17">
        <f t="shared" si="60"/>
        <v>3</v>
      </c>
      <c r="AR75" s="2557" t="str">
        <f t="shared" si="69"/>
        <v xml:space="preserve">改善 </v>
      </c>
    </row>
    <row r="76" spans="1:44">
      <c r="A76" s="764"/>
      <c r="B76" s="564" t="s">
        <v>12</v>
      </c>
      <c r="C76" s="27">
        <f>'6兵庫県CI先行個別指標'!K424</f>
        <v>100.5</v>
      </c>
      <c r="D76" s="2692">
        <f t="shared" si="35"/>
        <v>99.666666666666671</v>
      </c>
      <c r="E76" s="2692">
        <f t="shared" si="36"/>
        <v>-6.6666666666662877E-2</v>
      </c>
      <c r="F76" s="17">
        <f t="shared" si="37"/>
        <v>-1</v>
      </c>
      <c r="G76" s="17">
        <f t="shared" si="38"/>
        <v>-3</v>
      </c>
      <c r="H76" s="2727" t="str">
        <f t="shared" si="61"/>
        <v xml:space="preserve">悪化 </v>
      </c>
      <c r="I76" s="27">
        <f>'6兵庫県CI先行個別指標'!L424</f>
        <v>106.7</v>
      </c>
      <c r="J76" s="2692">
        <f t="shared" si="39"/>
        <v>105.39999999999999</v>
      </c>
      <c r="K76" s="2720">
        <f t="shared" si="62"/>
        <v>-1.3999999999999915</v>
      </c>
      <c r="L76" s="17">
        <f t="shared" si="40"/>
        <v>-1</v>
      </c>
      <c r="M76" s="17">
        <f t="shared" si="41"/>
        <v>-3</v>
      </c>
      <c r="N76" s="2727" t="str">
        <f t="shared" si="63"/>
        <v xml:space="preserve">悪化 </v>
      </c>
      <c r="O76" s="27">
        <f>'6兵庫県CI先行個別指標'!M424</f>
        <v>3044</v>
      </c>
      <c r="P76" s="2692">
        <f t="shared" si="42"/>
        <v>2789</v>
      </c>
      <c r="Q76" s="2692">
        <f t="shared" si="43"/>
        <v>219.66666666666652</v>
      </c>
      <c r="R76" s="17">
        <f t="shared" si="44"/>
        <v>1</v>
      </c>
      <c r="S76" s="17">
        <f t="shared" si="45"/>
        <v>3</v>
      </c>
      <c r="T76" s="2727" t="str">
        <f t="shared" si="64"/>
        <v xml:space="preserve">改善 </v>
      </c>
      <c r="U76" s="28">
        <f>'6兵庫県CI先行個別指標'!N424</f>
        <v>15666</v>
      </c>
      <c r="V76" s="2699">
        <f t="shared" si="46"/>
        <v>15557</v>
      </c>
      <c r="W76" s="2698">
        <f t="shared" si="47"/>
        <v>-66</v>
      </c>
      <c r="X76" s="17">
        <f t="shared" si="48"/>
        <v>-1</v>
      </c>
      <c r="Y76" s="17">
        <f t="shared" si="49"/>
        <v>-1</v>
      </c>
      <c r="Z76" s="2727" t="str">
        <f t="shared" si="65"/>
        <v xml:space="preserve"> ?</v>
      </c>
      <c r="AA76" s="28">
        <f>'6兵庫県CI先行個別指標'!O424</f>
        <v>10293</v>
      </c>
      <c r="AB76" s="2692">
        <f t="shared" si="50"/>
        <v>10361.333333333334</v>
      </c>
      <c r="AC76" s="2692">
        <f t="shared" si="51"/>
        <v>-72</v>
      </c>
      <c r="AD76" s="17">
        <f t="shared" si="52"/>
        <v>-1</v>
      </c>
      <c r="AE76" s="17">
        <f t="shared" si="53"/>
        <v>-3</v>
      </c>
      <c r="AF76" s="2727" t="str">
        <f t="shared" si="66"/>
        <v xml:space="preserve">悪化 </v>
      </c>
      <c r="AG76" s="28">
        <f>'6兵庫県CI先行個別指標'!P424</f>
        <v>48</v>
      </c>
      <c r="AH76" s="2692">
        <f t="shared" si="54"/>
        <v>49.666666666666664</v>
      </c>
      <c r="AI76" s="2720">
        <f t="shared" si="67"/>
        <v>-6.3333333333333286</v>
      </c>
      <c r="AJ76" s="17">
        <f t="shared" si="55"/>
        <v>-1</v>
      </c>
      <c r="AK76" s="17">
        <f t="shared" si="56"/>
        <v>-3</v>
      </c>
      <c r="AL76" s="2727" t="str">
        <f t="shared" si="68"/>
        <v xml:space="preserve">悪化 </v>
      </c>
      <c r="AM76" s="27">
        <f>'6兵庫県CI先行個別指標'!Q424</f>
        <v>103.5</v>
      </c>
      <c r="AN76" s="2692">
        <f t="shared" si="57"/>
        <v>103.73333333333333</v>
      </c>
      <c r="AO76" s="2692">
        <f t="shared" si="58"/>
        <v>0.13333333333335418</v>
      </c>
      <c r="AP76" s="17">
        <f t="shared" si="59"/>
        <v>1</v>
      </c>
      <c r="AQ76" s="17">
        <f t="shared" si="60"/>
        <v>3</v>
      </c>
      <c r="AR76" s="2557" t="str">
        <f t="shared" si="69"/>
        <v xml:space="preserve">改善 </v>
      </c>
    </row>
    <row r="77" spans="1:44">
      <c r="A77" s="764"/>
      <c r="B77" s="564" t="s">
        <v>13</v>
      </c>
      <c r="C77" s="27">
        <f>'6兵庫県CI先行個別指標'!K425</f>
        <v>98.5</v>
      </c>
      <c r="D77" s="2692">
        <f t="shared" si="35"/>
        <v>99.666666666666671</v>
      </c>
      <c r="E77" s="2692">
        <f t="shared" si="36"/>
        <v>0</v>
      </c>
      <c r="F77" s="17">
        <f t="shared" si="37"/>
        <v>1</v>
      </c>
      <c r="G77" s="17">
        <f t="shared" si="38"/>
        <v>-1</v>
      </c>
      <c r="H77" s="2727" t="str">
        <f t="shared" si="61"/>
        <v xml:space="preserve"> ?</v>
      </c>
      <c r="I77" s="27">
        <f>'6兵庫県CI先行個別指標'!L425</f>
        <v>108.4</v>
      </c>
      <c r="J77" s="2692">
        <f t="shared" si="39"/>
        <v>106.46666666666665</v>
      </c>
      <c r="K77" s="2720">
        <f t="shared" si="62"/>
        <v>-1.0666666666666629</v>
      </c>
      <c r="L77" s="17">
        <f t="shared" si="40"/>
        <v>-1</v>
      </c>
      <c r="M77" s="17">
        <f t="shared" si="41"/>
        <v>-3</v>
      </c>
      <c r="N77" s="2727" t="str">
        <f t="shared" si="63"/>
        <v xml:space="preserve">悪化 </v>
      </c>
      <c r="O77" s="27">
        <f>'6兵庫県CI先行個別指標'!M425</f>
        <v>2159</v>
      </c>
      <c r="P77" s="2692">
        <f t="shared" si="42"/>
        <v>2558.6666666666665</v>
      </c>
      <c r="Q77" s="2692">
        <f t="shared" si="43"/>
        <v>-230.33333333333348</v>
      </c>
      <c r="R77" s="17">
        <f t="shared" si="44"/>
        <v>-1</v>
      </c>
      <c r="S77" s="17">
        <f t="shared" si="45"/>
        <v>1</v>
      </c>
      <c r="T77" s="2727" t="str">
        <f t="shared" si="64"/>
        <v xml:space="preserve"> ?</v>
      </c>
      <c r="U77" s="28">
        <f>'6兵庫県CI先行個別指標'!N425</f>
        <v>15303</v>
      </c>
      <c r="V77" s="2699">
        <f t="shared" si="46"/>
        <v>15565.333333333334</v>
      </c>
      <c r="W77" s="2698">
        <f t="shared" si="47"/>
        <v>8.3333333333339397</v>
      </c>
      <c r="X77" s="17">
        <f t="shared" si="48"/>
        <v>1</v>
      </c>
      <c r="Y77" s="17">
        <f t="shared" si="49"/>
        <v>1</v>
      </c>
      <c r="Z77" s="2727" t="str">
        <f t="shared" si="65"/>
        <v xml:space="preserve"> ?</v>
      </c>
      <c r="AA77" s="28">
        <f>'6兵庫県CI先行個別指標'!O425</f>
        <v>10253</v>
      </c>
      <c r="AB77" s="2692">
        <f t="shared" si="50"/>
        <v>10262</v>
      </c>
      <c r="AC77" s="2692">
        <f t="shared" si="51"/>
        <v>-99.33333333333394</v>
      </c>
      <c r="AD77" s="17">
        <f t="shared" si="52"/>
        <v>-1</v>
      </c>
      <c r="AE77" s="17">
        <f t="shared" si="53"/>
        <v>-3</v>
      </c>
      <c r="AF77" s="2727" t="str">
        <f t="shared" si="66"/>
        <v xml:space="preserve">悪化 </v>
      </c>
      <c r="AG77" s="28">
        <f>'6兵庫県CI先行個別指標'!P425</f>
        <v>58</v>
      </c>
      <c r="AH77" s="2692">
        <f t="shared" si="54"/>
        <v>52.333333333333336</v>
      </c>
      <c r="AI77" s="2720">
        <f t="shared" si="67"/>
        <v>-2.6666666666666714</v>
      </c>
      <c r="AJ77" s="17">
        <f t="shared" si="55"/>
        <v>-1</v>
      </c>
      <c r="AK77" s="17">
        <f t="shared" si="56"/>
        <v>-3</v>
      </c>
      <c r="AL77" s="2727" t="str">
        <f t="shared" si="68"/>
        <v xml:space="preserve">悪化 </v>
      </c>
      <c r="AM77" s="27">
        <f>'6兵庫県CI先行個別指標'!Q425</f>
        <v>103.1</v>
      </c>
      <c r="AN77" s="2692">
        <f t="shared" si="57"/>
        <v>103.56666666666666</v>
      </c>
      <c r="AO77" s="2692">
        <f t="shared" si="58"/>
        <v>-0.1666666666666714</v>
      </c>
      <c r="AP77" s="17">
        <f t="shared" si="59"/>
        <v>-1</v>
      </c>
      <c r="AQ77" s="17">
        <f t="shared" si="60"/>
        <v>1</v>
      </c>
      <c r="AR77" s="2557" t="str">
        <f t="shared" si="69"/>
        <v xml:space="preserve"> ?</v>
      </c>
    </row>
    <row r="78" spans="1:44">
      <c r="A78" s="764"/>
      <c r="B78" s="564" t="s">
        <v>14</v>
      </c>
      <c r="C78" s="27">
        <f>'6兵庫県CI先行個別指標'!K426</f>
        <v>97.8</v>
      </c>
      <c r="D78" s="2692">
        <f t="shared" si="35"/>
        <v>98.933333333333337</v>
      </c>
      <c r="E78" s="2692">
        <f t="shared" si="36"/>
        <v>-0.73333333333333428</v>
      </c>
      <c r="F78" s="17">
        <f t="shared" si="37"/>
        <v>-1</v>
      </c>
      <c r="G78" s="17">
        <f t="shared" si="38"/>
        <v>-1</v>
      </c>
      <c r="H78" s="2727" t="str">
        <f t="shared" si="61"/>
        <v xml:space="preserve"> ?</v>
      </c>
      <c r="I78" s="27">
        <f>'6兵庫県CI先行個別指標'!L426</f>
        <v>112.8</v>
      </c>
      <c r="J78" s="2692">
        <f t="shared" si="39"/>
        <v>109.30000000000001</v>
      </c>
      <c r="K78" s="2720">
        <f t="shared" si="62"/>
        <v>-2.833333333333357</v>
      </c>
      <c r="L78" s="17">
        <f t="shared" si="40"/>
        <v>-1</v>
      </c>
      <c r="M78" s="17">
        <f t="shared" si="41"/>
        <v>-3</v>
      </c>
      <c r="N78" s="2727" t="str">
        <f t="shared" si="63"/>
        <v xml:space="preserve">悪化 </v>
      </c>
      <c r="O78" s="27">
        <f>'6兵庫県CI先行個別指標'!M426</f>
        <v>2301</v>
      </c>
      <c r="P78" s="2692">
        <f t="shared" si="42"/>
        <v>2501.3333333333335</v>
      </c>
      <c r="Q78" s="2692">
        <f t="shared" si="43"/>
        <v>-57.33333333333303</v>
      </c>
      <c r="R78" s="17">
        <f t="shared" si="44"/>
        <v>-1</v>
      </c>
      <c r="S78" s="17">
        <f t="shared" si="45"/>
        <v>-1</v>
      </c>
      <c r="T78" s="2727" t="str">
        <f t="shared" si="64"/>
        <v xml:space="preserve"> ?</v>
      </c>
      <c r="U78" s="28">
        <f>'6兵庫県CI先行個別指標'!N426</f>
        <v>16382</v>
      </c>
      <c r="V78" s="2699">
        <f t="shared" si="46"/>
        <v>15783.666666666666</v>
      </c>
      <c r="W78" s="2698">
        <f t="shared" si="47"/>
        <v>218.33333333333212</v>
      </c>
      <c r="X78" s="17">
        <f t="shared" si="48"/>
        <v>1</v>
      </c>
      <c r="Y78" s="17">
        <f t="shared" si="49"/>
        <v>1</v>
      </c>
      <c r="Z78" s="2727" t="str">
        <f t="shared" si="65"/>
        <v xml:space="preserve"> ?</v>
      </c>
      <c r="AA78" s="28">
        <f>'6兵庫県CI先行個別指標'!O426</f>
        <v>11042</v>
      </c>
      <c r="AB78" s="2692">
        <f t="shared" si="50"/>
        <v>10529.333333333334</v>
      </c>
      <c r="AC78" s="2692">
        <f t="shared" si="51"/>
        <v>267.33333333333394</v>
      </c>
      <c r="AD78" s="17">
        <f t="shared" si="52"/>
        <v>1</v>
      </c>
      <c r="AE78" s="17">
        <f t="shared" si="53"/>
        <v>-1</v>
      </c>
      <c r="AF78" s="2727" t="str">
        <f t="shared" si="66"/>
        <v xml:space="preserve"> ?</v>
      </c>
      <c r="AG78" s="28">
        <f>'6兵庫県CI先行個別指標'!P426</f>
        <v>48</v>
      </c>
      <c r="AH78" s="2692">
        <f t="shared" si="54"/>
        <v>51.333333333333336</v>
      </c>
      <c r="AI78" s="2720">
        <f t="shared" si="67"/>
        <v>1</v>
      </c>
      <c r="AJ78" s="17">
        <f t="shared" si="55"/>
        <v>1</v>
      </c>
      <c r="AK78" s="17">
        <f t="shared" si="56"/>
        <v>-1</v>
      </c>
      <c r="AL78" s="2727" t="str">
        <f t="shared" si="68"/>
        <v xml:space="preserve"> ?</v>
      </c>
      <c r="AM78" s="27">
        <f>'6兵庫県CI先行個別指標'!Q426</f>
        <v>102.9</v>
      </c>
      <c r="AN78" s="2692">
        <f t="shared" si="57"/>
        <v>103.16666666666667</v>
      </c>
      <c r="AO78" s="2692">
        <f t="shared" si="58"/>
        <v>-0.39999999999999147</v>
      </c>
      <c r="AP78" s="17">
        <f t="shared" si="59"/>
        <v>-1</v>
      </c>
      <c r="AQ78" s="17">
        <f t="shared" si="60"/>
        <v>-1</v>
      </c>
      <c r="AR78" s="2557" t="str">
        <f t="shared" si="69"/>
        <v xml:space="preserve"> ?</v>
      </c>
    </row>
    <row r="79" spans="1:44">
      <c r="A79" s="763" t="s">
        <v>1421</v>
      </c>
      <c r="B79" s="765" t="s">
        <v>3</v>
      </c>
      <c r="C79" s="25">
        <f>'6兵庫県CI先行個別指標'!K427</f>
        <v>97.8</v>
      </c>
      <c r="D79" s="2705">
        <f t="shared" si="35"/>
        <v>98.033333333333346</v>
      </c>
      <c r="E79" s="2705">
        <f t="shared" si="36"/>
        <v>-0.89999999999999147</v>
      </c>
      <c r="F79" s="404">
        <f t="shared" si="37"/>
        <v>-1</v>
      </c>
      <c r="G79" s="404">
        <f t="shared" si="38"/>
        <v>-1</v>
      </c>
      <c r="H79" s="2726" t="str">
        <f t="shared" si="61"/>
        <v xml:space="preserve"> ?</v>
      </c>
      <c r="I79" s="25">
        <f>'6兵庫県CI先行個別指標'!L427</f>
        <v>107.2</v>
      </c>
      <c r="J79" s="2705">
        <f t="shared" si="39"/>
        <v>109.46666666666665</v>
      </c>
      <c r="K79" s="2722">
        <f t="shared" si="62"/>
        <v>-0.16666666666664298</v>
      </c>
      <c r="L79" s="404">
        <f t="shared" si="40"/>
        <v>-1</v>
      </c>
      <c r="M79" s="404">
        <f t="shared" si="41"/>
        <v>-3</v>
      </c>
      <c r="N79" s="2726" t="str">
        <f t="shared" si="63"/>
        <v xml:space="preserve">悪化 </v>
      </c>
      <c r="O79" s="25">
        <f>'6兵庫県CI先行個別指標'!M427</f>
        <v>1649</v>
      </c>
      <c r="P79" s="2705">
        <f t="shared" si="42"/>
        <v>2036.3333333333333</v>
      </c>
      <c r="Q79" s="2705">
        <f t="shared" si="43"/>
        <v>-465.00000000000023</v>
      </c>
      <c r="R79" s="404">
        <f t="shared" si="44"/>
        <v>-1</v>
      </c>
      <c r="S79" s="404">
        <f t="shared" si="45"/>
        <v>-3</v>
      </c>
      <c r="T79" s="2726" t="str">
        <f t="shared" si="64"/>
        <v xml:space="preserve">悪化 </v>
      </c>
      <c r="U79" s="26">
        <f>'6兵庫県CI先行個別指標'!N427</f>
        <v>15298</v>
      </c>
      <c r="V79" s="2706">
        <f t="shared" si="46"/>
        <v>15661</v>
      </c>
      <c r="W79" s="2707">
        <f t="shared" si="47"/>
        <v>-122.66666666666606</v>
      </c>
      <c r="X79" s="404">
        <f t="shared" si="48"/>
        <v>-1</v>
      </c>
      <c r="Y79" s="404">
        <f t="shared" si="49"/>
        <v>1</v>
      </c>
      <c r="Z79" s="2726" t="str">
        <f t="shared" si="65"/>
        <v xml:space="preserve"> ?</v>
      </c>
      <c r="AA79" s="26">
        <f>'6兵庫県CI先行個別指標'!O427</f>
        <v>9770</v>
      </c>
      <c r="AB79" s="2705">
        <f t="shared" si="50"/>
        <v>10355</v>
      </c>
      <c r="AC79" s="2705">
        <f t="shared" si="51"/>
        <v>-174.33333333333394</v>
      </c>
      <c r="AD79" s="404">
        <f t="shared" si="52"/>
        <v>-1</v>
      </c>
      <c r="AE79" s="404">
        <f t="shared" si="53"/>
        <v>-1</v>
      </c>
      <c r="AF79" s="2726" t="str">
        <f t="shared" si="66"/>
        <v xml:space="preserve"> ?</v>
      </c>
      <c r="AG79" s="26">
        <f>'6兵庫県CI先行個別指標'!P427</f>
        <v>49</v>
      </c>
      <c r="AH79" s="2705">
        <f t="shared" si="54"/>
        <v>51.666666666666664</v>
      </c>
      <c r="AI79" s="2722">
        <f t="shared" si="67"/>
        <v>-0.3333333333333286</v>
      </c>
      <c r="AJ79" s="404">
        <f t="shared" si="55"/>
        <v>-1</v>
      </c>
      <c r="AK79" s="404">
        <f t="shared" si="56"/>
        <v>-1</v>
      </c>
      <c r="AL79" s="2726" t="str">
        <f t="shared" si="68"/>
        <v xml:space="preserve"> ?</v>
      </c>
      <c r="AM79" s="25">
        <f>'6兵庫県CI先行個別指標'!Q427</f>
        <v>103</v>
      </c>
      <c r="AN79" s="2705">
        <f t="shared" si="57"/>
        <v>103</v>
      </c>
      <c r="AO79" s="2705">
        <f t="shared" si="58"/>
        <v>-0.1666666666666714</v>
      </c>
      <c r="AP79" s="404">
        <f t="shared" si="59"/>
        <v>-1</v>
      </c>
      <c r="AQ79" s="404">
        <f t="shared" si="60"/>
        <v>-3</v>
      </c>
      <c r="AR79" s="2723" t="str">
        <f t="shared" si="69"/>
        <v xml:space="preserve">悪化 </v>
      </c>
    </row>
    <row r="80" spans="1:44">
      <c r="A80" s="764">
        <v>2024</v>
      </c>
      <c r="B80" s="564" t="s">
        <v>4</v>
      </c>
      <c r="C80" s="27">
        <f>'6兵庫県CI先行個別指標'!K428</f>
        <v>98.9</v>
      </c>
      <c r="D80" s="2708">
        <f t="shared" si="35"/>
        <v>98.166666666666671</v>
      </c>
      <c r="E80" s="2708">
        <f t="shared" si="36"/>
        <v>0.13333333333332575</v>
      </c>
      <c r="F80" s="17">
        <f t="shared" si="37"/>
        <v>1</v>
      </c>
      <c r="G80" s="17">
        <f t="shared" si="38"/>
        <v>-1</v>
      </c>
      <c r="H80" s="2727" t="str">
        <f t="shared" si="61"/>
        <v xml:space="preserve"> ?</v>
      </c>
      <c r="I80" s="27">
        <f>'6兵庫県CI先行個別指標'!L428</f>
        <v>112</v>
      </c>
      <c r="J80" s="2708">
        <f t="shared" si="39"/>
        <v>110.66666666666667</v>
      </c>
      <c r="K80" s="2720">
        <f t="shared" si="62"/>
        <v>-1.2000000000000171</v>
      </c>
      <c r="L80" s="17">
        <f t="shared" si="40"/>
        <v>-1</v>
      </c>
      <c r="M80" s="17">
        <f t="shared" si="41"/>
        <v>-3</v>
      </c>
      <c r="N80" s="2727" t="str">
        <f t="shared" si="63"/>
        <v xml:space="preserve">悪化 </v>
      </c>
      <c r="O80" s="27">
        <f>'6兵庫県CI先行個別指標'!M428</f>
        <v>2295</v>
      </c>
      <c r="P80" s="2708">
        <f t="shared" si="42"/>
        <v>2081.6666666666665</v>
      </c>
      <c r="Q80" s="2708">
        <f t="shared" si="43"/>
        <v>45.333333333333258</v>
      </c>
      <c r="R80" s="17">
        <f t="shared" si="44"/>
        <v>1</v>
      </c>
      <c r="S80" s="17">
        <f t="shared" si="45"/>
        <v>-1</v>
      </c>
      <c r="T80" s="2727" t="str">
        <f t="shared" si="64"/>
        <v xml:space="preserve"> ?</v>
      </c>
      <c r="U80" s="28">
        <f>'6兵庫県CI先行個別指標'!N428</f>
        <v>15522</v>
      </c>
      <c r="V80" s="2709">
        <f t="shared" si="46"/>
        <v>15734</v>
      </c>
      <c r="W80" s="2710">
        <f t="shared" si="47"/>
        <v>73</v>
      </c>
      <c r="X80" s="17">
        <f t="shared" si="48"/>
        <v>1</v>
      </c>
      <c r="Y80" s="17">
        <f t="shared" si="49"/>
        <v>1</v>
      </c>
      <c r="Z80" s="2727" t="str">
        <f t="shared" si="65"/>
        <v xml:space="preserve"> ?</v>
      </c>
      <c r="AA80" s="28">
        <f>'6兵庫県CI先行個別指標'!O428</f>
        <v>9060</v>
      </c>
      <c r="AB80" s="2708">
        <f t="shared" si="50"/>
        <v>9957.3333333333339</v>
      </c>
      <c r="AC80" s="2708">
        <f t="shared" si="51"/>
        <v>-397.66666666666606</v>
      </c>
      <c r="AD80" s="17">
        <f t="shared" si="52"/>
        <v>-1</v>
      </c>
      <c r="AE80" s="17">
        <f t="shared" si="53"/>
        <v>-1</v>
      </c>
      <c r="AF80" s="2727" t="str">
        <f t="shared" si="66"/>
        <v xml:space="preserve"> ?</v>
      </c>
      <c r="AG80" s="28">
        <f>'6兵庫県CI先行個別指標'!P428</f>
        <v>53</v>
      </c>
      <c r="AH80" s="2708">
        <f t="shared" si="54"/>
        <v>50</v>
      </c>
      <c r="AI80" s="2720">
        <f t="shared" si="67"/>
        <v>1.6666666666666643</v>
      </c>
      <c r="AJ80" s="17">
        <f t="shared" si="55"/>
        <v>1</v>
      </c>
      <c r="AK80" s="17">
        <f t="shared" si="56"/>
        <v>1</v>
      </c>
      <c r="AL80" s="2727" t="str">
        <f t="shared" si="68"/>
        <v xml:space="preserve"> ?</v>
      </c>
      <c r="AM80" s="27">
        <f>'6兵庫県CI先行個別指標'!Q428</f>
        <v>102.5</v>
      </c>
      <c r="AN80" s="2708">
        <f t="shared" si="57"/>
        <v>102.8</v>
      </c>
      <c r="AO80" s="2708">
        <f t="shared" si="58"/>
        <v>-0.20000000000000284</v>
      </c>
      <c r="AP80" s="17">
        <f t="shared" si="59"/>
        <v>-1</v>
      </c>
      <c r="AQ80" s="17">
        <f t="shared" si="60"/>
        <v>-3</v>
      </c>
      <c r="AR80" s="2557" t="str">
        <f t="shared" si="69"/>
        <v xml:space="preserve">悪化 </v>
      </c>
    </row>
    <row r="81" spans="1:44">
      <c r="A81" s="764"/>
      <c r="B81" s="564" t="s">
        <v>5</v>
      </c>
      <c r="C81" s="27">
        <f>'6兵庫県CI先行個別指標'!K429</f>
        <v>98.5</v>
      </c>
      <c r="D81" s="2708">
        <f t="shared" si="35"/>
        <v>98.399999999999991</v>
      </c>
      <c r="E81" s="2708">
        <f t="shared" si="36"/>
        <v>0.23333333333332007</v>
      </c>
      <c r="F81" s="17">
        <f t="shared" si="37"/>
        <v>1</v>
      </c>
      <c r="G81" s="17">
        <f t="shared" si="38"/>
        <v>1</v>
      </c>
      <c r="H81" s="2727" t="str">
        <f t="shared" si="61"/>
        <v xml:space="preserve"> ?</v>
      </c>
      <c r="I81" s="27">
        <f>'6兵庫県CI先行個別指標'!L429</f>
        <v>110.2</v>
      </c>
      <c r="J81" s="2708">
        <f t="shared" si="39"/>
        <v>109.8</v>
      </c>
      <c r="K81" s="2720">
        <f t="shared" si="62"/>
        <v>0.86666666666667425</v>
      </c>
      <c r="L81" s="17">
        <f t="shared" si="40"/>
        <v>1</v>
      </c>
      <c r="M81" s="17">
        <f t="shared" si="41"/>
        <v>-1</v>
      </c>
      <c r="N81" s="2727" t="str">
        <f t="shared" si="63"/>
        <v xml:space="preserve"> ?</v>
      </c>
      <c r="O81" s="27">
        <f>'6兵庫県CI先行個別指標'!M429</f>
        <v>2142</v>
      </c>
      <c r="P81" s="2708">
        <f t="shared" si="42"/>
        <v>2028.6666666666667</v>
      </c>
      <c r="Q81" s="2708">
        <f t="shared" si="43"/>
        <v>-52.999999999999773</v>
      </c>
      <c r="R81" s="17">
        <f t="shared" si="44"/>
        <v>-1</v>
      </c>
      <c r="S81" s="17">
        <f t="shared" si="45"/>
        <v>-1</v>
      </c>
      <c r="T81" s="2727" t="str">
        <f t="shared" si="64"/>
        <v xml:space="preserve"> ?</v>
      </c>
      <c r="U81" s="28">
        <f>'6兵庫県CI先行個別指標'!N429</f>
        <v>15449</v>
      </c>
      <c r="V81" s="2709">
        <f t="shared" si="46"/>
        <v>15423</v>
      </c>
      <c r="W81" s="2710">
        <f t="shared" si="47"/>
        <v>-311</v>
      </c>
      <c r="X81" s="17">
        <f t="shared" si="48"/>
        <v>-1</v>
      </c>
      <c r="Y81" s="17">
        <f t="shared" si="49"/>
        <v>-1</v>
      </c>
      <c r="Z81" s="2727" t="str">
        <f t="shared" si="65"/>
        <v xml:space="preserve"> ?</v>
      </c>
      <c r="AA81" s="28">
        <f>'6兵庫県CI先行個別指標'!O429</f>
        <v>9479</v>
      </c>
      <c r="AB81" s="2708">
        <f t="shared" si="50"/>
        <v>9436.3333333333339</v>
      </c>
      <c r="AC81" s="2708">
        <f t="shared" si="51"/>
        <v>-521</v>
      </c>
      <c r="AD81" s="17">
        <f t="shared" si="52"/>
        <v>-1</v>
      </c>
      <c r="AE81" s="17">
        <f t="shared" si="53"/>
        <v>-3</v>
      </c>
      <c r="AF81" s="2727" t="str">
        <f t="shared" si="66"/>
        <v xml:space="preserve">悪化 </v>
      </c>
      <c r="AG81" s="28">
        <f>'6兵庫県CI先行個別指標'!P429</f>
        <v>56</v>
      </c>
      <c r="AH81" s="2708">
        <f t="shared" si="54"/>
        <v>52.666666666666664</v>
      </c>
      <c r="AI81" s="2720">
        <f t="shared" si="67"/>
        <v>-2.6666666666666643</v>
      </c>
      <c r="AJ81" s="17">
        <f t="shared" si="55"/>
        <v>-1</v>
      </c>
      <c r="AK81" s="17">
        <f t="shared" si="56"/>
        <v>-1</v>
      </c>
      <c r="AL81" s="2727" t="str">
        <f t="shared" si="68"/>
        <v xml:space="preserve"> ?</v>
      </c>
      <c r="AM81" s="27">
        <f>'6兵庫県CI先行個別指標'!Q429</f>
        <v>104.2</v>
      </c>
      <c r="AN81" s="2708">
        <f t="shared" si="57"/>
        <v>103.23333333333333</v>
      </c>
      <c r="AO81" s="2708">
        <f t="shared" si="58"/>
        <v>0.43333333333333712</v>
      </c>
      <c r="AP81" s="17">
        <f t="shared" si="59"/>
        <v>1</v>
      </c>
      <c r="AQ81" s="17">
        <f t="shared" si="60"/>
        <v>-1</v>
      </c>
      <c r="AR81" s="2557" t="str">
        <f t="shared" si="69"/>
        <v xml:space="preserve"> ?</v>
      </c>
    </row>
    <row r="82" spans="1:44">
      <c r="A82" s="764"/>
      <c r="B82" s="564" t="s">
        <v>6</v>
      </c>
      <c r="C82" s="27">
        <f>'6兵庫県CI先行個別指標'!K430</f>
        <v>95.6</v>
      </c>
      <c r="D82" s="2708">
        <f t="shared" si="35"/>
        <v>97.666666666666671</v>
      </c>
      <c r="E82" s="2708">
        <f t="shared" si="36"/>
        <v>-0.73333333333332007</v>
      </c>
      <c r="F82" s="17">
        <f t="shared" si="37"/>
        <v>-1</v>
      </c>
      <c r="G82" s="17">
        <f t="shared" si="38"/>
        <v>1</v>
      </c>
      <c r="H82" s="2727" t="str">
        <f t="shared" si="61"/>
        <v xml:space="preserve"> ?</v>
      </c>
      <c r="I82" s="27">
        <f>'6兵庫県CI先行個別指標'!L430</f>
        <v>108</v>
      </c>
      <c r="J82" s="2708">
        <f t="shared" si="39"/>
        <v>110.06666666666666</v>
      </c>
      <c r="K82" s="2720">
        <f t="shared" si="62"/>
        <v>-0.26666666666666572</v>
      </c>
      <c r="L82" s="17">
        <f t="shared" si="40"/>
        <v>-1</v>
      </c>
      <c r="M82" s="17">
        <f t="shared" si="41"/>
        <v>-1</v>
      </c>
      <c r="N82" s="2727" t="str">
        <f t="shared" si="63"/>
        <v xml:space="preserve"> ?</v>
      </c>
      <c r="O82" s="27">
        <f>'6兵庫県CI先行個別指標'!M430</f>
        <v>2284</v>
      </c>
      <c r="P82" s="2708">
        <f t="shared" si="42"/>
        <v>2240.3333333333335</v>
      </c>
      <c r="Q82" s="2708">
        <f t="shared" si="43"/>
        <v>211.66666666666674</v>
      </c>
      <c r="R82" s="17">
        <f t="shared" si="44"/>
        <v>1</v>
      </c>
      <c r="S82" s="17">
        <f t="shared" si="45"/>
        <v>1</v>
      </c>
      <c r="T82" s="2727" t="str">
        <f t="shared" si="64"/>
        <v xml:space="preserve"> ?</v>
      </c>
      <c r="U82" s="28">
        <f>'6兵庫県CI先行個別指標'!N430</f>
        <v>14960</v>
      </c>
      <c r="V82" s="2709">
        <f t="shared" si="46"/>
        <v>15310.333333333334</v>
      </c>
      <c r="W82" s="2710">
        <f t="shared" si="47"/>
        <v>-112.66666666666606</v>
      </c>
      <c r="X82" s="17">
        <f t="shared" si="48"/>
        <v>-1</v>
      </c>
      <c r="Y82" s="17">
        <f t="shared" si="49"/>
        <v>-1</v>
      </c>
      <c r="Z82" s="2727" t="str">
        <f t="shared" si="65"/>
        <v xml:space="preserve"> ?</v>
      </c>
      <c r="AA82" s="28">
        <f>'6兵庫県CI先行個別指標'!O430</f>
        <v>9571</v>
      </c>
      <c r="AB82" s="2708">
        <f t="shared" si="50"/>
        <v>9370</v>
      </c>
      <c r="AC82" s="2708">
        <f t="shared" si="51"/>
        <v>-66.33333333333394</v>
      </c>
      <c r="AD82" s="17">
        <f t="shared" si="52"/>
        <v>-1</v>
      </c>
      <c r="AE82" s="17">
        <f t="shared" si="53"/>
        <v>-3</v>
      </c>
      <c r="AF82" s="2727" t="str">
        <f t="shared" si="66"/>
        <v xml:space="preserve">悪化 </v>
      </c>
      <c r="AG82" s="28">
        <f>'6兵庫県CI先行個別指標'!P430</f>
        <v>50</v>
      </c>
      <c r="AH82" s="2708">
        <f t="shared" si="54"/>
        <v>53</v>
      </c>
      <c r="AI82" s="2720">
        <f t="shared" si="67"/>
        <v>-0.3333333333333357</v>
      </c>
      <c r="AJ82" s="17">
        <f t="shared" si="55"/>
        <v>-1</v>
      </c>
      <c r="AK82" s="17">
        <f t="shared" si="56"/>
        <v>-1</v>
      </c>
      <c r="AL82" s="2727" t="str">
        <f t="shared" si="68"/>
        <v xml:space="preserve"> ?</v>
      </c>
      <c r="AM82" s="27">
        <f>'6兵庫県CI先行個別指標'!Q430</f>
        <v>106.6</v>
      </c>
      <c r="AN82" s="2708">
        <f t="shared" si="57"/>
        <v>104.43333333333332</v>
      </c>
      <c r="AO82" s="2708">
        <f t="shared" si="58"/>
        <v>1.1999999999999886</v>
      </c>
      <c r="AP82" s="17">
        <f t="shared" si="59"/>
        <v>1</v>
      </c>
      <c r="AQ82" s="17">
        <f t="shared" si="60"/>
        <v>1</v>
      </c>
      <c r="AR82" s="2557" t="str">
        <f t="shared" si="69"/>
        <v xml:space="preserve"> ?</v>
      </c>
    </row>
    <row r="83" spans="1:44">
      <c r="A83" s="764"/>
      <c r="B83" s="564" t="s">
        <v>7</v>
      </c>
      <c r="C83" s="27">
        <f>'6兵庫県CI先行個別指標'!K431</f>
        <v>99.6</v>
      </c>
      <c r="D83" s="2708">
        <f t="shared" si="35"/>
        <v>97.899999999999991</v>
      </c>
      <c r="E83" s="2708">
        <f t="shared" si="36"/>
        <v>0.23333333333332007</v>
      </c>
      <c r="F83" s="17">
        <f t="shared" si="37"/>
        <v>1</v>
      </c>
      <c r="G83" s="17">
        <f t="shared" si="38"/>
        <v>1</v>
      </c>
      <c r="H83" s="2727" t="str">
        <f t="shared" si="61"/>
        <v xml:space="preserve"> ?</v>
      </c>
      <c r="I83" s="27">
        <f>'6兵庫県CI先行個別指標'!L431</f>
        <v>100.9</v>
      </c>
      <c r="J83" s="2708">
        <f t="shared" si="39"/>
        <v>106.36666666666667</v>
      </c>
      <c r="K83" s="2720">
        <f t="shared" si="62"/>
        <v>3.6999999999999886</v>
      </c>
      <c r="L83" s="17">
        <f t="shared" si="40"/>
        <v>1</v>
      </c>
      <c r="M83" s="17">
        <f t="shared" si="41"/>
        <v>1</v>
      </c>
      <c r="N83" s="2727" t="str">
        <f t="shared" si="63"/>
        <v xml:space="preserve"> ?</v>
      </c>
      <c r="O83" s="27">
        <f>'6兵庫県CI先行個別指標'!M431</f>
        <v>2164</v>
      </c>
      <c r="P83" s="2708">
        <f t="shared" si="42"/>
        <v>2196.6666666666665</v>
      </c>
      <c r="Q83" s="2708">
        <f t="shared" si="43"/>
        <v>-43.66666666666697</v>
      </c>
      <c r="R83" s="17">
        <f t="shared" si="44"/>
        <v>-1</v>
      </c>
      <c r="S83" s="17">
        <f t="shared" si="45"/>
        <v>-1</v>
      </c>
      <c r="T83" s="2727" t="str">
        <f t="shared" si="64"/>
        <v xml:space="preserve"> ?</v>
      </c>
      <c r="U83" s="28">
        <f>'6兵庫県CI先行個別指標'!N431</f>
        <v>15112</v>
      </c>
      <c r="V83" s="2709">
        <f t="shared" si="46"/>
        <v>15173.666666666666</v>
      </c>
      <c r="W83" s="2710">
        <f t="shared" si="47"/>
        <v>-136.66666666666788</v>
      </c>
      <c r="X83" s="17">
        <f t="shared" si="48"/>
        <v>-1</v>
      </c>
      <c r="Y83" s="17">
        <f t="shared" si="49"/>
        <v>-3</v>
      </c>
      <c r="Z83" s="2727" t="str">
        <f t="shared" si="65"/>
        <v xml:space="preserve">悪化 </v>
      </c>
      <c r="AA83" s="28">
        <f>'6兵庫県CI先行個別指標'!O431</f>
        <v>9997</v>
      </c>
      <c r="AB83" s="2708">
        <f t="shared" si="50"/>
        <v>9682.3333333333339</v>
      </c>
      <c r="AC83" s="2708">
        <f t="shared" si="51"/>
        <v>312.33333333333394</v>
      </c>
      <c r="AD83" s="17">
        <f t="shared" si="52"/>
        <v>1</v>
      </c>
      <c r="AE83" s="17">
        <f t="shared" si="53"/>
        <v>-1</v>
      </c>
      <c r="AF83" s="2727" t="str">
        <f t="shared" si="66"/>
        <v xml:space="preserve"> ?</v>
      </c>
      <c r="AG83" s="28">
        <f>'6兵庫県CI先行個別指標'!P431</f>
        <v>48</v>
      </c>
      <c r="AH83" s="2708">
        <f t="shared" si="54"/>
        <v>51.333333333333336</v>
      </c>
      <c r="AI83" s="2720">
        <f t="shared" si="67"/>
        <v>1.6666666666666643</v>
      </c>
      <c r="AJ83" s="17">
        <f t="shared" si="55"/>
        <v>1</v>
      </c>
      <c r="AK83" s="17">
        <f t="shared" si="56"/>
        <v>-1</v>
      </c>
      <c r="AL83" s="2727" t="str">
        <f t="shared" si="68"/>
        <v xml:space="preserve"> ?</v>
      </c>
      <c r="AM83" s="27">
        <f>'6兵庫県CI先行個別指標'!Q431</f>
        <v>108.4</v>
      </c>
      <c r="AN83" s="2708">
        <f t="shared" si="57"/>
        <v>106.40000000000002</v>
      </c>
      <c r="AO83" s="2708">
        <f t="shared" si="58"/>
        <v>1.966666666666697</v>
      </c>
      <c r="AP83" s="17">
        <f t="shared" si="59"/>
        <v>1</v>
      </c>
      <c r="AQ83" s="17">
        <f t="shared" si="60"/>
        <v>3</v>
      </c>
      <c r="AR83" s="2557" t="str">
        <f t="shared" si="69"/>
        <v xml:space="preserve">改善 </v>
      </c>
    </row>
    <row r="84" spans="1:44">
      <c r="A84" s="764"/>
      <c r="B84" s="564" t="s">
        <v>8</v>
      </c>
      <c r="C84" s="27">
        <f>'6兵庫県CI先行個別指標'!K432</f>
        <v>97.3</v>
      </c>
      <c r="D84" s="2708">
        <f t="shared" si="35"/>
        <v>97.5</v>
      </c>
      <c r="E84" s="2708">
        <f t="shared" si="36"/>
        <v>-0.39999999999999147</v>
      </c>
      <c r="F84" s="17">
        <f t="shared" si="37"/>
        <v>-1</v>
      </c>
      <c r="G84" s="17">
        <f t="shared" si="38"/>
        <v>-1</v>
      </c>
      <c r="H84" s="2727" t="str">
        <f t="shared" si="61"/>
        <v xml:space="preserve"> ?</v>
      </c>
      <c r="I84" s="27">
        <f>'6兵庫県CI先行個別指標'!L432</f>
        <v>111.5</v>
      </c>
      <c r="J84" s="2708">
        <f t="shared" si="39"/>
        <v>106.8</v>
      </c>
      <c r="K84" s="2720">
        <f t="shared" si="62"/>
        <v>-0.43333333333332291</v>
      </c>
      <c r="L84" s="17">
        <f t="shared" si="40"/>
        <v>-1</v>
      </c>
      <c r="M84" s="17">
        <f t="shared" si="41"/>
        <v>-1</v>
      </c>
      <c r="N84" s="2727" t="str">
        <f t="shared" si="63"/>
        <v xml:space="preserve"> ?</v>
      </c>
      <c r="O84" s="27">
        <f>'6兵庫県CI先行個別指標'!M432</f>
        <v>2365</v>
      </c>
      <c r="P84" s="2708">
        <f t="shared" si="42"/>
        <v>2271</v>
      </c>
      <c r="Q84" s="2708">
        <f t="shared" si="43"/>
        <v>74.333333333333485</v>
      </c>
      <c r="R84" s="17">
        <f t="shared" si="44"/>
        <v>1</v>
      </c>
      <c r="S84" s="17">
        <f t="shared" si="45"/>
        <v>1</v>
      </c>
      <c r="T84" s="2727" t="str">
        <f t="shared" si="64"/>
        <v xml:space="preserve"> ?</v>
      </c>
      <c r="U84" s="28">
        <f>'6兵庫県CI先行個別指標'!N432</f>
        <v>15076</v>
      </c>
      <c r="V84" s="2709">
        <f t="shared" si="46"/>
        <v>15049.333333333334</v>
      </c>
      <c r="W84" s="2710">
        <f t="shared" si="47"/>
        <v>-124.33333333333212</v>
      </c>
      <c r="X84" s="17">
        <f t="shared" si="48"/>
        <v>-1</v>
      </c>
      <c r="Y84" s="17">
        <f t="shared" si="49"/>
        <v>-3</v>
      </c>
      <c r="Z84" s="2727" t="str">
        <f t="shared" si="65"/>
        <v xml:space="preserve">悪化 </v>
      </c>
      <c r="AA84" s="28">
        <f>'6兵庫県CI先行個別指標'!O432</f>
        <v>10454</v>
      </c>
      <c r="AB84" s="2708">
        <f t="shared" si="50"/>
        <v>10007.333333333334</v>
      </c>
      <c r="AC84" s="2708">
        <f t="shared" si="51"/>
        <v>325</v>
      </c>
      <c r="AD84" s="17">
        <f t="shared" si="52"/>
        <v>1</v>
      </c>
      <c r="AE84" s="17">
        <f t="shared" si="53"/>
        <v>1</v>
      </c>
      <c r="AF84" s="2727" t="str">
        <f t="shared" si="66"/>
        <v xml:space="preserve"> ?</v>
      </c>
      <c r="AG84" s="28">
        <f>'6兵庫県CI先行個別指標'!P432</f>
        <v>47</v>
      </c>
      <c r="AH84" s="2708">
        <f t="shared" si="54"/>
        <v>48.333333333333336</v>
      </c>
      <c r="AI84" s="2720">
        <f t="shared" si="67"/>
        <v>3</v>
      </c>
      <c r="AJ84" s="17">
        <f t="shared" si="55"/>
        <v>1</v>
      </c>
      <c r="AK84" s="17">
        <f t="shared" si="56"/>
        <v>1</v>
      </c>
      <c r="AL84" s="2727" t="str">
        <f t="shared" si="68"/>
        <v xml:space="preserve"> ?</v>
      </c>
      <c r="AM84" s="27">
        <f>'6兵庫県CI先行個別指標'!Q432</f>
        <v>107.4</v>
      </c>
      <c r="AN84" s="2708">
        <f t="shared" si="57"/>
        <v>107.46666666666665</v>
      </c>
      <c r="AO84" s="2708">
        <f t="shared" si="58"/>
        <v>1.0666666666666345</v>
      </c>
      <c r="AP84" s="17">
        <f t="shared" si="59"/>
        <v>1</v>
      </c>
      <c r="AQ84" s="17">
        <f t="shared" si="60"/>
        <v>3</v>
      </c>
      <c r="AR84" s="2557" t="str">
        <f t="shared" si="69"/>
        <v xml:space="preserve">改善 </v>
      </c>
    </row>
    <row r="85" spans="1:44">
      <c r="A85" s="764"/>
      <c r="B85" s="564" t="s">
        <v>9</v>
      </c>
      <c r="C85" s="27">
        <f>'6兵庫県CI先行個別指標'!K433</f>
        <v>102.2</v>
      </c>
      <c r="D85" s="2708">
        <f t="shared" si="35"/>
        <v>99.699999999999989</v>
      </c>
      <c r="E85" s="2708">
        <f t="shared" si="36"/>
        <v>2.1999999999999886</v>
      </c>
      <c r="F85" s="17">
        <f t="shared" si="37"/>
        <v>1</v>
      </c>
      <c r="G85" s="17">
        <f t="shared" si="38"/>
        <v>1</v>
      </c>
      <c r="H85" s="2727" t="str">
        <f t="shared" si="61"/>
        <v xml:space="preserve"> ?</v>
      </c>
      <c r="I85" s="27">
        <f>'6兵庫県CI先行個別指標'!L433</f>
        <v>103.8</v>
      </c>
      <c r="J85" s="2708">
        <f t="shared" si="39"/>
        <v>105.39999999999999</v>
      </c>
      <c r="K85" s="2720">
        <f t="shared" si="62"/>
        <v>1.4000000000000057</v>
      </c>
      <c r="L85" s="17">
        <f t="shared" si="40"/>
        <v>1</v>
      </c>
      <c r="M85" s="17">
        <f t="shared" si="41"/>
        <v>1</v>
      </c>
      <c r="N85" s="2727" t="str">
        <f t="shared" si="63"/>
        <v xml:space="preserve"> ?</v>
      </c>
      <c r="O85" s="27">
        <f>'6兵庫県CI先行個別指標'!M433</f>
        <v>2382</v>
      </c>
      <c r="P85" s="2708">
        <f t="shared" si="42"/>
        <v>2303.6666666666665</v>
      </c>
      <c r="Q85" s="2708">
        <f t="shared" si="43"/>
        <v>32.666666666666515</v>
      </c>
      <c r="R85" s="17">
        <f t="shared" si="44"/>
        <v>1</v>
      </c>
      <c r="S85" s="17">
        <f t="shared" si="45"/>
        <v>1</v>
      </c>
      <c r="T85" s="2727" t="str">
        <f t="shared" si="64"/>
        <v xml:space="preserve"> ?</v>
      </c>
      <c r="U85" s="28">
        <f>'6兵庫県CI先行個別指標'!N433</f>
        <v>14991</v>
      </c>
      <c r="V85" s="2709">
        <f t="shared" si="46"/>
        <v>15059.666666666666</v>
      </c>
      <c r="W85" s="2710">
        <f t="shared" si="47"/>
        <v>10.333333333332121</v>
      </c>
      <c r="X85" s="17">
        <f t="shared" si="48"/>
        <v>1</v>
      </c>
      <c r="Y85" s="17">
        <f t="shared" si="49"/>
        <v>-1</v>
      </c>
      <c r="Z85" s="2727" t="str">
        <f t="shared" si="65"/>
        <v xml:space="preserve"> ?</v>
      </c>
      <c r="AA85" s="28">
        <f>'6兵庫県CI先行個別指標'!O433</f>
        <v>10655</v>
      </c>
      <c r="AB85" s="2708">
        <f t="shared" si="50"/>
        <v>10368.666666666666</v>
      </c>
      <c r="AC85" s="2708">
        <f t="shared" si="51"/>
        <v>361.33333333333212</v>
      </c>
      <c r="AD85" s="17">
        <f t="shared" si="52"/>
        <v>1</v>
      </c>
      <c r="AE85" s="17">
        <f t="shared" si="53"/>
        <v>3</v>
      </c>
      <c r="AF85" s="2727" t="str">
        <f t="shared" si="66"/>
        <v xml:space="preserve">改善 </v>
      </c>
      <c r="AG85" s="28">
        <f>'6兵庫県CI先行個別指標'!P433</f>
        <v>46</v>
      </c>
      <c r="AH85" s="2708">
        <f t="shared" si="54"/>
        <v>47</v>
      </c>
      <c r="AI85" s="2720">
        <f t="shared" si="67"/>
        <v>1.3333333333333357</v>
      </c>
      <c r="AJ85" s="17">
        <f t="shared" si="55"/>
        <v>1</v>
      </c>
      <c r="AK85" s="17">
        <f t="shared" si="56"/>
        <v>3</v>
      </c>
      <c r="AL85" s="2727" t="str">
        <f t="shared" si="68"/>
        <v xml:space="preserve">改善 </v>
      </c>
      <c r="AM85" s="27">
        <f>'6兵庫県CI先行個別指標'!Q433</f>
        <v>104.3</v>
      </c>
      <c r="AN85" s="2708">
        <f t="shared" si="57"/>
        <v>106.7</v>
      </c>
      <c r="AO85" s="2708">
        <f t="shared" si="58"/>
        <v>-0.76666666666665151</v>
      </c>
      <c r="AP85" s="17">
        <f t="shared" si="59"/>
        <v>-1</v>
      </c>
      <c r="AQ85" s="17">
        <f t="shared" si="60"/>
        <v>1</v>
      </c>
      <c r="AR85" s="2557" t="str">
        <f t="shared" si="69"/>
        <v xml:space="preserve"> ?</v>
      </c>
    </row>
    <row r="86" spans="1:44">
      <c r="A86" s="764"/>
      <c r="B86" s="564" t="s">
        <v>10</v>
      </c>
      <c r="C86" s="27">
        <f>'6兵庫県CI先行個別指標'!K434</f>
        <v>98.3</v>
      </c>
      <c r="D86" s="2708">
        <f t="shared" si="35"/>
        <v>99.266666666666666</v>
      </c>
      <c r="E86" s="2708">
        <f t="shared" si="36"/>
        <v>-0.43333333333332291</v>
      </c>
      <c r="F86" s="17">
        <f t="shared" si="37"/>
        <v>-1</v>
      </c>
      <c r="G86" s="17">
        <f t="shared" si="38"/>
        <v>-1</v>
      </c>
      <c r="H86" s="2727" t="str">
        <f t="shared" si="61"/>
        <v xml:space="preserve"> ?</v>
      </c>
      <c r="I86" s="27">
        <f>'6兵庫県CI先行個別指標'!L434</f>
        <v>121.2</v>
      </c>
      <c r="J86" s="2708">
        <f t="shared" si="39"/>
        <v>112.16666666666667</v>
      </c>
      <c r="K86" s="2720">
        <f t="shared" si="62"/>
        <v>-6.7666666666666799</v>
      </c>
      <c r="L86" s="17">
        <f t="shared" si="40"/>
        <v>-1</v>
      </c>
      <c r="M86" s="17">
        <f t="shared" si="41"/>
        <v>-1</v>
      </c>
      <c r="N86" s="2727" t="str">
        <f t="shared" si="63"/>
        <v xml:space="preserve"> ?</v>
      </c>
      <c r="O86" s="27">
        <f>'6兵庫県CI先行個別指標'!M434</f>
        <v>1825</v>
      </c>
      <c r="P86" s="2708">
        <f t="shared" si="42"/>
        <v>2190.6666666666665</v>
      </c>
      <c r="Q86" s="2708">
        <f t="shared" si="43"/>
        <v>-113</v>
      </c>
      <c r="R86" s="17">
        <f t="shared" si="44"/>
        <v>-1</v>
      </c>
      <c r="S86" s="17">
        <f t="shared" si="45"/>
        <v>1</v>
      </c>
      <c r="T86" s="2727" t="str">
        <f t="shared" si="64"/>
        <v xml:space="preserve"> ?</v>
      </c>
      <c r="U86" s="28">
        <f>'6兵庫県CI先行個別指標'!N434</f>
        <v>15163</v>
      </c>
      <c r="V86" s="2709">
        <f t="shared" si="46"/>
        <v>15076.666666666666</v>
      </c>
      <c r="W86" s="2710">
        <f t="shared" si="47"/>
        <v>17</v>
      </c>
      <c r="X86" s="17">
        <f t="shared" si="48"/>
        <v>1</v>
      </c>
      <c r="Y86" s="17">
        <f t="shared" si="49"/>
        <v>1</v>
      </c>
      <c r="Z86" s="2727" t="str">
        <f t="shared" si="65"/>
        <v xml:space="preserve"> ?</v>
      </c>
      <c r="AA86" s="28">
        <f>'6兵庫県CI先行個別指標'!O434</f>
        <v>10953</v>
      </c>
      <c r="AB86" s="2708">
        <f t="shared" si="50"/>
        <v>10687.333333333334</v>
      </c>
      <c r="AC86" s="2708">
        <f t="shared" si="51"/>
        <v>318.66666666666788</v>
      </c>
      <c r="AD86" s="17">
        <f t="shared" si="52"/>
        <v>1</v>
      </c>
      <c r="AE86" s="17">
        <f t="shared" si="53"/>
        <v>3</v>
      </c>
      <c r="AF86" s="2727" t="str">
        <f t="shared" si="66"/>
        <v xml:space="preserve">改善 </v>
      </c>
      <c r="AG86" s="28">
        <f>'6兵庫県CI先行個別指標'!P434</f>
        <v>46</v>
      </c>
      <c r="AH86" s="2708">
        <f t="shared" si="54"/>
        <v>46.333333333333336</v>
      </c>
      <c r="AI86" s="2720">
        <f t="shared" si="67"/>
        <v>0.6666666666666643</v>
      </c>
      <c r="AJ86" s="17">
        <f t="shared" si="55"/>
        <v>1</v>
      </c>
      <c r="AK86" s="17">
        <f t="shared" si="56"/>
        <v>3</v>
      </c>
      <c r="AL86" s="2727" t="str">
        <f t="shared" si="68"/>
        <v xml:space="preserve">改善 </v>
      </c>
      <c r="AM86" s="27">
        <f>'6兵庫県CI先行個別指標'!Q434</f>
        <v>103.2</v>
      </c>
      <c r="AN86" s="2708">
        <f t="shared" si="57"/>
        <v>104.96666666666665</v>
      </c>
      <c r="AO86" s="2708">
        <f t="shared" si="58"/>
        <v>-1.7333333333333485</v>
      </c>
      <c r="AP86" s="17">
        <f t="shared" si="59"/>
        <v>-1</v>
      </c>
      <c r="AQ86" s="17">
        <f t="shared" si="60"/>
        <v>-1</v>
      </c>
      <c r="AR86" s="2557" t="str">
        <f t="shared" si="69"/>
        <v xml:space="preserve"> ?</v>
      </c>
    </row>
    <row r="87" spans="1:44">
      <c r="A87" s="764"/>
      <c r="B87" s="564" t="s">
        <v>11</v>
      </c>
      <c r="C87" s="27">
        <f>'6兵庫県CI先行個別指標'!K435</f>
        <v>99.6</v>
      </c>
      <c r="D87" s="2708">
        <f t="shared" si="35"/>
        <v>100.03333333333335</v>
      </c>
      <c r="E87" s="2708">
        <f t="shared" si="36"/>
        <v>0.76666666666667993</v>
      </c>
      <c r="F87" s="17">
        <f t="shared" si="37"/>
        <v>1</v>
      </c>
      <c r="G87" s="17">
        <f t="shared" si="38"/>
        <v>1</v>
      </c>
      <c r="H87" s="2727" t="str">
        <f t="shared" si="61"/>
        <v xml:space="preserve"> ?</v>
      </c>
      <c r="I87" s="27">
        <f>'6兵庫県CI先行個別指標'!L435</f>
        <v>121</v>
      </c>
      <c r="J87" s="2708">
        <f t="shared" si="39"/>
        <v>115.33333333333333</v>
      </c>
      <c r="K87" s="2720">
        <f t="shared" si="62"/>
        <v>-3.1666666666666572</v>
      </c>
      <c r="L87" s="17">
        <f t="shared" si="40"/>
        <v>-1</v>
      </c>
      <c r="M87" s="17">
        <f t="shared" si="41"/>
        <v>-1</v>
      </c>
      <c r="N87" s="2727" t="str">
        <f t="shared" si="63"/>
        <v xml:space="preserve"> ?</v>
      </c>
      <c r="O87" s="27">
        <f>'6兵庫県CI先行個別指標'!M435</f>
        <v>3825</v>
      </c>
      <c r="P87" s="2708">
        <f t="shared" si="42"/>
        <v>2677.3333333333335</v>
      </c>
      <c r="Q87" s="2708">
        <f t="shared" si="43"/>
        <v>486.66666666666697</v>
      </c>
      <c r="R87" s="17">
        <f t="shared" si="44"/>
        <v>1</v>
      </c>
      <c r="S87" s="17">
        <f t="shared" si="45"/>
        <v>1</v>
      </c>
      <c r="T87" s="2727" t="str">
        <f t="shared" si="64"/>
        <v xml:space="preserve"> ?</v>
      </c>
      <c r="U87" s="28">
        <f>'6兵庫県CI先行個別指標'!N435</f>
        <v>15173</v>
      </c>
      <c r="V87" s="2709">
        <f t="shared" si="46"/>
        <v>15109</v>
      </c>
      <c r="W87" s="2710">
        <f t="shared" si="47"/>
        <v>32.33333333333394</v>
      </c>
      <c r="X87" s="17">
        <f t="shared" si="48"/>
        <v>1</v>
      </c>
      <c r="Y87" s="17">
        <f t="shared" si="49"/>
        <v>3</v>
      </c>
      <c r="Z87" s="2727" t="str">
        <f t="shared" si="65"/>
        <v xml:space="preserve">改善 </v>
      </c>
      <c r="AA87" s="28">
        <f>'6兵庫県CI先行個別指標'!O435</f>
        <v>10836</v>
      </c>
      <c r="AB87" s="2708">
        <f t="shared" si="50"/>
        <v>10814.666666666666</v>
      </c>
      <c r="AC87" s="2708">
        <f t="shared" si="51"/>
        <v>127.33333333333212</v>
      </c>
      <c r="AD87" s="17">
        <f t="shared" si="52"/>
        <v>1</v>
      </c>
      <c r="AE87" s="17">
        <f t="shared" si="53"/>
        <v>3</v>
      </c>
      <c r="AF87" s="2727" t="str">
        <f t="shared" si="66"/>
        <v xml:space="preserve">改善 </v>
      </c>
      <c r="AG87" s="28">
        <f>'6兵庫県CI先行個別指標'!P435</f>
        <v>36</v>
      </c>
      <c r="AH87" s="2708">
        <f t="shared" si="54"/>
        <v>42.666666666666664</v>
      </c>
      <c r="AI87" s="2720">
        <f t="shared" si="67"/>
        <v>3.6666666666666714</v>
      </c>
      <c r="AJ87" s="17">
        <f t="shared" si="55"/>
        <v>1</v>
      </c>
      <c r="AK87" s="17">
        <f t="shared" si="56"/>
        <v>3</v>
      </c>
      <c r="AL87" s="2727" t="str">
        <f t="shared" si="68"/>
        <v xml:space="preserve">改善 </v>
      </c>
      <c r="AM87" s="27">
        <f>'6兵庫県CI先行個別指標'!Q435</f>
        <v>104</v>
      </c>
      <c r="AN87" s="2708">
        <f t="shared" si="57"/>
        <v>103.83333333333333</v>
      </c>
      <c r="AO87" s="2708">
        <f t="shared" si="58"/>
        <v>-1.1333333333333258</v>
      </c>
      <c r="AP87" s="17">
        <f t="shared" si="59"/>
        <v>-1</v>
      </c>
      <c r="AQ87" s="17">
        <f t="shared" si="60"/>
        <v>-3</v>
      </c>
      <c r="AR87" s="2557" t="str">
        <f t="shared" si="69"/>
        <v xml:space="preserve">悪化 </v>
      </c>
    </row>
    <row r="88" spans="1:44">
      <c r="A88" s="764"/>
      <c r="B88" s="564" t="s">
        <v>12</v>
      </c>
      <c r="C88" s="27">
        <f>'6兵庫県CI先行個別指標'!K436</f>
        <v>98.9</v>
      </c>
      <c r="D88" s="2708">
        <f t="shared" si="35"/>
        <v>98.933333333333323</v>
      </c>
      <c r="E88" s="2708">
        <f t="shared" si="36"/>
        <v>-1.1000000000000227</v>
      </c>
      <c r="F88" s="17">
        <f t="shared" si="37"/>
        <v>-1</v>
      </c>
      <c r="G88" s="17">
        <f t="shared" si="38"/>
        <v>-1</v>
      </c>
      <c r="H88" s="2727" t="str">
        <f t="shared" si="61"/>
        <v xml:space="preserve"> ?</v>
      </c>
      <c r="I88" s="27">
        <f>'6兵庫県CI先行個別指標'!L436</f>
        <v>123.8</v>
      </c>
      <c r="J88" s="2708">
        <f t="shared" si="39"/>
        <v>122</v>
      </c>
      <c r="K88" s="2720">
        <f t="shared" si="62"/>
        <v>-6.6666666666666714</v>
      </c>
      <c r="L88" s="17">
        <f t="shared" si="40"/>
        <v>-1</v>
      </c>
      <c r="M88" s="17">
        <f t="shared" si="41"/>
        <v>-3</v>
      </c>
      <c r="N88" s="2727" t="str">
        <f t="shared" si="63"/>
        <v xml:space="preserve">悪化 </v>
      </c>
      <c r="O88" s="27">
        <f>'6兵庫県CI先行個別指標'!M436</f>
        <v>1852</v>
      </c>
      <c r="P88" s="2708">
        <f t="shared" si="42"/>
        <v>2500.6666666666665</v>
      </c>
      <c r="Q88" s="2708">
        <f t="shared" si="43"/>
        <v>-176.66666666666697</v>
      </c>
      <c r="R88" s="17">
        <f t="shared" si="44"/>
        <v>-1</v>
      </c>
      <c r="S88" s="17">
        <f t="shared" si="45"/>
        <v>-1</v>
      </c>
      <c r="T88" s="2727" t="str">
        <f t="shared" si="64"/>
        <v xml:space="preserve"> ?</v>
      </c>
      <c r="U88" s="28">
        <f>'6兵庫県CI先行個別指標'!N436</f>
        <v>15209</v>
      </c>
      <c r="V88" s="2709">
        <f t="shared" si="46"/>
        <v>15181.666666666666</v>
      </c>
      <c r="W88" s="2710">
        <f t="shared" si="47"/>
        <v>72.66666666666606</v>
      </c>
      <c r="X88" s="17">
        <f t="shared" si="48"/>
        <v>1</v>
      </c>
      <c r="Y88" s="17">
        <f t="shared" si="49"/>
        <v>3</v>
      </c>
      <c r="Z88" s="2727" t="str">
        <f t="shared" si="65"/>
        <v xml:space="preserve">改善 </v>
      </c>
      <c r="AA88" s="28">
        <f>'6兵庫県CI先行個別指標'!O436</f>
        <v>10891</v>
      </c>
      <c r="AB88" s="2708">
        <f t="shared" si="50"/>
        <v>10893.333333333334</v>
      </c>
      <c r="AC88" s="2708">
        <f t="shared" si="51"/>
        <v>78.666666666667879</v>
      </c>
      <c r="AD88" s="17">
        <f t="shared" si="52"/>
        <v>1</v>
      </c>
      <c r="AE88" s="17">
        <f t="shared" si="53"/>
        <v>3</v>
      </c>
      <c r="AF88" s="2727" t="str">
        <f t="shared" si="66"/>
        <v xml:space="preserve">改善 </v>
      </c>
      <c r="AG88" s="28">
        <f>'6兵庫県CI先行個別指標'!P436</f>
        <v>49</v>
      </c>
      <c r="AH88" s="2708">
        <f t="shared" si="54"/>
        <v>43.666666666666664</v>
      </c>
      <c r="AI88" s="2720">
        <f t="shared" si="67"/>
        <v>-1</v>
      </c>
      <c r="AJ88" s="17">
        <f t="shared" si="55"/>
        <v>-1</v>
      </c>
      <c r="AK88" s="17">
        <f t="shared" si="56"/>
        <v>1</v>
      </c>
      <c r="AL88" s="2727" t="str">
        <f t="shared" si="68"/>
        <v xml:space="preserve"> ?</v>
      </c>
      <c r="AM88" s="27">
        <f>'6兵庫県CI先行個別指標'!Q436</f>
        <v>104.1</v>
      </c>
      <c r="AN88" s="2708">
        <f t="shared" si="57"/>
        <v>103.76666666666665</v>
      </c>
      <c r="AO88" s="2708">
        <f t="shared" si="58"/>
        <v>-6.6666666666677088E-2</v>
      </c>
      <c r="AP88" s="17">
        <f t="shared" si="59"/>
        <v>-1</v>
      </c>
      <c r="AQ88" s="17">
        <f t="shared" si="60"/>
        <v>-3</v>
      </c>
      <c r="AR88" s="2557" t="str">
        <f t="shared" si="69"/>
        <v xml:space="preserve">悪化 </v>
      </c>
    </row>
    <row r="89" spans="1:44">
      <c r="A89" s="764"/>
      <c r="B89" s="564" t="s">
        <v>13</v>
      </c>
      <c r="C89" s="27">
        <f>'6兵庫県CI先行個別指標'!K437</f>
        <v>96.2</v>
      </c>
      <c r="D89" s="2708">
        <f t="shared" si="35"/>
        <v>98.233333333333334</v>
      </c>
      <c r="E89" s="2708">
        <f t="shared" si="36"/>
        <v>-0.69999999999998863</v>
      </c>
      <c r="F89" s="17">
        <f t="shared" si="37"/>
        <v>-1</v>
      </c>
      <c r="G89" s="17">
        <f t="shared" si="38"/>
        <v>-1</v>
      </c>
      <c r="H89" s="2727" t="str">
        <f t="shared" si="61"/>
        <v xml:space="preserve"> ?</v>
      </c>
      <c r="I89" s="27">
        <f>'6兵庫県CI先行個別指標'!L437</f>
        <v>136.4</v>
      </c>
      <c r="J89" s="2708">
        <f t="shared" si="39"/>
        <v>127.06666666666668</v>
      </c>
      <c r="K89" s="2720">
        <f t="shared" si="62"/>
        <v>-5.0666666666666771</v>
      </c>
      <c r="L89" s="17">
        <f t="shared" si="40"/>
        <v>-1</v>
      </c>
      <c r="M89" s="17">
        <f t="shared" si="41"/>
        <v>-3</v>
      </c>
      <c r="N89" s="2727" t="str">
        <f t="shared" si="63"/>
        <v xml:space="preserve">悪化 </v>
      </c>
      <c r="O89" s="27">
        <f>'6兵庫県CI先行個別指標'!M437</f>
        <v>2312</v>
      </c>
      <c r="P89" s="2708">
        <f t="shared" si="42"/>
        <v>2663</v>
      </c>
      <c r="Q89" s="2708">
        <f t="shared" si="43"/>
        <v>162.33333333333348</v>
      </c>
      <c r="R89" s="17">
        <f t="shared" si="44"/>
        <v>1</v>
      </c>
      <c r="S89" s="17">
        <f t="shared" si="45"/>
        <v>1</v>
      </c>
      <c r="T89" s="2727" t="str">
        <f t="shared" si="64"/>
        <v xml:space="preserve"> ?</v>
      </c>
      <c r="U89" s="28">
        <f>'6兵庫県CI先行個別指標'!N437</f>
        <v>15147</v>
      </c>
      <c r="V89" s="2709">
        <f t="shared" si="46"/>
        <v>15176.333333333334</v>
      </c>
      <c r="W89" s="2710">
        <f t="shared" si="47"/>
        <v>-5.3333333333321207</v>
      </c>
      <c r="X89" s="17">
        <f t="shared" si="48"/>
        <v>-1</v>
      </c>
      <c r="Y89" s="17">
        <f t="shared" si="49"/>
        <v>1</v>
      </c>
      <c r="Z89" s="2727" t="str">
        <f t="shared" si="65"/>
        <v xml:space="preserve"> ?</v>
      </c>
      <c r="AA89" s="28">
        <f>'6兵庫県CI先行個別指標'!O437</f>
        <v>10637</v>
      </c>
      <c r="AB89" s="2708">
        <f t="shared" si="50"/>
        <v>10788</v>
      </c>
      <c r="AC89" s="2708">
        <f t="shared" si="51"/>
        <v>-105.33333333333394</v>
      </c>
      <c r="AD89" s="17">
        <f t="shared" si="52"/>
        <v>-1</v>
      </c>
      <c r="AE89" s="17">
        <f t="shared" si="53"/>
        <v>1</v>
      </c>
      <c r="AF89" s="2727" t="str">
        <f t="shared" si="66"/>
        <v xml:space="preserve"> ?</v>
      </c>
      <c r="AG89" s="28">
        <f>'6兵庫県CI先行個別指標'!P437</f>
        <v>46</v>
      </c>
      <c r="AH89" s="2708">
        <f t="shared" si="54"/>
        <v>43.666666666666664</v>
      </c>
      <c r="AI89" s="2720">
        <f t="shared" si="67"/>
        <v>0</v>
      </c>
      <c r="AJ89" s="17">
        <f t="shared" si="55"/>
        <v>1</v>
      </c>
      <c r="AK89" s="17">
        <f t="shared" si="56"/>
        <v>1</v>
      </c>
      <c r="AL89" s="2727" t="str">
        <f t="shared" si="68"/>
        <v xml:space="preserve"> ?</v>
      </c>
      <c r="AM89" s="27">
        <f>'6兵庫県CI先行個別指標'!Q437</f>
        <v>103</v>
      </c>
      <c r="AN89" s="2708">
        <f t="shared" si="57"/>
        <v>103.7</v>
      </c>
      <c r="AO89" s="2708">
        <f t="shared" si="58"/>
        <v>-6.6666666666648666E-2</v>
      </c>
      <c r="AP89" s="17">
        <f t="shared" si="59"/>
        <v>-1</v>
      </c>
      <c r="AQ89" s="17">
        <f t="shared" si="60"/>
        <v>-3</v>
      </c>
      <c r="AR89" s="2557" t="str">
        <f t="shared" si="69"/>
        <v xml:space="preserve">悪化 </v>
      </c>
    </row>
    <row r="90" spans="1:44">
      <c r="A90" s="778"/>
      <c r="B90" s="1383" t="s">
        <v>14</v>
      </c>
      <c r="C90" s="29">
        <f>'6兵庫県CI先行個別指標'!K438</f>
        <v>97</v>
      </c>
      <c r="D90" s="2711">
        <f t="shared" si="35"/>
        <v>97.366666666666674</v>
      </c>
      <c r="E90" s="2711">
        <f t="shared" si="36"/>
        <v>-0.86666666666666003</v>
      </c>
      <c r="F90" s="402">
        <f t="shared" si="37"/>
        <v>-1</v>
      </c>
      <c r="G90" s="402">
        <f t="shared" si="38"/>
        <v>-3</v>
      </c>
      <c r="H90" s="2728" t="str">
        <f t="shared" si="61"/>
        <v xml:space="preserve">悪化 </v>
      </c>
      <c r="I90" s="29">
        <f>'6兵庫県CI先行個別指標'!L438</f>
        <v>108.9</v>
      </c>
      <c r="J90" s="2711">
        <f t="shared" si="39"/>
        <v>123.03333333333335</v>
      </c>
      <c r="K90" s="2721">
        <f t="shared" si="62"/>
        <v>4.0333333333333314</v>
      </c>
      <c r="L90" s="402">
        <f t="shared" si="40"/>
        <v>1</v>
      </c>
      <c r="M90" s="402">
        <f t="shared" si="41"/>
        <v>-1</v>
      </c>
      <c r="N90" s="2728" t="str">
        <f t="shared" si="63"/>
        <v xml:space="preserve"> ?</v>
      </c>
      <c r="O90" s="29">
        <f>'6兵庫県CI先行個別指標'!M438</f>
        <v>2028</v>
      </c>
      <c r="P90" s="2711">
        <f t="shared" si="42"/>
        <v>2064</v>
      </c>
      <c r="Q90" s="2711">
        <f t="shared" si="43"/>
        <v>-599</v>
      </c>
      <c r="R90" s="402">
        <f t="shared" si="44"/>
        <v>-1</v>
      </c>
      <c r="S90" s="402">
        <f t="shared" si="45"/>
        <v>-1</v>
      </c>
      <c r="T90" s="2728" t="str">
        <f t="shared" si="64"/>
        <v xml:space="preserve"> ?</v>
      </c>
      <c r="U90" s="30">
        <f>'6兵庫県CI先行個別指標'!N438</f>
        <v>14889</v>
      </c>
      <c r="V90" s="2712">
        <f t="shared" si="46"/>
        <v>15081.666666666666</v>
      </c>
      <c r="W90" s="2713">
        <f t="shared" si="47"/>
        <v>-94.666666666667879</v>
      </c>
      <c r="X90" s="402">
        <f t="shared" si="48"/>
        <v>-1</v>
      </c>
      <c r="Y90" s="402">
        <f t="shared" si="49"/>
        <v>-1</v>
      </c>
      <c r="Z90" s="2728" t="str">
        <f t="shared" si="65"/>
        <v xml:space="preserve"> ?</v>
      </c>
      <c r="AA90" s="30">
        <f>'6兵庫県CI先行個別指標'!O438</f>
        <v>10041</v>
      </c>
      <c r="AB90" s="2711">
        <f t="shared" si="50"/>
        <v>10523</v>
      </c>
      <c r="AC90" s="2711">
        <f t="shared" si="51"/>
        <v>-265</v>
      </c>
      <c r="AD90" s="402">
        <f t="shared" si="52"/>
        <v>-1</v>
      </c>
      <c r="AE90" s="402">
        <f t="shared" si="53"/>
        <v>-1</v>
      </c>
      <c r="AF90" s="2728" t="str">
        <f t="shared" si="66"/>
        <v xml:space="preserve"> ?</v>
      </c>
      <c r="AG90" s="30">
        <f>'6兵庫県CI先行個別指標'!P438</f>
        <v>46</v>
      </c>
      <c r="AH90" s="2711">
        <f t="shared" si="54"/>
        <v>47</v>
      </c>
      <c r="AI90" s="2721">
        <f t="shared" si="67"/>
        <v>-3.3333333333333357</v>
      </c>
      <c r="AJ90" s="402">
        <f t="shared" si="55"/>
        <v>-1</v>
      </c>
      <c r="AK90" s="402">
        <f t="shared" si="56"/>
        <v>-1</v>
      </c>
      <c r="AL90" s="2728" t="str">
        <f t="shared" si="68"/>
        <v xml:space="preserve"> ?</v>
      </c>
      <c r="AM90" s="29">
        <f>'6兵庫県CI先行個別指標'!Q438</f>
        <v>104.4</v>
      </c>
      <c r="AN90" s="2711">
        <f t="shared" si="57"/>
        <v>103.83333333333333</v>
      </c>
      <c r="AO90" s="2711">
        <f t="shared" si="58"/>
        <v>0.13333333333332575</v>
      </c>
      <c r="AP90" s="402">
        <f t="shared" si="59"/>
        <v>1</v>
      </c>
      <c r="AQ90" s="402">
        <f t="shared" si="60"/>
        <v>-1</v>
      </c>
      <c r="AR90" s="2724" t="str">
        <f t="shared" si="69"/>
        <v xml:space="preserve"> ?</v>
      </c>
    </row>
    <row r="91" spans="1:44">
      <c r="A91" s="764" t="s">
        <v>1466</v>
      </c>
      <c r="B91" s="564" t="s">
        <v>3</v>
      </c>
      <c r="C91" s="27">
        <f>'6兵庫県CI先行個別指標'!K439</f>
        <v>100.7</v>
      </c>
      <c r="D91" s="2708">
        <f t="shared" si="35"/>
        <v>97.966666666666654</v>
      </c>
      <c r="E91" s="2708">
        <f t="shared" si="36"/>
        <v>0.5999999999999801</v>
      </c>
      <c r="F91" s="17">
        <f t="shared" si="37"/>
        <v>1</v>
      </c>
      <c r="G91" s="17">
        <f t="shared" si="38"/>
        <v>-1</v>
      </c>
      <c r="H91" s="2727" t="str">
        <f t="shared" si="61"/>
        <v xml:space="preserve"> ?</v>
      </c>
      <c r="I91" s="27">
        <f>'6兵庫県CI先行個別指標'!L439</f>
        <v>109.5</v>
      </c>
      <c r="J91" s="2708">
        <f t="shared" si="39"/>
        <v>118.26666666666667</v>
      </c>
      <c r="K91" s="2720">
        <f t="shared" si="62"/>
        <v>4.7666666666666799</v>
      </c>
      <c r="L91" s="17">
        <f t="shared" si="40"/>
        <v>1</v>
      </c>
      <c r="M91" s="17">
        <f t="shared" si="41"/>
        <v>1</v>
      </c>
      <c r="N91" s="2727" t="str">
        <f t="shared" si="63"/>
        <v xml:space="preserve"> ?</v>
      </c>
      <c r="O91" s="27">
        <f>'6兵庫県CI先行個別指標'!M439</f>
        <v>2385</v>
      </c>
      <c r="P91" s="2708">
        <f t="shared" si="42"/>
        <v>2241.6666666666665</v>
      </c>
      <c r="Q91" s="2708">
        <f t="shared" si="43"/>
        <v>177.66666666666652</v>
      </c>
      <c r="R91" s="17">
        <f t="shared" si="44"/>
        <v>1</v>
      </c>
      <c r="S91" s="17">
        <f t="shared" si="45"/>
        <v>1</v>
      </c>
      <c r="T91" s="2727" t="str">
        <f t="shared" si="64"/>
        <v xml:space="preserve"> ?</v>
      </c>
      <c r="U91" s="28">
        <f>'6兵庫県CI先行個別指標'!N439</f>
        <v>15220</v>
      </c>
      <c r="V91" s="2709">
        <f t="shared" si="46"/>
        <v>15085.333333333334</v>
      </c>
      <c r="W91" s="2710">
        <f t="shared" si="47"/>
        <v>3.6666666666678793</v>
      </c>
      <c r="X91" s="17">
        <f t="shared" si="48"/>
        <v>1</v>
      </c>
      <c r="Y91" s="17">
        <f t="shared" si="49"/>
        <v>-1</v>
      </c>
      <c r="Z91" s="2727" t="str">
        <f t="shared" si="65"/>
        <v xml:space="preserve"> ?</v>
      </c>
      <c r="AA91" s="28">
        <f>'6兵庫県CI先行個別指標'!O439</f>
        <v>10488</v>
      </c>
      <c r="AB91" s="2708">
        <f t="shared" si="50"/>
        <v>10388.666666666666</v>
      </c>
      <c r="AC91" s="2708">
        <f t="shared" si="51"/>
        <v>-134.33333333333394</v>
      </c>
      <c r="AD91" s="17">
        <f t="shared" si="52"/>
        <v>-1</v>
      </c>
      <c r="AE91" s="17">
        <f t="shared" si="53"/>
        <v>-3</v>
      </c>
      <c r="AF91" s="2727" t="str">
        <f t="shared" si="66"/>
        <v xml:space="preserve">悪化 </v>
      </c>
      <c r="AG91" s="28">
        <f>'6兵庫県CI先行個別指標'!P439</f>
        <v>54</v>
      </c>
      <c r="AH91" s="2708">
        <f t="shared" si="54"/>
        <v>48.666666666666664</v>
      </c>
      <c r="AI91" s="2720">
        <f t="shared" si="67"/>
        <v>-1.6666666666666643</v>
      </c>
      <c r="AJ91" s="17">
        <f t="shared" si="55"/>
        <v>-1</v>
      </c>
      <c r="AK91" s="17">
        <f t="shared" si="56"/>
        <v>-1</v>
      </c>
      <c r="AL91" s="2727" t="str">
        <f t="shared" si="68"/>
        <v xml:space="preserve"> ?</v>
      </c>
      <c r="AM91" s="27">
        <f>'6兵庫県CI先行個別指標'!Q439</f>
        <v>103.7</v>
      </c>
      <c r="AN91" s="2708">
        <f t="shared" si="57"/>
        <v>103.7</v>
      </c>
      <c r="AO91" s="2708">
        <f t="shared" si="58"/>
        <v>-0.13333333333332575</v>
      </c>
      <c r="AP91" s="17">
        <f t="shared" si="59"/>
        <v>-1</v>
      </c>
      <c r="AQ91" s="17">
        <f t="shared" si="60"/>
        <v>-1</v>
      </c>
      <c r="AR91" s="2557" t="str">
        <f t="shared" si="69"/>
        <v xml:space="preserve"> ?</v>
      </c>
    </row>
    <row r="92" spans="1:44">
      <c r="A92" s="764">
        <v>2025</v>
      </c>
      <c r="B92" s="564" t="s">
        <v>4</v>
      </c>
      <c r="C92" s="27">
        <f>'6兵庫県CI先行個別指標'!K440</f>
        <v>96.3</v>
      </c>
      <c r="D92" s="2708">
        <f t="shared" si="35"/>
        <v>98</v>
      </c>
      <c r="E92" s="2708">
        <f t="shared" si="36"/>
        <v>3.3333333333345649E-2</v>
      </c>
      <c r="F92" s="17">
        <f t="shared" si="37"/>
        <v>1</v>
      </c>
      <c r="G92" s="17">
        <f t="shared" si="38"/>
        <v>1</v>
      </c>
      <c r="H92" s="2727" t="str">
        <f t="shared" si="61"/>
        <v xml:space="preserve"> ?</v>
      </c>
      <c r="I92" s="27">
        <f>'6兵庫県CI先行個別指標'!L440</f>
        <v>103.8</v>
      </c>
      <c r="J92" s="2708">
        <f t="shared" si="39"/>
        <v>107.39999999999999</v>
      </c>
      <c r="K92" s="2720">
        <f t="shared" si="62"/>
        <v>10.866666666666674</v>
      </c>
      <c r="L92" s="17">
        <f t="shared" si="40"/>
        <v>1</v>
      </c>
      <c r="M92" s="17">
        <f t="shared" si="41"/>
        <v>3</v>
      </c>
      <c r="N92" s="2727" t="str">
        <f t="shared" si="63"/>
        <v xml:space="preserve">改善 </v>
      </c>
      <c r="O92" s="27">
        <f>'6兵庫県CI先行個別指標'!M440</f>
        <v>2542</v>
      </c>
      <c r="P92" s="2708">
        <f t="shared" si="42"/>
        <v>2318.3333333333335</v>
      </c>
      <c r="Q92" s="2708">
        <f t="shared" si="43"/>
        <v>76.66666666666697</v>
      </c>
      <c r="R92" s="17">
        <f t="shared" si="44"/>
        <v>1</v>
      </c>
      <c r="S92" s="17">
        <f t="shared" si="45"/>
        <v>1</v>
      </c>
      <c r="T92" s="2727" t="str">
        <f t="shared" si="64"/>
        <v xml:space="preserve"> ?</v>
      </c>
      <c r="U92" s="28">
        <f>'6兵庫県CI先行個別指標'!N440</f>
        <v>14989</v>
      </c>
      <c r="V92" s="2709">
        <f t="shared" si="46"/>
        <v>15032.666666666666</v>
      </c>
      <c r="W92" s="2710">
        <f t="shared" si="47"/>
        <v>-52.666666666667879</v>
      </c>
      <c r="X92" s="17">
        <f t="shared" si="48"/>
        <v>-1</v>
      </c>
      <c r="Y92" s="17">
        <f t="shared" si="49"/>
        <v>-1</v>
      </c>
      <c r="Z92" s="2727" t="str">
        <f t="shared" si="65"/>
        <v xml:space="preserve"> ?</v>
      </c>
      <c r="AA92" s="28">
        <f>'6兵庫県CI先行個別指標'!O440</f>
        <v>10812</v>
      </c>
      <c r="AB92" s="2708">
        <f t="shared" si="50"/>
        <v>10447</v>
      </c>
      <c r="AC92" s="2708">
        <f t="shared" si="51"/>
        <v>58.33333333333394</v>
      </c>
      <c r="AD92" s="17">
        <f t="shared" si="52"/>
        <v>1</v>
      </c>
      <c r="AE92" s="17">
        <f t="shared" si="53"/>
        <v>-1</v>
      </c>
      <c r="AF92" s="2727" t="str">
        <f t="shared" si="66"/>
        <v xml:space="preserve"> ?</v>
      </c>
      <c r="AG92" s="28">
        <f>'6兵庫県CI先行個別指標'!P440</f>
        <v>55</v>
      </c>
      <c r="AH92" s="2708">
        <f t="shared" si="54"/>
        <v>51.666666666666664</v>
      </c>
      <c r="AI92" s="2720">
        <f t="shared" si="67"/>
        <v>-3</v>
      </c>
      <c r="AJ92" s="17">
        <f t="shared" si="55"/>
        <v>-1</v>
      </c>
      <c r="AK92" s="17">
        <f t="shared" si="56"/>
        <v>-3</v>
      </c>
      <c r="AL92" s="2727" t="str">
        <f t="shared" si="68"/>
        <v xml:space="preserve">悪化 </v>
      </c>
      <c r="AM92" s="27">
        <f>'6兵庫県CI先行個別指標'!Q440</f>
        <v>103.2</v>
      </c>
      <c r="AN92" s="2708">
        <f t="shared" si="57"/>
        <v>103.76666666666667</v>
      </c>
      <c r="AO92" s="2708">
        <f t="shared" si="58"/>
        <v>6.6666666666662877E-2</v>
      </c>
      <c r="AP92" s="17">
        <f t="shared" si="59"/>
        <v>1</v>
      </c>
      <c r="AQ92" s="17">
        <f t="shared" si="60"/>
        <v>1</v>
      </c>
      <c r="AR92" s="2557" t="str">
        <f t="shared" si="69"/>
        <v xml:space="preserve"> ?</v>
      </c>
    </row>
    <row r="93" spans="1:44">
      <c r="A93" s="764"/>
      <c r="B93" s="564" t="s">
        <v>5</v>
      </c>
      <c r="C93" s="27">
        <f>'6兵庫県CI先行個別指標'!K441</f>
        <v>94.6</v>
      </c>
      <c r="D93" s="2708">
        <f t="shared" si="35"/>
        <v>97.2</v>
      </c>
      <c r="E93" s="2708">
        <f t="shared" si="36"/>
        <v>-0.79999999999999716</v>
      </c>
      <c r="F93" s="17">
        <f t="shared" si="37"/>
        <v>-1</v>
      </c>
      <c r="G93" s="17">
        <f t="shared" si="38"/>
        <v>1</v>
      </c>
      <c r="H93" s="2727" t="str">
        <f t="shared" si="61"/>
        <v xml:space="preserve"> ?</v>
      </c>
      <c r="I93" s="27">
        <f>'6兵庫県CI先行個別指標'!L441</f>
        <v>111.1</v>
      </c>
      <c r="J93" s="2708">
        <f t="shared" si="39"/>
        <v>108.13333333333333</v>
      </c>
      <c r="K93" s="2720">
        <f t="shared" si="62"/>
        <v>-0.73333333333333428</v>
      </c>
      <c r="L93" s="17">
        <f t="shared" si="40"/>
        <v>-1</v>
      </c>
      <c r="M93" s="17">
        <f t="shared" si="41"/>
        <v>1</v>
      </c>
      <c r="N93" s="2727" t="str">
        <f t="shared" si="63"/>
        <v xml:space="preserve"> ?</v>
      </c>
      <c r="O93" s="27">
        <f>'6兵庫県CI先行個別指標'!M441</f>
        <v>2715</v>
      </c>
      <c r="P93" s="2708">
        <f t="shared" si="42"/>
        <v>2547.3333333333335</v>
      </c>
      <c r="Q93" s="2708">
        <f t="shared" si="43"/>
        <v>229</v>
      </c>
      <c r="R93" s="17">
        <f t="shared" si="44"/>
        <v>1</v>
      </c>
      <c r="S93" s="17">
        <f t="shared" si="45"/>
        <v>3</v>
      </c>
      <c r="T93" s="2727" t="str">
        <f t="shared" si="64"/>
        <v xml:space="preserve">改善 </v>
      </c>
      <c r="U93" s="28">
        <f>'6兵庫県CI先行個別指標'!N441</f>
        <v>14894</v>
      </c>
      <c r="V93" s="2709">
        <f t="shared" si="46"/>
        <v>15034.333333333334</v>
      </c>
      <c r="W93" s="2710">
        <f t="shared" si="47"/>
        <v>1.6666666666678793</v>
      </c>
      <c r="X93" s="17">
        <f t="shared" si="48"/>
        <v>1</v>
      </c>
      <c r="Y93" s="17">
        <f t="shared" si="49"/>
        <v>1</v>
      </c>
      <c r="Z93" s="2727" t="str">
        <f t="shared" si="65"/>
        <v xml:space="preserve"> ?</v>
      </c>
      <c r="AA93" s="28">
        <f>'6兵庫県CI先行個別指標'!O441</f>
        <v>10208</v>
      </c>
      <c r="AB93" s="2708">
        <f t="shared" si="50"/>
        <v>10502.666666666666</v>
      </c>
      <c r="AC93" s="2708">
        <f t="shared" si="51"/>
        <v>55.66666666666606</v>
      </c>
      <c r="AD93" s="17">
        <f t="shared" si="52"/>
        <v>1</v>
      </c>
      <c r="AE93" s="17">
        <f t="shared" si="53"/>
        <v>1</v>
      </c>
      <c r="AF93" s="2727" t="str">
        <f t="shared" si="66"/>
        <v xml:space="preserve"> ?</v>
      </c>
      <c r="AG93" s="28">
        <f>'6兵庫県CI先行個別指標'!P441</f>
        <v>48</v>
      </c>
      <c r="AH93" s="2708">
        <f t="shared" si="54"/>
        <v>52.333333333333336</v>
      </c>
      <c r="AI93" s="2720">
        <f t="shared" si="67"/>
        <v>-0.6666666666666714</v>
      </c>
      <c r="AJ93" s="17">
        <f t="shared" si="55"/>
        <v>-1</v>
      </c>
      <c r="AK93" s="17">
        <f t="shared" si="56"/>
        <v>-3</v>
      </c>
      <c r="AL93" s="2727" t="str">
        <f t="shared" si="68"/>
        <v xml:space="preserve">悪化 </v>
      </c>
      <c r="AM93" s="27">
        <f>'6兵庫県CI先行個別指標'!Q441</f>
        <v>102.1</v>
      </c>
      <c r="AN93" s="2708">
        <f t="shared" si="57"/>
        <v>103</v>
      </c>
      <c r="AO93" s="2708">
        <f t="shared" si="58"/>
        <v>-0.76666666666666572</v>
      </c>
      <c r="AP93" s="17">
        <f t="shared" si="59"/>
        <v>-1</v>
      </c>
      <c r="AQ93" s="17">
        <f t="shared" si="60"/>
        <v>-1</v>
      </c>
      <c r="AR93" s="2557" t="str">
        <f t="shared" si="69"/>
        <v xml:space="preserve"> ?</v>
      </c>
    </row>
    <row r="94" spans="1:44">
      <c r="A94" s="764"/>
      <c r="B94" s="564" t="s">
        <v>6</v>
      </c>
      <c r="C94" s="27">
        <f>'6兵庫県CI先行個別指標'!K442</f>
        <v>95.5</v>
      </c>
      <c r="D94" s="2708">
        <f t="shared" si="35"/>
        <v>95.466666666666654</v>
      </c>
      <c r="E94" s="2708">
        <f t="shared" si="36"/>
        <v>-1.7333333333333485</v>
      </c>
      <c r="F94" s="17">
        <f t="shared" si="37"/>
        <v>-1</v>
      </c>
      <c r="G94" s="17">
        <f t="shared" si="38"/>
        <v>-1</v>
      </c>
      <c r="H94" s="2727" t="str">
        <f t="shared" si="61"/>
        <v xml:space="preserve"> ?</v>
      </c>
      <c r="I94" s="27">
        <f>'6兵庫県CI先行個別指標'!L442</f>
        <v>110</v>
      </c>
      <c r="J94" s="2708">
        <f t="shared" si="39"/>
        <v>108.3</v>
      </c>
      <c r="K94" s="2720">
        <f t="shared" si="62"/>
        <v>-0.1666666666666714</v>
      </c>
      <c r="L94" s="17">
        <f t="shared" si="40"/>
        <v>-1</v>
      </c>
      <c r="M94" s="17">
        <f t="shared" si="41"/>
        <v>-1</v>
      </c>
      <c r="N94" s="2727" t="str">
        <f t="shared" si="63"/>
        <v xml:space="preserve"> ?</v>
      </c>
      <c r="O94" s="27">
        <f>'6兵庫県CI先行個別指標'!M442</f>
        <v>1886</v>
      </c>
      <c r="P94" s="2708">
        <f t="shared" si="42"/>
        <v>2381</v>
      </c>
      <c r="Q94" s="2708">
        <f t="shared" si="43"/>
        <v>-166.33333333333348</v>
      </c>
      <c r="R94" s="17">
        <f t="shared" si="44"/>
        <v>-1</v>
      </c>
      <c r="S94" s="17">
        <f t="shared" si="45"/>
        <v>1</v>
      </c>
      <c r="T94" s="2727" t="str">
        <f t="shared" si="64"/>
        <v xml:space="preserve"> ?</v>
      </c>
      <c r="U94" s="28">
        <f>'6兵庫県CI先行個別指標'!N442</f>
        <v>14864</v>
      </c>
      <c r="V94" s="2709">
        <f t="shared" si="46"/>
        <v>14915.666666666666</v>
      </c>
      <c r="W94" s="2710">
        <f t="shared" si="47"/>
        <v>-118.66666666666788</v>
      </c>
      <c r="X94" s="17">
        <f t="shared" si="48"/>
        <v>-1</v>
      </c>
      <c r="Y94" s="17">
        <f t="shared" si="49"/>
        <v>-1</v>
      </c>
      <c r="Z94" s="2727" t="str">
        <f t="shared" si="65"/>
        <v xml:space="preserve"> ?</v>
      </c>
      <c r="AA94" s="28">
        <f>'6兵庫県CI先行個別指標'!O442</f>
        <v>10972</v>
      </c>
      <c r="AB94" s="2708">
        <f t="shared" si="50"/>
        <v>10664</v>
      </c>
      <c r="AC94" s="2708">
        <f t="shared" si="51"/>
        <v>161.33333333333394</v>
      </c>
      <c r="AD94" s="17">
        <f t="shared" si="52"/>
        <v>1</v>
      </c>
      <c r="AE94" s="17">
        <f t="shared" si="53"/>
        <v>3</v>
      </c>
      <c r="AF94" s="2727" t="str">
        <f t="shared" si="66"/>
        <v xml:space="preserve">改善 </v>
      </c>
      <c r="AG94" s="28">
        <f>'6兵庫県CI先行個別指標'!P442</f>
        <v>75</v>
      </c>
      <c r="AH94" s="2708">
        <f t="shared" si="54"/>
        <v>59.333333333333336</v>
      </c>
      <c r="AI94" s="2720">
        <f t="shared" si="67"/>
        <v>-7</v>
      </c>
      <c r="AJ94" s="17">
        <f t="shared" si="55"/>
        <v>-1</v>
      </c>
      <c r="AK94" s="17">
        <f t="shared" si="56"/>
        <v>-3</v>
      </c>
      <c r="AL94" s="2727" t="str">
        <f t="shared" si="68"/>
        <v xml:space="preserve">悪化 </v>
      </c>
      <c r="AM94" s="27">
        <f>'6兵庫県CI先行個別指標'!Q442</f>
        <v>97.2</v>
      </c>
      <c r="AN94" s="2708">
        <f t="shared" si="57"/>
        <v>100.83333333333333</v>
      </c>
      <c r="AO94" s="2708">
        <f t="shared" si="58"/>
        <v>-2.1666666666666714</v>
      </c>
      <c r="AP94" s="17">
        <f t="shared" si="59"/>
        <v>-1</v>
      </c>
      <c r="AQ94" s="17">
        <f t="shared" si="60"/>
        <v>-1</v>
      </c>
      <c r="AR94" s="2557" t="str">
        <f t="shared" si="69"/>
        <v xml:space="preserve"> ?</v>
      </c>
    </row>
    <row r="95" spans="1:44">
      <c r="A95" s="764"/>
      <c r="B95" s="564" t="s">
        <v>7</v>
      </c>
      <c r="C95" s="27">
        <f>'6兵庫県CI先行個別指標'!K443</f>
        <v>96.8</v>
      </c>
      <c r="D95" s="2708">
        <f t="shared" si="35"/>
        <v>95.633333333333326</v>
      </c>
      <c r="E95" s="2708">
        <f t="shared" si="36"/>
        <v>0.1666666666666714</v>
      </c>
      <c r="F95" s="17">
        <f t="shared" si="37"/>
        <v>1</v>
      </c>
      <c r="G95" s="17">
        <f t="shared" si="38"/>
        <v>-1</v>
      </c>
      <c r="H95" s="2727" t="str">
        <f t="shared" si="61"/>
        <v xml:space="preserve"> ?</v>
      </c>
      <c r="I95" s="27">
        <f>'6兵庫県CI先行個別指標'!L443</f>
        <v>103.8</v>
      </c>
      <c r="J95" s="2708">
        <f t="shared" si="39"/>
        <v>108.3</v>
      </c>
      <c r="K95" s="2720">
        <f t="shared" si="62"/>
        <v>0</v>
      </c>
      <c r="L95" s="17">
        <f t="shared" si="40"/>
        <v>1</v>
      </c>
      <c r="M95" s="17">
        <f t="shared" si="41"/>
        <v>-1</v>
      </c>
      <c r="N95" s="2727" t="str">
        <f t="shared" si="63"/>
        <v xml:space="preserve"> ?</v>
      </c>
      <c r="O95" s="27">
        <f>'6兵庫県CI先行個別指標'!M443</f>
        <v>2131</v>
      </c>
      <c r="P95" s="2708">
        <f t="shared" si="42"/>
        <v>2244</v>
      </c>
      <c r="Q95" s="2708">
        <f t="shared" si="43"/>
        <v>-137</v>
      </c>
      <c r="R95" s="17">
        <f t="shared" si="44"/>
        <v>-1</v>
      </c>
      <c r="S95" s="17">
        <f t="shared" si="45"/>
        <v>-1</v>
      </c>
      <c r="T95" s="2727" t="str">
        <f t="shared" si="64"/>
        <v xml:space="preserve"> ?</v>
      </c>
      <c r="U95" s="28">
        <f>'6兵庫県CI先行個別指標'!N443</f>
        <v>15087</v>
      </c>
      <c r="V95" s="2709">
        <f t="shared" si="46"/>
        <v>14948.333333333334</v>
      </c>
      <c r="W95" s="2710">
        <f t="shared" si="47"/>
        <v>32.666666666667879</v>
      </c>
      <c r="X95" s="17">
        <f t="shared" si="48"/>
        <v>1</v>
      </c>
      <c r="Y95" s="17">
        <f t="shared" si="49"/>
        <v>1</v>
      </c>
      <c r="Z95" s="2727" t="str">
        <f t="shared" si="65"/>
        <v xml:space="preserve"> ?</v>
      </c>
      <c r="AA95" s="28">
        <f>'6兵庫県CI先行個別指標'!O443</f>
        <v>10390</v>
      </c>
      <c r="AB95" s="2708">
        <f t="shared" si="50"/>
        <v>10523.333333333334</v>
      </c>
      <c r="AC95" s="2708">
        <f t="shared" si="51"/>
        <v>-140.66666666666606</v>
      </c>
      <c r="AD95" s="17">
        <f t="shared" si="52"/>
        <v>-1</v>
      </c>
      <c r="AE95" s="17">
        <f t="shared" si="53"/>
        <v>1</v>
      </c>
      <c r="AF95" s="2727" t="str">
        <f t="shared" si="66"/>
        <v xml:space="preserve"> ?</v>
      </c>
      <c r="AG95" s="28">
        <f>'6兵庫県CI先行個別指標'!P443</f>
        <v>54</v>
      </c>
      <c r="AH95" s="2708">
        <f t="shared" si="54"/>
        <v>59</v>
      </c>
      <c r="AI95" s="2720">
        <f t="shared" si="67"/>
        <v>0.3333333333333357</v>
      </c>
      <c r="AJ95" s="17">
        <f t="shared" si="55"/>
        <v>1</v>
      </c>
      <c r="AK95" s="17">
        <f t="shared" si="56"/>
        <v>-1</v>
      </c>
      <c r="AL95" s="2727" t="str">
        <f t="shared" si="68"/>
        <v xml:space="preserve"> ?</v>
      </c>
      <c r="AM95" s="27">
        <f>'6兵庫県CI先行個別指標'!Q443</f>
        <v>95.6</v>
      </c>
      <c r="AN95" s="2708">
        <f t="shared" si="57"/>
        <v>98.3</v>
      </c>
      <c r="AO95" s="2708">
        <f t="shared" si="58"/>
        <v>-2.5333333333333314</v>
      </c>
      <c r="AP95" s="17">
        <f t="shared" si="59"/>
        <v>-1</v>
      </c>
      <c r="AQ95" s="17">
        <f t="shared" si="60"/>
        <v>-3</v>
      </c>
      <c r="AR95" s="2557" t="str">
        <f t="shared" si="69"/>
        <v xml:space="preserve">悪化 </v>
      </c>
    </row>
    <row r="96" spans="1:44">
      <c r="A96" s="764"/>
      <c r="B96" s="564" t="s">
        <v>8</v>
      </c>
      <c r="C96" s="27">
        <f>'6兵庫県CI先行個別指標'!K444</f>
        <v>98.9</v>
      </c>
      <c r="D96" s="2708">
        <f t="shared" si="35"/>
        <v>97.066666666666677</v>
      </c>
      <c r="E96" s="2708">
        <f t="shared" si="36"/>
        <v>1.4333333333333513</v>
      </c>
      <c r="F96" s="17">
        <f t="shared" si="37"/>
        <v>1</v>
      </c>
      <c r="G96" s="17">
        <f t="shared" si="38"/>
        <v>1</v>
      </c>
      <c r="H96" s="2727" t="str">
        <f t="shared" si="61"/>
        <v xml:space="preserve"> ?</v>
      </c>
      <c r="I96" s="27">
        <f>'6兵庫県CI先行個別指標'!L444</f>
        <v>105.6</v>
      </c>
      <c r="J96" s="2708">
        <f t="shared" si="39"/>
        <v>106.46666666666665</v>
      </c>
      <c r="K96" s="2720">
        <f t="shared" si="62"/>
        <v>1.8333333333333428</v>
      </c>
      <c r="L96" s="17">
        <f t="shared" si="40"/>
        <v>1</v>
      </c>
      <c r="M96" s="17">
        <f t="shared" si="41"/>
        <v>1</v>
      </c>
      <c r="N96" s="2727" t="str">
        <f t="shared" si="63"/>
        <v xml:space="preserve"> ?</v>
      </c>
      <c r="O96" s="27">
        <f>'6兵庫県CI先行個別指標'!M444</f>
        <v>2301</v>
      </c>
      <c r="P96" s="2708">
        <f t="shared" si="42"/>
        <v>2106</v>
      </c>
      <c r="Q96" s="2708">
        <f t="shared" si="43"/>
        <v>-138</v>
      </c>
      <c r="R96" s="17">
        <f t="shared" si="44"/>
        <v>-1</v>
      </c>
      <c r="S96" s="17">
        <f t="shared" si="45"/>
        <v>-3</v>
      </c>
      <c r="T96" s="2727" t="str">
        <f t="shared" si="64"/>
        <v xml:space="preserve">悪化 </v>
      </c>
      <c r="U96" s="28">
        <f>'6兵庫県CI先行個別指標'!N444</f>
        <v>14555</v>
      </c>
      <c r="V96" s="2709">
        <f t="shared" si="46"/>
        <v>14835.333333333334</v>
      </c>
      <c r="W96" s="2710">
        <f t="shared" si="47"/>
        <v>-113</v>
      </c>
      <c r="X96" s="17">
        <f t="shared" si="48"/>
        <v>-1</v>
      </c>
      <c r="Y96" s="17">
        <f t="shared" si="49"/>
        <v>-1</v>
      </c>
      <c r="Z96" s="2727" t="str">
        <f t="shared" si="65"/>
        <v xml:space="preserve"> ?</v>
      </c>
      <c r="AA96" s="28">
        <f>'6兵庫県CI先行個別指標'!O444</f>
        <v>10523</v>
      </c>
      <c r="AB96" s="2708">
        <f t="shared" si="50"/>
        <v>10628.333333333334</v>
      </c>
      <c r="AC96" s="2708">
        <f t="shared" si="51"/>
        <v>105</v>
      </c>
      <c r="AD96" s="17">
        <f t="shared" si="52"/>
        <v>1</v>
      </c>
      <c r="AE96" s="17">
        <f t="shared" si="53"/>
        <v>1</v>
      </c>
      <c r="AF96" s="2727" t="str">
        <f t="shared" si="66"/>
        <v xml:space="preserve"> ?</v>
      </c>
      <c r="AG96" s="28">
        <f>'6兵庫県CI先行個別指標'!P444</f>
        <v>53</v>
      </c>
      <c r="AH96" s="2708">
        <f t="shared" si="54"/>
        <v>60.666666666666664</v>
      </c>
      <c r="AI96" s="2720">
        <f t="shared" si="67"/>
        <v>-1.6666666666666643</v>
      </c>
      <c r="AJ96" s="17">
        <f t="shared" si="55"/>
        <v>-1</v>
      </c>
      <c r="AK96" s="17">
        <f t="shared" si="56"/>
        <v>-1</v>
      </c>
      <c r="AL96" s="2727" t="str">
        <f t="shared" si="68"/>
        <v xml:space="preserve"> ?</v>
      </c>
      <c r="AM96" s="27">
        <f>'6兵庫県CI先行個別指標'!Q444</f>
        <v>96.6</v>
      </c>
      <c r="AN96" s="2708">
        <f t="shared" si="57"/>
        <v>96.466666666666654</v>
      </c>
      <c r="AO96" s="2708">
        <f t="shared" si="58"/>
        <v>-1.8333333333333428</v>
      </c>
      <c r="AP96" s="17">
        <f t="shared" si="59"/>
        <v>-1</v>
      </c>
      <c r="AQ96" s="17">
        <f t="shared" si="60"/>
        <v>-3</v>
      </c>
      <c r="AR96" s="2557" t="str">
        <f t="shared" si="69"/>
        <v xml:space="preserve">悪化 </v>
      </c>
    </row>
    <row r="97" spans="1:44">
      <c r="A97" s="764"/>
      <c r="B97" s="564" t="s">
        <v>9</v>
      </c>
      <c r="C97" s="27">
        <f>'6兵庫県CI先行個別指標'!K445</f>
        <v>97.6</v>
      </c>
      <c r="D97" s="2708">
        <f t="shared" si="35"/>
        <v>97.766666666666652</v>
      </c>
      <c r="E97" s="2708">
        <f t="shared" si="36"/>
        <v>0.69999999999997442</v>
      </c>
      <c r="F97" s="17">
        <f t="shared" si="37"/>
        <v>1</v>
      </c>
      <c r="G97" s="17">
        <f t="shared" si="38"/>
        <v>3</v>
      </c>
      <c r="H97" s="2727" t="str">
        <f t="shared" si="61"/>
        <v xml:space="preserve">改善 </v>
      </c>
      <c r="I97" s="27">
        <f>'6兵庫県CI先行個別指標'!L445</f>
        <v>106</v>
      </c>
      <c r="J97" s="2708">
        <f t="shared" si="39"/>
        <v>105.13333333333333</v>
      </c>
      <c r="K97" s="2720">
        <f t="shared" si="62"/>
        <v>1.3333333333333286</v>
      </c>
      <c r="L97" s="17">
        <f t="shared" si="40"/>
        <v>1</v>
      </c>
      <c r="M97" s="17">
        <f t="shared" si="41"/>
        <v>3</v>
      </c>
      <c r="N97" s="2727" t="str">
        <f t="shared" si="63"/>
        <v xml:space="preserve">改善 </v>
      </c>
      <c r="O97" s="27">
        <f>'6兵庫県CI先行個別指標'!M445</f>
        <v>2103</v>
      </c>
      <c r="P97" s="2708">
        <f t="shared" si="42"/>
        <v>2178.3333333333335</v>
      </c>
      <c r="Q97" s="2708">
        <f t="shared" si="43"/>
        <v>72.333333333333485</v>
      </c>
      <c r="R97" s="17">
        <f t="shared" si="44"/>
        <v>1</v>
      </c>
      <c r="S97" s="17">
        <f t="shared" si="45"/>
        <v>-1</v>
      </c>
      <c r="T97" s="2727" t="str">
        <f t="shared" si="64"/>
        <v xml:space="preserve"> ?</v>
      </c>
      <c r="U97" s="28">
        <f>'6兵庫県CI先行個別指標'!N445</f>
        <v>14509</v>
      </c>
      <c r="V97" s="2709">
        <f t="shared" si="46"/>
        <v>14717</v>
      </c>
      <c r="W97" s="2710">
        <f t="shared" si="47"/>
        <v>-118.33333333333394</v>
      </c>
      <c r="X97" s="17">
        <f t="shared" si="48"/>
        <v>-1</v>
      </c>
      <c r="Y97" s="17">
        <f t="shared" si="49"/>
        <v>-1</v>
      </c>
      <c r="Z97" s="2727" t="str">
        <f t="shared" si="65"/>
        <v xml:space="preserve"> ?</v>
      </c>
      <c r="AA97" s="28">
        <f>'6兵庫県CI先行個別指標'!O445</f>
        <v>10207</v>
      </c>
      <c r="AB97" s="2708">
        <f t="shared" si="50"/>
        <v>10373.333333333334</v>
      </c>
      <c r="AC97" s="2708">
        <f t="shared" si="51"/>
        <v>-255</v>
      </c>
      <c r="AD97" s="17">
        <f t="shared" si="52"/>
        <v>-1</v>
      </c>
      <c r="AE97" s="17">
        <f t="shared" si="53"/>
        <v>-1</v>
      </c>
      <c r="AF97" s="2727" t="str">
        <f t="shared" si="66"/>
        <v xml:space="preserve"> ?</v>
      </c>
      <c r="AG97" s="28">
        <f>'6兵庫県CI先行個別指標'!P445</f>
        <v>46</v>
      </c>
      <c r="AH97" s="2708">
        <f t="shared" si="54"/>
        <v>51</v>
      </c>
      <c r="AI97" s="2720">
        <f t="shared" si="67"/>
        <v>9.6666666666666643</v>
      </c>
      <c r="AJ97" s="17">
        <f t="shared" si="55"/>
        <v>1</v>
      </c>
      <c r="AK97" s="17">
        <f t="shared" si="56"/>
        <v>1</v>
      </c>
      <c r="AL97" s="2727" t="str">
        <f t="shared" si="68"/>
        <v xml:space="preserve"> ?</v>
      </c>
      <c r="AM97" s="27">
        <f>'6兵庫県CI先行個別指標'!Q445</f>
        <v>99</v>
      </c>
      <c r="AN97" s="2708">
        <f t="shared" si="57"/>
        <v>97.066666666666663</v>
      </c>
      <c r="AO97" s="2708">
        <f t="shared" si="58"/>
        <v>0.60000000000000853</v>
      </c>
      <c r="AP97" s="17">
        <f t="shared" si="59"/>
        <v>1</v>
      </c>
      <c r="AQ97" s="17">
        <f t="shared" si="60"/>
        <v>-1</v>
      </c>
      <c r="AR97" s="2557" t="str">
        <f t="shared" si="69"/>
        <v xml:space="preserve"> ?</v>
      </c>
    </row>
    <row r="98" spans="1:44">
      <c r="A98" s="764"/>
      <c r="B98" s="564" t="s">
        <v>10</v>
      </c>
      <c r="C98" s="27">
        <f>'6兵庫県CI先行個別指標'!K446</f>
        <v>94.3</v>
      </c>
      <c r="D98" s="2708">
        <f t="shared" ref="D98" si="70">AVERAGE(C96:C98)</f>
        <v>96.933333333333337</v>
      </c>
      <c r="E98" s="2708">
        <f t="shared" ref="E98" si="71">D98-D97</f>
        <v>-0.83333333333331439</v>
      </c>
      <c r="F98" s="17">
        <f t="shared" ref="F98" si="72">IF(E98&lt;0,-1,1)</f>
        <v>-1</v>
      </c>
      <c r="G98" s="17">
        <f t="shared" ref="G98" si="73">SUM(F96:F98)</f>
        <v>1</v>
      </c>
      <c r="H98" s="2727" t="str">
        <f t="shared" ref="H98" si="74">IF(G98=-3,"悪化 ",IF(G98=3,"改善 "," ?"))</f>
        <v xml:space="preserve"> ?</v>
      </c>
      <c r="I98" s="27">
        <f>'6兵庫県CI先行個別指標'!L446</f>
        <v>116</v>
      </c>
      <c r="J98" s="2708">
        <f t="shared" ref="J98" si="75">AVERAGE(I96:I98)</f>
        <v>109.2</v>
      </c>
      <c r="K98" s="2720">
        <f t="shared" ref="K98" si="76">(J98-J97)*-1</f>
        <v>-4.0666666666666771</v>
      </c>
      <c r="L98" s="17">
        <f t="shared" ref="L98" si="77">IF(K98&lt;0,-1,1)</f>
        <v>-1</v>
      </c>
      <c r="M98" s="17">
        <f t="shared" ref="M98" si="78">SUM(L96:L98)</f>
        <v>1</v>
      </c>
      <c r="N98" s="2727" t="str">
        <f t="shared" ref="N98" si="79">IF(M98=-3,"悪化 ",IF(M98=3,"改善 "," ?"))</f>
        <v xml:space="preserve"> ?</v>
      </c>
      <c r="O98" s="27">
        <f>'6兵庫県CI先行個別指標'!M446</f>
        <v>2003</v>
      </c>
      <c r="P98" s="2708">
        <f t="shared" ref="P98" si="80">AVERAGE(O96:O98)</f>
        <v>2135.6666666666665</v>
      </c>
      <c r="Q98" s="2708">
        <f t="shared" ref="Q98" si="81">P98-P97</f>
        <v>-42.66666666666697</v>
      </c>
      <c r="R98" s="17">
        <f t="shared" ref="R98" si="82">IF(Q98&lt;0,-1,1)</f>
        <v>-1</v>
      </c>
      <c r="S98" s="17">
        <f t="shared" ref="S98" si="83">SUM(R96:R98)</f>
        <v>-1</v>
      </c>
      <c r="T98" s="2727" t="str">
        <f t="shared" ref="T98" si="84">IF(S98=-3,"悪化 ",IF(S98=3,"改善 "," ?"))</f>
        <v xml:space="preserve"> ?</v>
      </c>
      <c r="U98" s="28">
        <f>'6兵庫県CI先行個別指標'!N446</f>
        <v>14959</v>
      </c>
      <c r="V98" s="2709">
        <f t="shared" ref="V98" si="85">AVERAGE(U96:U98)</f>
        <v>14674.333333333334</v>
      </c>
      <c r="W98" s="2710">
        <f t="shared" ref="W98" si="86">V98-V97</f>
        <v>-42.66666666666606</v>
      </c>
      <c r="X98" s="17">
        <f t="shared" ref="X98" si="87">IF(W98&lt;0,-1,1)</f>
        <v>-1</v>
      </c>
      <c r="Y98" s="17">
        <f t="shared" ref="Y98" si="88">SUM(X96:X98)</f>
        <v>-3</v>
      </c>
      <c r="Z98" s="2727" t="str">
        <f t="shared" ref="Z98" si="89">IF(Y98=-3,"悪化 ",IF(Y98=3,"改善 "," ?"))</f>
        <v xml:space="preserve">悪化 </v>
      </c>
      <c r="AA98" s="28">
        <f>'6兵庫県CI先行個別指標'!O446</f>
        <v>9703</v>
      </c>
      <c r="AB98" s="2708">
        <f t="shared" ref="AB98" si="90">AVERAGE(AA96:AA98)</f>
        <v>10144.333333333334</v>
      </c>
      <c r="AC98" s="2708">
        <f t="shared" ref="AC98" si="91">AB98-AB97</f>
        <v>-229</v>
      </c>
      <c r="AD98" s="17">
        <f t="shared" ref="AD98" si="92">IF(AC98&lt;0,-1,1)</f>
        <v>-1</v>
      </c>
      <c r="AE98" s="17">
        <f t="shared" ref="AE98" si="93">SUM(AD96:AD98)</f>
        <v>-1</v>
      </c>
      <c r="AF98" s="2727" t="str">
        <f t="shared" ref="AF98" si="94">IF(AE98=-3,"悪化 ",IF(AE98=3,"改善 "," ?"))</f>
        <v xml:space="preserve"> ?</v>
      </c>
      <c r="AG98" s="28">
        <f>'6兵庫県CI先行個別指標'!P446</f>
        <v>47</v>
      </c>
      <c r="AH98" s="2708">
        <f t="shared" ref="AH98" si="95">AVERAGE(AG96:AG98)</f>
        <v>48.666666666666664</v>
      </c>
      <c r="AI98" s="2720">
        <f t="shared" ref="AI98" si="96">(AH98-AH97)*-1</f>
        <v>2.3333333333333357</v>
      </c>
      <c r="AJ98" s="17">
        <f t="shared" ref="AJ98" si="97">IF(AI98&lt;0,-1,1)</f>
        <v>1</v>
      </c>
      <c r="AK98" s="17">
        <f t="shared" ref="AK98" si="98">SUM(AJ96:AJ98)</f>
        <v>1</v>
      </c>
      <c r="AL98" s="2727" t="str">
        <f t="shared" ref="AL98" si="99">IF(AK98=-3,"悪化 ",IF(AK98=3,"改善 "," ?"))</f>
        <v xml:space="preserve"> ?</v>
      </c>
      <c r="AM98" s="27">
        <f>'6兵庫県CI先行個別指標'!Q446</f>
        <v>99.5</v>
      </c>
      <c r="AN98" s="2708">
        <f t="shared" ref="AN98" si="100">AVERAGE(AM96:AM98)</f>
        <v>98.366666666666674</v>
      </c>
      <c r="AO98" s="2708">
        <f t="shared" ref="AO98" si="101">AN98-AN97</f>
        <v>1.3000000000000114</v>
      </c>
      <c r="AP98" s="17">
        <f t="shared" ref="AP98" si="102">IF(AO98&lt;0,-1,1)</f>
        <v>1</v>
      </c>
      <c r="AQ98" s="17">
        <f t="shared" ref="AQ98" si="103">SUM(AP96:AP98)</f>
        <v>1</v>
      </c>
      <c r="AR98" s="2557" t="str">
        <f t="shared" ref="AR98" si="104">IF(AQ98=-3,"悪化 ",IF(AQ98=3,"改善 "," ?"))</f>
        <v xml:space="preserve"> ?</v>
      </c>
    </row>
    <row r="99" spans="1:44">
      <c r="A99" s="764"/>
      <c r="B99" s="564" t="s">
        <v>11</v>
      </c>
      <c r="C99" s="27">
        <f>'6兵庫県CI先行個別指標'!K447</f>
        <v>99.7</v>
      </c>
      <c r="D99" s="2708">
        <f t="shared" ref="D99" si="105">AVERAGE(C97:C99)</f>
        <v>97.199999999999989</v>
      </c>
      <c r="E99" s="2708">
        <f t="shared" ref="E99" si="106">D99-D98</f>
        <v>0.26666666666665151</v>
      </c>
      <c r="F99" s="17">
        <f t="shared" ref="F99" si="107">IF(E99&lt;0,-1,1)</f>
        <v>1</v>
      </c>
      <c r="G99" s="17">
        <f t="shared" ref="G99" si="108">SUM(F97:F99)</f>
        <v>1</v>
      </c>
      <c r="H99" s="2727" t="str">
        <f t="shared" ref="H99" si="109">IF(G99=-3,"悪化 ",IF(G99=3,"改善 "," ?"))</f>
        <v xml:space="preserve"> ?</v>
      </c>
      <c r="I99" s="27">
        <f>'6兵庫県CI先行個別指標'!L447</f>
        <v>105.5</v>
      </c>
      <c r="J99" s="2708">
        <f t="shared" ref="J99" si="110">AVERAGE(I97:I99)</f>
        <v>109.16666666666667</v>
      </c>
      <c r="K99" s="2720">
        <f t="shared" ref="K99" si="111">(J99-J98)*-1</f>
        <v>3.3333333333331439E-2</v>
      </c>
      <c r="L99" s="17">
        <f t="shared" ref="L99" si="112">IF(K99&lt;0,-1,1)</f>
        <v>1</v>
      </c>
      <c r="M99" s="17">
        <f t="shared" ref="M99" si="113">SUM(L97:L99)</f>
        <v>1</v>
      </c>
      <c r="N99" s="2727" t="str">
        <f t="shared" ref="N99" si="114">IF(M99=-3,"悪化 ",IF(M99=3,"改善 "," ?"))</f>
        <v xml:space="preserve"> ?</v>
      </c>
      <c r="O99" s="27">
        <f>'6兵庫県CI先行個別指標'!M447</f>
        <v>2261</v>
      </c>
      <c r="P99" s="2708">
        <f t="shared" ref="P99" si="115">AVERAGE(O97:O99)</f>
        <v>2122.3333333333335</v>
      </c>
      <c r="Q99" s="2708">
        <f t="shared" ref="Q99" si="116">P99-P98</f>
        <v>-13.33333333333303</v>
      </c>
      <c r="R99" s="17">
        <f t="shared" ref="R99" si="117">IF(Q99&lt;0,-1,1)</f>
        <v>-1</v>
      </c>
      <c r="S99" s="17">
        <f t="shared" ref="S99" si="118">SUM(R97:R99)</f>
        <v>-1</v>
      </c>
      <c r="T99" s="2727" t="str">
        <f t="shared" ref="T99" si="119">IF(S99=-3,"悪化 ",IF(S99=3,"改善 "," ?"))</f>
        <v xml:space="preserve"> ?</v>
      </c>
      <c r="U99" s="28">
        <f>'6兵庫県CI先行個別指標'!N447</f>
        <v>14278</v>
      </c>
      <c r="V99" s="2709">
        <f t="shared" ref="V99" si="120">AVERAGE(U97:U99)</f>
        <v>14582</v>
      </c>
      <c r="W99" s="2710">
        <f t="shared" ref="W99" si="121">V99-V98</f>
        <v>-92.33333333333394</v>
      </c>
      <c r="X99" s="17">
        <f t="shared" ref="X99" si="122">IF(W99&lt;0,-1,1)</f>
        <v>-1</v>
      </c>
      <c r="Y99" s="17">
        <f t="shared" ref="Y99" si="123">SUM(X97:X99)</f>
        <v>-3</v>
      </c>
      <c r="Z99" s="2727" t="str">
        <f t="shared" ref="Z99" si="124">IF(Y99=-3,"悪化 ",IF(Y99=3,"改善 "," ?"))</f>
        <v xml:space="preserve">悪化 </v>
      </c>
      <c r="AA99" s="28">
        <f>'6兵庫県CI先行個別指標'!O447</f>
        <v>9770</v>
      </c>
      <c r="AB99" s="2708">
        <f t="shared" ref="AB99" si="125">AVERAGE(AA97:AA99)</f>
        <v>9893.3333333333339</v>
      </c>
      <c r="AC99" s="2708">
        <f t="shared" ref="AC99" si="126">AB99-AB98</f>
        <v>-251</v>
      </c>
      <c r="AD99" s="17">
        <f t="shared" ref="AD99" si="127">IF(AC99&lt;0,-1,1)</f>
        <v>-1</v>
      </c>
      <c r="AE99" s="17">
        <f t="shared" ref="AE99" si="128">SUM(AD97:AD99)</f>
        <v>-3</v>
      </c>
      <c r="AF99" s="2727" t="str">
        <f t="shared" ref="AF99" si="129">IF(AE99=-3,"悪化 ",IF(AE99=3,"改善 "," ?"))</f>
        <v xml:space="preserve">悪化 </v>
      </c>
      <c r="AG99" s="28">
        <f>'6兵庫県CI先行個別指標'!P447</f>
        <v>47</v>
      </c>
      <c r="AH99" s="2708">
        <f t="shared" ref="AH99" si="130">AVERAGE(AG97:AG99)</f>
        <v>46.666666666666664</v>
      </c>
      <c r="AI99" s="2720">
        <f t="shared" ref="AI99" si="131">(AH99-AH98)*-1</f>
        <v>2</v>
      </c>
      <c r="AJ99" s="17">
        <f t="shared" ref="AJ99" si="132">IF(AI99&lt;0,-1,1)</f>
        <v>1</v>
      </c>
      <c r="AK99" s="17">
        <f t="shared" ref="AK99" si="133">SUM(AJ97:AJ99)</f>
        <v>3</v>
      </c>
      <c r="AL99" s="2727" t="str">
        <f t="shared" ref="AL99" si="134">IF(AK99=-3,"悪化 ",IF(AK99=3,"改善 "," ?"))</f>
        <v xml:space="preserve">改善 </v>
      </c>
      <c r="AM99" s="27">
        <f>'6兵庫県CI先行個別指標'!Q447</f>
        <v>99.1</v>
      </c>
      <c r="AN99" s="2708">
        <f t="shared" ref="AN99" si="135">AVERAGE(AM97:AM99)</f>
        <v>99.2</v>
      </c>
      <c r="AO99" s="2708">
        <f t="shared" ref="AO99" si="136">AN99-AN98</f>
        <v>0.8333333333333286</v>
      </c>
      <c r="AP99" s="17">
        <f t="shared" ref="AP99" si="137">IF(AO99&lt;0,-1,1)</f>
        <v>1</v>
      </c>
      <c r="AQ99" s="17">
        <f t="shared" ref="AQ99" si="138">SUM(AP97:AP99)</f>
        <v>3</v>
      </c>
      <c r="AR99" s="2557" t="str">
        <f t="shared" ref="AR99" si="139">IF(AQ99=-3,"悪化 ",IF(AQ99=3,"改善 "," ?"))</f>
        <v xml:space="preserve">改善 </v>
      </c>
    </row>
    <row r="100" spans="1:44">
      <c r="A100" s="764"/>
      <c r="B100" s="564" t="s">
        <v>12</v>
      </c>
      <c r="C100" s="27">
        <f>'6兵庫県CI先行個別指標'!K448</f>
        <v>97.5</v>
      </c>
      <c r="D100" s="2708">
        <f t="shared" ref="D100" si="140">AVERAGE(C98:C100)</f>
        <v>97.166666666666671</v>
      </c>
      <c r="E100" s="2708">
        <f t="shared" ref="E100" si="141">D100-D99</f>
        <v>-3.3333333333317228E-2</v>
      </c>
      <c r="F100" s="17">
        <f t="shared" ref="F100" si="142">IF(E100&lt;0,-1,1)</f>
        <v>-1</v>
      </c>
      <c r="G100" s="17">
        <f t="shared" ref="G100" si="143">SUM(F98:F100)</f>
        <v>-1</v>
      </c>
      <c r="H100" s="2727" t="str">
        <f t="shared" ref="H100" si="144">IF(G100=-3,"悪化 ",IF(G100=3,"改善 "," ?"))</f>
        <v xml:space="preserve"> ?</v>
      </c>
      <c r="I100" s="27">
        <f>'6兵庫県CI先行個別指標'!L448</f>
        <v>107.9</v>
      </c>
      <c r="J100" s="2708">
        <f t="shared" ref="J100" si="145">AVERAGE(I98:I100)</f>
        <v>109.8</v>
      </c>
      <c r="K100" s="2720">
        <f t="shared" ref="K100" si="146">(J100-J99)*-1</f>
        <v>-0.63333333333332575</v>
      </c>
      <c r="L100" s="17">
        <f t="shared" ref="L100" si="147">IF(K100&lt;0,-1,1)</f>
        <v>-1</v>
      </c>
      <c r="M100" s="17">
        <f t="shared" ref="M100" si="148">SUM(L98:L100)</f>
        <v>-1</v>
      </c>
      <c r="N100" s="2727" t="str">
        <f t="shared" ref="N100" si="149">IF(M100=-3,"悪化 ",IF(M100=3,"改善 "," ?"))</f>
        <v xml:space="preserve"> ?</v>
      </c>
      <c r="O100" s="27">
        <f>'6兵庫県CI先行個別指標'!M448</f>
        <v>2295</v>
      </c>
      <c r="P100" s="2708">
        <f t="shared" ref="P100" si="150">AVERAGE(O98:O100)</f>
        <v>2186.3333333333335</v>
      </c>
      <c r="Q100" s="2708">
        <f t="shared" ref="Q100" si="151">P100-P99</f>
        <v>64</v>
      </c>
      <c r="R100" s="17">
        <f t="shared" ref="R100" si="152">IF(Q100&lt;0,-1,1)</f>
        <v>1</v>
      </c>
      <c r="S100" s="17">
        <f t="shared" ref="S100" si="153">SUM(R98:R100)</f>
        <v>-1</v>
      </c>
      <c r="T100" s="2727" t="str">
        <f t="shared" ref="T100" si="154">IF(S100=-3,"悪化 ",IF(S100=3,"改善 "," ?"))</f>
        <v xml:space="preserve"> ?</v>
      </c>
      <c r="U100" s="28">
        <f>'6兵庫県CI先行個別指標'!N448</f>
        <v>13957</v>
      </c>
      <c r="V100" s="2709">
        <f t="shared" ref="V100" si="155">AVERAGE(U98:U100)</f>
        <v>14398</v>
      </c>
      <c r="W100" s="2710">
        <f t="shared" ref="W100" si="156">V100-V99</f>
        <v>-184</v>
      </c>
      <c r="X100" s="17">
        <f t="shared" ref="X100" si="157">IF(W100&lt;0,-1,1)</f>
        <v>-1</v>
      </c>
      <c r="Y100" s="17">
        <f t="shared" ref="Y100" si="158">SUM(X98:X100)</f>
        <v>-3</v>
      </c>
      <c r="Z100" s="2727" t="str">
        <f t="shared" ref="Z100" si="159">IF(Y100=-3,"悪化 ",IF(Y100=3,"改善 "," ?"))</f>
        <v xml:space="preserve">悪化 </v>
      </c>
      <c r="AA100" s="28">
        <f>'6兵庫県CI先行個別指標'!O448</f>
        <v>9774</v>
      </c>
      <c r="AB100" s="2708">
        <f t="shared" ref="AB100" si="160">AVERAGE(AA98:AA100)</f>
        <v>9749</v>
      </c>
      <c r="AC100" s="2708">
        <f t="shared" ref="AC100" si="161">AB100-AB99</f>
        <v>-144.33333333333394</v>
      </c>
      <c r="AD100" s="17">
        <f t="shared" ref="AD100" si="162">IF(AC100&lt;0,-1,1)</f>
        <v>-1</v>
      </c>
      <c r="AE100" s="17">
        <f t="shared" ref="AE100" si="163">SUM(AD98:AD100)</f>
        <v>-3</v>
      </c>
      <c r="AF100" s="2727" t="str">
        <f t="shared" ref="AF100" si="164">IF(AE100=-3,"悪化 ",IF(AE100=3,"改善 "," ?"))</f>
        <v xml:space="preserve">悪化 </v>
      </c>
      <c r="AG100" s="28">
        <f>'6兵庫県CI先行個別指標'!P448</f>
        <v>49</v>
      </c>
      <c r="AH100" s="2708">
        <f t="shared" ref="AH100" si="165">AVERAGE(AG98:AG100)</f>
        <v>47.666666666666664</v>
      </c>
      <c r="AI100" s="2720">
        <f t="shared" ref="AI100" si="166">(AH100-AH99)*-1</f>
        <v>-1</v>
      </c>
      <c r="AJ100" s="17">
        <f t="shared" ref="AJ100" si="167">IF(AI100&lt;0,-1,1)</f>
        <v>-1</v>
      </c>
      <c r="AK100" s="17">
        <f t="shared" ref="AK100" si="168">SUM(AJ98:AJ100)</f>
        <v>1</v>
      </c>
      <c r="AL100" s="2727" t="str">
        <f t="shared" ref="AL100" si="169">IF(AK100=-3,"悪化 ",IF(AK100=3,"改善 "," ?"))</f>
        <v xml:space="preserve"> ?</v>
      </c>
      <c r="AM100" s="27">
        <f>'6兵庫県CI先行個別指標'!Q448</f>
        <v>100.7</v>
      </c>
      <c r="AN100" s="2708">
        <f t="shared" ref="AN100" si="170">AVERAGE(AM98:AM100)</f>
        <v>99.766666666666666</v>
      </c>
      <c r="AO100" s="2708">
        <f t="shared" ref="AO100" si="171">AN100-AN99</f>
        <v>0.56666666666666288</v>
      </c>
      <c r="AP100" s="17">
        <f t="shared" ref="AP100" si="172">IF(AO100&lt;0,-1,1)</f>
        <v>1</v>
      </c>
      <c r="AQ100" s="17">
        <f t="shared" ref="AQ100" si="173">SUM(AP98:AP100)</f>
        <v>3</v>
      </c>
      <c r="AR100" s="2557" t="str">
        <f t="shared" ref="AR100" si="174">IF(AQ100=-3,"悪化 ",IF(AQ100=3,"改善 "," ?"))</f>
        <v xml:space="preserve">改善 </v>
      </c>
    </row>
    <row r="101" spans="1:44">
      <c r="A101" s="764"/>
      <c r="B101" s="564" t="s">
        <v>13</v>
      </c>
      <c r="C101" s="27">
        <f>'6兵庫県CI先行個別指標'!K449</f>
        <v>96.3</v>
      </c>
      <c r="D101" s="2708">
        <f t="shared" ref="D101" si="175">AVERAGE(C99:C101)</f>
        <v>97.833333333333329</v>
      </c>
      <c r="E101" s="2708">
        <f t="shared" ref="E101" si="176">D101-D100</f>
        <v>0.66666666666665719</v>
      </c>
      <c r="F101" s="17">
        <f t="shared" ref="F101" si="177">IF(E101&lt;0,-1,1)</f>
        <v>1</v>
      </c>
      <c r="G101" s="17">
        <f t="shared" ref="G101" si="178">SUM(F99:F101)</f>
        <v>1</v>
      </c>
      <c r="H101" s="2727" t="str">
        <f t="shared" ref="H101" si="179">IF(G101=-3,"悪化 ",IF(G101=3,"改善 "," ?"))</f>
        <v xml:space="preserve"> ?</v>
      </c>
      <c r="I101" s="27">
        <f>'6兵庫県CI先行個別指標'!L449</f>
        <v>111.9</v>
      </c>
      <c r="J101" s="2708">
        <f t="shared" ref="J101" si="180">AVERAGE(I99:I101)</f>
        <v>108.43333333333334</v>
      </c>
      <c r="K101" s="2720">
        <f t="shared" ref="K101" si="181">(J101-J100)*-1</f>
        <v>1.36666666666666</v>
      </c>
      <c r="L101" s="17">
        <f t="shared" ref="L101" si="182">IF(K101&lt;0,-1,1)</f>
        <v>1</v>
      </c>
      <c r="M101" s="17">
        <f t="shared" ref="M101" si="183">SUM(L99:L101)</f>
        <v>1</v>
      </c>
      <c r="N101" s="2727" t="str">
        <f t="shared" ref="N101" si="184">IF(M101=-3,"悪化 ",IF(M101=3,"改善 "," ?"))</f>
        <v xml:space="preserve"> ?</v>
      </c>
      <c r="O101" s="27">
        <f>'6兵庫県CI先行個別指標'!M449</f>
        <v>2116</v>
      </c>
      <c r="P101" s="2708">
        <f t="shared" ref="P101" si="185">AVERAGE(O99:O101)</f>
        <v>2224</v>
      </c>
      <c r="Q101" s="2708">
        <f t="shared" ref="Q101" si="186">P101-P100</f>
        <v>37.666666666666515</v>
      </c>
      <c r="R101" s="17">
        <f t="shared" ref="R101" si="187">IF(Q101&lt;0,-1,1)</f>
        <v>1</v>
      </c>
      <c r="S101" s="17">
        <f t="shared" ref="S101" si="188">SUM(R99:R101)</f>
        <v>1</v>
      </c>
      <c r="T101" s="2727" t="str">
        <f t="shared" ref="T101" si="189">IF(S101=-3,"悪化 ",IF(S101=3,"改善 "," ?"))</f>
        <v xml:space="preserve"> ?</v>
      </c>
      <c r="U101" s="28">
        <f>'6兵庫県CI先行個別指標'!N449</f>
        <v>13976</v>
      </c>
      <c r="V101" s="2709">
        <f t="shared" ref="V101" si="190">AVERAGE(U99:U101)</f>
        <v>14070.333333333334</v>
      </c>
      <c r="W101" s="2710">
        <f t="shared" ref="W101" si="191">V101-V100</f>
        <v>-327.66666666666606</v>
      </c>
      <c r="X101" s="17">
        <f t="shared" ref="X101" si="192">IF(W101&lt;0,-1,1)</f>
        <v>-1</v>
      </c>
      <c r="Y101" s="17">
        <f t="shared" ref="Y101" si="193">SUM(X99:X101)</f>
        <v>-3</v>
      </c>
      <c r="Z101" s="2727" t="str">
        <f t="shared" ref="Z101" si="194">IF(Y101=-3,"悪化 ",IF(Y101=3,"改善 "," ?"))</f>
        <v xml:space="preserve">悪化 </v>
      </c>
      <c r="AA101" s="28">
        <f>'6兵庫県CI先行個別指標'!O449</f>
        <v>9813</v>
      </c>
      <c r="AB101" s="2708">
        <f t="shared" ref="AB101" si="195">AVERAGE(AA99:AA101)</f>
        <v>9785.6666666666661</v>
      </c>
      <c r="AC101" s="2708">
        <f t="shared" ref="AC101" si="196">AB101-AB100</f>
        <v>36.66666666666606</v>
      </c>
      <c r="AD101" s="17">
        <f t="shared" ref="AD101" si="197">IF(AC101&lt;0,-1,1)</f>
        <v>1</v>
      </c>
      <c r="AE101" s="17">
        <f t="shared" ref="AE101" si="198">SUM(AD99:AD101)</f>
        <v>-1</v>
      </c>
      <c r="AF101" s="2727" t="str">
        <f t="shared" ref="AF101" si="199">IF(AE101=-3,"悪化 ",IF(AE101=3,"改善 "," ?"))</f>
        <v xml:space="preserve"> ?</v>
      </c>
      <c r="AG101" s="28">
        <f>'6兵庫県CI先行個別指標'!P449</f>
        <v>48</v>
      </c>
      <c r="AH101" s="2708">
        <f t="shared" ref="AH101" si="200">AVERAGE(AG99:AG101)</f>
        <v>48</v>
      </c>
      <c r="AI101" s="2720">
        <f t="shared" ref="AI101" si="201">(AH101-AH100)*-1</f>
        <v>-0.3333333333333357</v>
      </c>
      <c r="AJ101" s="17">
        <f t="shared" ref="AJ101" si="202">IF(AI101&lt;0,-1,1)</f>
        <v>-1</v>
      </c>
      <c r="AK101" s="17">
        <f t="shared" ref="AK101" si="203">SUM(AJ99:AJ101)</f>
        <v>-1</v>
      </c>
      <c r="AL101" s="2727" t="str">
        <f t="shared" ref="AL101" si="204">IF(AK101=-3,"悪化 ",IF(AK101=3,"改善 "," ?"))</f>
        <v xml:space="preserve"> ?</v>
      </c>
      <c r="AM101" s="27">
        <f>'6兵庫県CI先行個別指標'!Q449</f>
        <v>101.3</v>
      </c>
      <c r="AN101" s="2708">
        <f t="shared" ref="AN101" si="205">AVERAGE(AM99:AM101)</f>
        <v>100.36666666666667</v>
      </c>
      <c r="AO101" s="2708">
        <f t="shared" ref="AO101" si="206">AN101-AN100</f>
        <v>0.60000000000000853</v>
      </c>
      <c r="AP101" s="17">
        <f t="shared" ref="AP101" si="207">IF(AO101&lt;0,-1,1)</f>
        <v>1</v>
      </c>
      <c r="AQ101" s="17">
        <f t="shared" ref="AQ101" si="208">SUM(AP99:AP101)</f>
        <v>3</v>
      </c>
      <c r="AR101" s="2557" t="str">
        <f t="shared" ref="AR101" si="209">IF(AQ101=-3,"悪化 ",IF(AQ101=3,"改善 "," ?"))</f>
        <v xml:space="preserve">改善 </v>
      </c>
    </row>
    <row r="102" spans="1:44">
      <c r="A102" s="778"/>
      <c r="B102" s="1383" t="s">
        <v>14</v>
      </c>
      <c r="C102" s="29">
        <f>'6兵庫県CI先行個別指標'!K450</f>
        <v>97</v>
      </c>
      <c r="D102" s="2711">
        <f t="shared" ref="D102" si="210">AVERAGE(C100:C102)</f>
        <v>96.933333333333337</v>
      </c>
      <c r="E102" s="2711">
        <f t="shared" ref="E102" si="211">D102-D101</f>
        <v>-0.89999999999999147</v>
      </c>
      <c r="F102" s="402">
        <f t="shared" ref="F102" si="212">IF(E102&lt;0,-1,1)</f>
        <v>-1</v>
      </c>
      <c r="G102" s="402">
        <f t="shared" ref="G102" si="213">SUM(F100:F102)</f>
        <v>-1</v>
      </c>
      <c r="H102" s="2728" t="str">
        <f t="shared" ref="H102" si="214">IF(G102=-3,"悪化 ",IF(G102=3,"改善 "," ?"))</f>
        <v xml:space="preserve"> ?</v>
      </c>
      <c r="I102" s="29">
        <f>'6兵庫県CI先行個別指標'!L450</f>
        <v>112.2</v>
      </c>
      <c r="J102" s="2711">
        <f t="shared" ref="J102" si="215">AVERAGE(I100:I102)</f>
        <v>110.66666666666667</v>
      </c>
      <c r="K102" s="2721">
        <f t="shared" ref="K102" si="216">(J102-J101)*-1</f>
        <v>-2.2333333333333343</v>
      </c>
      <c r="L102" s="402">
        <f t="shared" ref="L102" si="217">IF(K102&lt;0,-1,1)</f>
        <v>-1</v>
      </c>
      <c r="M102" s="402">
        <f t="shared" ref="M102" si="218">SUM(L100:L102)</f>
        <v>-1</v>
      </c>
      <c r="N102" s="2728" t="str">
        <f t="shared" ref="N102" si="219">IF(M102=-3,"悪化 ",IF(M102=3,"改善 "," ?"))</f>
        <v xml:space="preserve"> ?</v>
      </c>
      <c r="O102" s="29">
        <f>'6兵庫県CI先行個別指標'!M450</f>
        <v>2748</v>
      </c>
      <c r="P102" s="2711">
        <f t="shared" ref="P102" si="220">AVERAGE(O100:O102)</f>
        <v>2386.3333333333335</v>
      </c>
      <c r="Q102" s="2711">
        <f t="shared" ref="Q102" si="221">P102-P101</f>
        <v>162.33333333333348</v>
      </c>
      <c r="R102" s="402">
        <f t="shared" ref="R102" si="222">IF(Q102&lt;0,-1,1)</f>
        <v>1</v>
      </c>
      <c r="S102" s="402">
        <f t="shared" ref="S102" si="223">SUM(R100:R102)</f>
        <v>3</v>
      </c>
      <c r="T102" s="2728" t="str">
        <f t="shared" ref="T102" si="224">IF(S102=-3,"悪化 ",IF(S102=3,"改善 "," ?"))</f>
        <v xml:space="preserve">改善 </v>
      </c>
      <c r="U102" s="30">
        <f>'6兵庫県CI先行個別指標'!N450</f>
        <v>14349</v>
      </c>
      <c r="V102" s="2712">
        <f t="shared" ref="V102" si="225">AVERAGE(U100:U102)</f>
        <v>14094</v>
      </c>
      <c r="W102" s="2713">
        <f t="shared" ref="W102" si="226">V102-V101</f>
        <v>23.66666666666606</v>
      </c>
      <c r="X102" s="402">
        <f t="shared" ref="X102" si="227">IF(W102&lt;0,-1,1)</f>
        <v>1</v>
      </c>
      <c r="Y102" s="402">
        <f t="shared" ref="Y102" si="228">SUM(X100:X102)</f>
        <v>-1</v>
      </c>
      <c r="Z102" s="2728" t="str">
        <f t="shared" ref="Z102" si="229">IF(Y102=-3,"悪化 ",IF(Y102=3,"改善 "," ?"))</f>
        <v xml:space="preserve"> ?</v>
      </c>
      <c r="AA102" s="30">
        <f>'6兵庫県CI先行個別指標'!O450</f>
        <v>9440</v>
      </c>
      <c r="AB102" s="2711">
        <f t="shared" ref="AB102" si="230">AVERAGE(AA100:AA102)</f>
        <v>9675.6666666666661</v>
      </c>
      <c r="AC102" s="2711">
        <f t="shared" ref="AC102" si="231">AB102-AB101</f>
        <v>-110</v>
      </c>
      <c r="AD102" s="402">
        <f t="shared" ref="AD102" si="232">IF(AC102&lt;0,-1,1)</f>
        <v>-1</v>
      </c>
      <c r="AE102" s="402">
        <f t="shared" ref="AE102" si="233">SUM(AD100:AD102)</f>
        <v>-1</v>
      </c>
      <c r="AF102" s="2728" t="str">
        <f t="shared" ref="AF102" si="234">IF(AE102=-3,"悪化 ",IF(AE102=3,"改善 "," ?"))</f>
        <v xml:space="preserve"> ?</v>
      </c>
      <c r="AG102" s="30">
        <f>'6兵庫県CI先行個別指標'!P450</f>
        <v>59</v>
      </c>
      <c r="AH102" s="2711">
        <f t="shared" ref="AH102" si="235">AVERAGE(AG100:AG102)</f>
        <v>52</v>
      </c>
      <c r="AI102" s="2721">
        <f t="shared" ref="AI102" si="236">(AH102-AH101)*-1</f>
        <v>-4</v>
      </c>
      <c r="AJ102" s="402">
        <f t="shared" ref="AJ102" si="237">IF(AI102&lt;0,-1,1)</f>
        <v>-1</v>
      </c>
      <c r="AK102" s="402">
        <f t="shared" ref="AK102" si="238">SUM(AJ100:AJ102)</f>
        <v>-3</v>
      </c>
      <c r="AL102" s="2728" t="str">
        <f t="shared" ref="AL102" si="239">IF(AK102=-3,"悪化 ",IF(AK102=3,"改善 "," ?"))</f>
        <v xml:space="preserve">悪化 </v>
      </c>
      <c r="AM102" s="29">
        <f>'6兵庫県CI先行個別指標'!Q450</f>
        <v>100.6</v>
      </c>
      <c r="AN102" s="2711">
        <f t="shared" ref="AN102" si="240">AVERAGE(AM100:AM102)</f>
        <v>100.86666666666667</v>
      </c>
      <c r="AO102" s="2711">
        <f t="shared" ref="AO102" si="241">AN102-AN101</f>
        <v>0.5</v>
      </c>
      <c r="AP102" s="402">
        <f t="shared" ref="AP102" si="242">IF(AO102&lt;0,-1,1)</f>
        <v>1</v>
      </c>
      <c r="AQ102" s="402">
        <f t="shared" ref="AQ102" si="243">SUM(AP100:AP102)</f>
        <v>3</v>
      </c>
      <c r="AR102" s="2724" t="str">
        <f t="shared" ref="AR102" si="244">IF(AQ102=-3,"悪化 ",IF(AQ102=3,"改善 "," ?"))</f>
        <v xml:space="preserve">改善 </v>
      </c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J7" sqref="J7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813</v>
      </c>
      <c r="D1" s="219"/>
      <c r="E1" s="219"/>
      <c r="F1" s="219"/>
      <c r="G1" s="2782">
        <v>46080</v>
      </c>
      <c r="H1" s="2782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783" t="s">
        <v>355</v>
      </c>
      <c r="C2" s="2783"/>
      <c r="D2" s="2783"/>
      <c r="E2" s="2783"/>
      <c r="F2" s="2783"/>
      <c r="G2" s="2783"/>
      <c r="H2" s="2783"/>
      <c r="I2" t="s">
        <v>788</v>
      </c>
      <c r="J2" t="s">
        <v>271</v>
      </c>
      <c r="L2" s="723" t="s">
        <v>1200</v>
      </c>
      <c r="M2" s="724" t="s">
        <v>1200</v>
      </c>
      <c r="N2" s="736" t="s">
        <v>1200</v>
      </c>
    </row>
    <row r="3" spans="1:21" ht="15" customHeight="1">
      <c r="D3" s="2783" t="s">
        <v>1491</v>
      </c>
      <c r="E3" s="2786"/>
      <c r="F3" s="2786"/>
      <c r="I3" t="s">
        <v>271</v>
      </c>
      <c r="J3" t="s">
        <v>828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 t="s">
        <v>271</v>
      </c>
      <c r="F4" s="219"/>
      <c r="G4" s="219"/>
      <c r="H4" s="313" t="s">
        <v>364</v>
      </c>
      <c r="I4" t="s">
        <v>271</v>
      </c>
      <c r="J4" t="s">
        <v>812</v>
      </c>
      <c r="K4" s="751" t="s">
        <v>755</v>
      </c>
      <c r="L4" s="742">
        <f>'2_1CLI統計表'!B77</f>
        <v>100.81726836741545</v>
      </c>
      <c r="M4" s="220">
        <f>'2_1CLI統計表'!O77</f>
        <v>100.31</v>
      </c>
      <c r="N4" s="743">
        <f>'10関西地域_兵庫'!L16</f>
        <v>100.82702875358325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100.66659072300922</v>
      </c>
      <c r="M5" s="220">
        <f>'2_1CLI統計表'!O78</f>
        <v>100.23</v>
      </c>
      <c r="N5" s="743">
        <f>'10関西地域_兵庫'!L17</f>
        <v>100.61323039165545</v>
      </c>
    </row>
    <row r="6" spans="1:21" ht="15" customHeight="1">
      <c r="A6" s="2784" t="s">
        <v>1478</v>
      </c>
      <c r="B6" s="2785"/>
      <c r="C6" s="2785"/>
      <c r="D6" s="2785"/>
      <c r="E6" s="2785"/>
      <c r="F6" s="2785"/>
      <c r="G6" s="2785"/>
      <c r="H6" s="2785"/>
      <c r="I6" s="2785"/>
      <c r="J6" s="221" t="s">
        <v>271</v>
      </c>
      <c r="K6" s="751">
        <v>3</v>
      </c>
      <c r="L6" s="742">
        <f>'2_1CLI統計表'!B79</f>
        <v>100.52822349910878</v>
      </c>
      <c r="M6" s="220">
        <f>'2_1CLI統計表'!O79</f>
        <v>100.15</v>
      </c>
      <c r="N6" s="743">
        <f>'10関西地域_兵庫'!L18</f>
        <v>100.4350358947449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271</v>
      </c>
      <c r="K7" s="751">
        <v>4</v>
      </c>
      <c r="L7" s="742">
        <f>'2_1CLI統計表'!B80</f>
        <v>100.45924425132888</v>
      </c>
      <c r="M7" s="220">
        <f>'2_1CLI統計表'!O80</f>
        <v>100.07</v>
      </c>
      <c r="N7" s="743">
        <f>'10関西地域_兵庫'!L19</f>
        <v>100.39565447403629</v>
      </c>
    </row>
    <row r="8" spans="1:21" ht="15" customHeight="1">
      <c r="B8" s="2787" t="s">
        <v>1497</v>
      </c>
      <c r="C8" s="2787"/>
      <c r="D8" s="2787"/>
      <c r="E8" s="2787"/>
      <c r="F8" s="2787"/>
      <c r="G8" s="2787"/>
      <c r="H8" s="2787"/>
      <c r="I8" t="s">
        <v>271</v>
      </c>
      <c r="J8" t="s">
        <v>271</v>
      </c>
      <c r="K8" s="751">
        <v>5</v>
      </c>
      <c r="L8" s="742">
        <f>'2_1CLI統計表'!B81</f>
        <v>100.41190433651389</v>
      </c>
      <c r="M8" s="220">
        <f>'2_1CLI統計表'!O81</f>
        <v>99.98</v>
      </c>
      <c r="N8" s="743">
        <f>'10関西地域_兵庫'!L20</f>
        <v>100.45361265895846</v>
      </c>
    </row>
    <row r="9" spans="1:21" ht="15" customHeight="1">
      <c r="B9" s="2787"/>
      <c r="C9" s="2787"/>
      <c r="D9" s="2787"/>
      <c r="E9" s="2787"/>
      <c r="F9" s="2787"/>
      <c r="G9" s="2787"/>
      <c r="H9" s="2787"/>
      <c r="I9" t="s">
        <v>64</v>
      </c>
      <c r="J9" s="221" t="s">
        <v>271</v>
      </c>
      <c r="K9" s="751">
        <v>6</v>
      </c>
      <c r="L9" s="742">
        <f>'2_1CLI統計表'!B82</f>
        <v>100.38576537468821</v>
      </c>
      <c r="M9" s="220">
        <f>'2_1CLI統計表'!O82</f>
        <v>99.89</v>
      </c>
      <c r="N9" s="743">
        <f>'10関西地域_兵庫'!L21</f>
        <v>100.55622213123915</v>
      </c>
    </row>
    <row r="10" spans="1:21" ht="15" customHeight="1">
      <c r="B10" s="2787"/>
      <c r="C10" s="2787"/>
      <c r="D10" s="2787"/>
      <c r="E10" s="2787"/>
      <c r="F10" s="2787"/>
      <c r="G10" s="2787"/>
      <c r="H10" s="2787"/>
      <c r="I10" t="s">
        <v>271</v>
      </c>
      <c r="J10" t="s">
        <v>271</v>
      </c>
      <c r="K10" s="751">
        <v>7</v>
      </c>
      <c r="L10" s="742">
        <f>'2_1CLI統計表'!B83</f>
        <v>100.32455177400489</v>
      </c>
      <c r="M10" s="220">
        <f>'2_1CLI統計表'!O83</f>
        <v>99.79</v>
      </c>
      <c r="N10" s="743">
        <f>'10関西地域_兵庫'!L22</f>
        <v>100.65127208407444</v>
      </c>
      <c r="O10" t="s">
        <v>271</v>
      </c>
      <c r="P10" t="s">
        <v>271</v>
      </c>
    </row>
    <row r="11" spans="1:21" ht="15" customHeight="1">
      <c r="B11" s="2787"/>
      <c r="C11" s="2787"/>
      <c r="D11" s="2787"/>
      <c r="E11" s="2787"/>
      <c r="F11" s="2787"/>
      <c r="G11" s="2787"/>
      <c r="H11" s="2787"/>
      <c r="I11" t="s">
        <v>271</v>
      </c>
      <c r="J11" t="s">
        <v>271</v>
      </c>
      <c r="K11" s="754">
        <v>8</v>
      </c>
      <c r="L11" s="742">
        <f>'2_1CLI統計表'!B84</f>
        <v>100.19034740815151</v>
      </c>
      <c r="M11" s="220">
        <f>'2_1CLI統計表'!O84</f>
        <v>99.69</v>
      </c>
      <c r="N11" s="743">
        <f>'10関西地域_兵庫'!L23</f>
        <v>100.67005942832049</v>
      </c>
      <c r="O11" t="s">
        <v>1441</v>
      </c>
      <c r="P11" t="s">
        <v>1442</v>
      </c>
    </row>
    <row r="12" spans="1:21" ht="15" customHeight="1" thickBot="1">
      <c r="B12" s="317"/>
      <c r="C12" s="226"/>
      <c r="D12" s="226"/>
      <c r="E12" s="226"/>
      <c r="F12" s="318" t="s">
        <v>1431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99.968839379440809</v>
      </c>
      <c r="M12" s="220">
        <f>'2_1CLI統計表'!O85</f>
        <v>99.58</v>
      </c>
      <c r="N12" s="743">
        <f>'10関西地域_兵庫'!L24</f>
        <v>100.58332256162483</v>
      </c>
    </row>
    <row r="13" spans="1:21" ht="15" customHeight="1">
      <c r="B13" s="319"/>
      <c r="C13" s="320" t="s">
        <v>266</v>
      </c>
      <c r="D13" s="321"/>
      <c r="E13" s="321"/>
      <c r="F13" s="328"/>
      <c r="G13" s="2788" t="s">
        <v>459</v>
      </c>
      <c r="H13" s="2789"/>
      <c r="J13" t="s">
        <v>271</v>
      </c>
      <c r="K13" s="754">
        <v>10</v>
      </c>
      <c r="L13" s="742">
        <f>'2_1CLI統計表'!B86</f>
        <v>99.599837288969482</v>
      </c>
      <c r="M13" s="220">
        <f>'2_1CLI統計表'!O86</f>
        <v>99.44</v>
      </c>
      <c r="N13" s="743">
        <f>'10関西地域_兵庫'!L25</f>
        <v>100.31576667695657</v>
      </c>
    </row>
    <row r="14" spans="1:21" ht="12.65" customHeight="1">
      <c r="B14" s="322" t="s">
        <v>354</v>
      </c>
      <c r="C14" s="323"/>
      <c r="D14" s="2802" t="s">
        <v>268</v>
      </c>
      <c r="E14" s="2802" t="s">
        <v>771</v>
      </c>
      <c r="F14" s="2804" t="s">
        <v>65</v>
      </c>
      <c r="G14" s="2790"/>
      <c r="H14" s="2791"/>
      <c r="J14" t="s">
        <v>805</v>
      </c>
      <c r="K14" s="753">
        <v>11</v>
      </c>
      <c r="L14" s="742">
        <f>'2_1CLI統計表'!B87</f>
        <v>99.183136587892321</v>
      </c>
      <c r="M14" s="220">
        <f>'2_1CLI統計表'!O87</f>
        <v>99.29</v>
      </c>
      <c r="N14" s="743">
        <f>'10関西地域_兵庫'!L26</f>
        <v>99.918857816561086</v>
      </c>
    </row>
    <row r="15" spans="1:21" ht="15" customHeight="1" thickBot="1">
      <c r="B15" s="324"/>
      <c r="C15" s="325"/>
      <c r="D15" s="2803"/>
      <c r="E15" s="2803"/>
      <c r="F15" s="2805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98.720031507580075</v>
      </c>
      <c r="M15" s="220">
        <f>'2_1CLI統計表'!O88</f>
        <v>99.1</v>
      </c>
      <c r="N15" s="743">
        <f>'10関西地域_兵庫'!L27</f>
        <v>99.399281063467484</v>
      </c>
    </row>
    <row r="16" spans="1:21" ht="15" customHeight="1">
      <c r="B16" s="1036">
        <v>45962</v>
      </c>
      <c r="C16" s="1037">
        <f>'2_1CLI統計表'!B159</f>
        <v>100.17425593818754</v>
      </c>
      <c r="D16" s="338">
        <f>'2_1CLI統計表'!C159</f>
        <v>9.499589538154396E-2</v>
      </c>
      <c r="E16" s="338">
        <f>'2_1CLI統計表'!D158</f>
        <v>0.1</v>
      </c>
      <c r="F16" s="540" t="str">
        <f>'2_1CLI統計表'!I158</f>
        <v>改善</v>
      </c>
      <c r="G16" s="2792">
        <v>44774</v>
      </c>
      <c r="H16" s="2794">
        <v>45323</v>
      </c>
      <c r="I16" t="s">
        <v>858</v>
      </c>
      <c r="J16" t="s">
        <v>271</v>
      </c>
      <c r="K16" s="969" t="s">
        <v>802</v>
      </c>
      <c r="L16" s="741">
        <f>'2_1CLI統計表'!B89</f>
        <v>98.153853251357063</v>
      </c>
      <c r="M16" s="369">
        <f>'2_1CLI統計表'!O89</f>
        <v>98.87</v>
      </c>
      <c r="N16" s="744">
        <f>'10関西地域_兵庫'!L28</f>
        <v>98.719709594635873</v>
      </c>
      <c r="U16" t="s">
        <v>271</v>
      </c>
    </row>
    <row r="17" spans="2:16" ht="16.5" customHeight="1" thickBot="1">
      <c r="B17" s="973">
        <v>45992</v>
      </c>
      <c r="C17" s="997">
        <f>'2_1CLI統計表'!B160</f>
        <v>100.27354905138766</v>
      </c>
      <c r="D17" s="1038">
        <f>'2_1CLI統計表'!C160</f>
        <v>9.929311320011891E-2</v>
      </c>
      <c r="E17" s="1038">
        <f>'2_1CLI統計表'!D159</f>
        <v>0.28000000000000003</v>
      </c>
      <c r="F17" s="1858" t="str">
        <f>'2_1CLI統計表'!I159</f>
        <v>改善</v>
      </c>
      <c r="G17" s="2793"/>
      <c r="H17" s="2795"/>
      <c r="I17" t="s">
        <v>726</v>
      </c>
      <c r="K17" s="751">
        <v>2</v>
      </c>
      <c r="L17" s="742">
        <f>'2_1CLI統計表'!B90</f>
        <v>97.476934687490044</v>
      </c>
      <c r="M17" s="220">
        <f>'2_1CLI統計表'!O90</f>
        <v>98.6</v>
      </c>
      <c r="N17" s="743">
        <f>'10関西地域_兵庫'!L29</f>
        <v>97.913589511268626</v>
      </c>
      <c r="O17" t="s">
        <v>271</v>
      </c>
    </row>
    <row r="18" spans="2:16" ht="16.5" customHeight="1">
      <c r="B18" s="317"/>
      <c r="C18" s="995"/>
      <c r="D18" s="995"/>
      <c r="E18" s="995"/>
      <c r="F18" s="996"/>
      <c r="H18" s="329"/>
      <c r="I18" t="s">
        <v>829</v>
      </c>
      <c r="J18" t="s">
        <v>1452</v>
      </c>
      <c r="K18" s="751">
        <v>3</v>
      </c>
      <c r="L18" s="742">
        <f>'2_1CLI統計表'!B91</f>
        <v>96.805366402543385</v>
      </c>
      <c r="M18" s="220">
        <f>'2_1CLI統計表'!O91</f>
        <v>97.98</v>
      </c>
      <c r="N18" s="743">
        <f>'10関西地域_兵庫'!L30</f>
        <v>97.014941131679663</v>
      </c>
    </row>
    <row r="19" spans="2:16" ht="13.5" customHeight="1" thickBot="1">
      <c r="B19" s="330" t="s">
        <v>743</v>
      </c>
      <c r="C19" s="327"/>
      <c r="D19" s="327"/>
      <c r="E19" s="327"/>
      <c r="F19" s="2181" t="s">
        <v>1431</v>
      </c>
      <c r="G19" s="329"/>
      <c r="H19" s="1014">
        <v>45444</v>
      </c>
      <c r="I19" t="s">
        <v>271</v>
      </c>
      <c r="J19" t="s">
        <v>824</v>
      </c>
      <c r="K19" s="751">
        <v>4</v>
      </c>
      <c r="L19" s="742">
        <f>'2_1CLI統計表'!B92</f>
        <v>96.199291998140922</v>
      </c>
      <c r="M19" s="220">
        <f>'2_1CLI統計表'!O92</f>
        <v>97.33</v>
      </c>
      <c r="N19" s="743">
        <f>'10関西地域_兵庫'!L31</f>
        <v>96.147022205808909</v>
      </c>
    </row>
    <row r="20" spans="2:16" ht="13.5" customHeight="1" thickBot="1">
      <c r="B20" s="391">
        <v>45962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95.829334080589078</v>
      </c>
      <c r="M20" s="220">
        <f>'2_1CLI統計表'!O93</f>
        <v>96.86</v>
      </c>
      <c r="N20" s="743">
        <f>'10関西地域_兵庫'!L32</f>
        <v>95.569786898891181</v>
      </c>
    </row>
    <row r="21" spans="2:16" ht="13.5" customHeight="1" thickBot="1">
      <c r="B21" s="326" t="s">
        <v>514</v>
      </c>
      <c r="C21" s="518">
        <f>'10関西地域_兵庫'!L98</f>
        <v>99.526196421973637</v>
      </c>
      <c r="D21" s="519">
        <f>'10関西地域_兵庫'!M98</f>
        <v>-3.8179927548895876E-3</v>
      </c>
      <c r="E21" s="520">
        <f>'10関西地域_兵庫'!N98</f>
        <v>-0.59</v>
      </c>
      <c r="F21" s="1016" t="str">
        <f>'10関西地域_兵庫'!S98</f>
        <v xml:space="preserve">悪化 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95.762641454976318</v>
      </c>
      <c r="M21" s="220">
        <f>'2_1CLI統計表'!O94</f>
        <v>97.05</v>
      </c>
      <c r="N21" s="743">
        <f>'10関西地域_兵庫'!L33</f>
        <v>95.453077670491467</v>
      </c>
    </row>
    <row r="22" spans="2:16" ht="13.5" customHeight="1">
      <c r="B22" s="332" t="s">
        <v>518</v>
      </c>
      <c r="C22" s="515">
        <f>'10_2大阪'!B98</f>
        <v>99.354940900057954</v>
      </c>
      <c r="D22" s="516">
        <f>'10_2大阪'!C98</f>
        <v>0.207563429860528</v>
      </c>
      <c r="E22" s="517">
        <f>'10_2大阪'!D98</f>
        <v>-0.85</v>
      </c>
      <c r="F22" s="1017" t="str">
        <f>'10_2大阪'!I98</f>
        <v xml:space="preserve"> ---</v>
      </c>
      <c r="G22" s="1022">
        <v>43678</v>
      </c>
      <c r="H22" s="1033">
        <v>43952</v>
      </c>
      <c r="I22" t="s">
        <v>1205</v>
      </c>
      <c r="K22" s="751">
        <v>7</v>
      </c>
      <c r="L22" s="743">
        <f>'2_1CLI統計表'!B95</f>
        <v>96.013692126581205</v>
      </c>
      <c r="M22" s="493">
        <f>'2_1CLI統計表'!O95</f>
        <v>97.72</v>
      </c>
      <c r="N22" s="743">
        <f>'10関西地域_兵庫'!L34</f>
        <v>95.734318520120027</v>
      </c>
    </row>
    <row r="23" spans="2:16" ht="13.5" customHeight="1">
      <c r="B23" s="333" t="s">
        <v>515</v>
      </c>
      <c r="C23" s="339">
        <f>'10_3京都'!B98</f>
        <v>99.85495139793089</v>
      </c>
      <c r="D23" s="340">
        <f>'10_3京都'!C98</f>
        <v>-0.36467410994173122</v>
      </c>
      <c r="E23" s="363">
        <f>'10_3京都'!D98</f>
        <v>-0.82</v>
      </c>
      <c r="F23" s="1018" t="str">
        <f>'10_3京都'!I98</f>
        <v xml:space="preserve">悪化 </v>
      </c>
      <c r="G23" s="1022">
        <v>44774</v>
      </c>
      <c r="H23" s="1033">
        <v>43983</v>
      </c>
      <c r="J23" t="s">
        <v>64</v>
      </c>
      <c r="K23" s="754">
        <v>8</v>
      </c>
      <c r="L23" s="743">
        <f>'2_1CLI統計表'!B96</f>
        <v>96.528923611022407</v>
      </c>
      <c r="M23" s="493">
        <f>'2_1CLI統計表'!O96</f>
        <v>98.22</v>
      </c>
      <c r="N23" s="743">
        <f>'10関西地域_兵庫'!L35</f>
        <v>96.297379703240097</v>
      </c>
      <c r="P23" t="s">
        <v>271</v>
      </c>
    </row>
    <row r="24" spans="2:16" ht="13.5" customHeight="1">
      <c r="B24" s="333" t="s">
        <v>516</v>
      </c>
      <c r="C24" s="339">
        <f>'10_4滋賀'!B98</f>
        <v>100.18374924713953</v>
      </c>
      <c r="D24" s="341">
        <f>'10_4滋賀'!C98</f>
        <v>6.2119512193163473E-2</v>
      </c>
      <c r="E24" s="364">
        <f>'10_4滋賀'!D98</f>
        <v>-0.47</v>
      </c>
      <c r="F24" s="1018" t="str">
        <f>'10_4滋賀'!I98</f>
        <v xml:space="preserve"> ---</v>
      </c>
      <c r="G24" s="1022">
        <v>44713</v>
      </c>
      <c r="H24" s="1033">
        <v>45017</v>
      </c>
      <c r="I24" t="s">
        <v>271</v>
      </c>
      <c r="K24" s="754">
        <v>9</v>
      </c>
      <c r="L24" s="743">
        <f>'2_1CLI統計表'!B97</f>
        <v>97.215801907183803</v>
      </c>
      <c r="M24" s="493">
        <f>'2_1CLI統計表'!O97</f>
        <v>98.54</v>
      </c>
      <c r="N24" s="743">
        <f>'10関西地域_兵庫'!L36</f>
        <v>97.07739062202009</v>
      </c>
    </row>
    <row r="25" spans="2:16" ht="13.5" customHeight="1">
      <c r="B25" s="334" t="s">
        <v>599</v>
      </c>
      <c r="C25" s="447">
        <f>'10_5奈良'!B98</f>
        <v>99.363079868142606</v>
      </c>
      <c r="D25" s="448">
        <f>'10_5奈良'!C98</f>
        <v>-0.23385040035894633</v>
      </c>
      <c r="E25" s="450">
        <f>'10_5奈良'!D98</f>
        <v>-0.96</v>
      </c>
      <c r="F25" s="1018" t="str">
        <f>'10_5奈良'!I98</f>
        <v xml:space="preserve">悪化 </v>
      </c>
      <c r="G25" s="1022">
        <v>44682</v>
      </c>
      <c r="H25" s="1033">
        <v>43983</v>
      </c>
      <c r="K25" s="754">
        <v>10</v>
      </c>
      <c r="L25" s="743">
        <f>'2_1CLI統計表'!B98</f>
        <v>97.905475738027107</v>
      </c>
      <c r="M25" s="493">
        <f>'2_1CLI統計表'!O98</f>
        <v>98.82</v>
      </c>
      <c r="N25" s="743">
        <f>'10関西地域_兵庫'!L37</f>
        <v>97.910412181257882</v>
      </c>
      <c r="O25" t="s">
        <v>271</v>
      </c>
    </row>
    <row r="26" spans="2:16" ht="13.5" customHeight="1" thickBot="1">
      <c r="B26" s="335" t="s">
        <v>517</v>
      </c>
      <c r="C26" s="366">
        <f>'10_6和歌山'!B98</f>
        <v>99.337093976252888</v>
      </c>
      <c r="D26" s="367">
        <f>'10_6和歌山'!C98</f>
        <v>2.4374881146073335E-2</v>
      </c>
      <c r="E26" s="368">
        <f>'10_6和歌山'!D98</f>
        <v>-0.97</v>
      </c>
      <c r="F26" s="1019" t="str">
        <f>'10_6和歌山'!I98</f>
        <v xml:space="preserve">悪化 </v>
      </c>
      <c r="G26" s="1031">
        <v>44682</v>
      </c>
      <c r="H26" s="1034">
        <v>45139</v>
      </c>
      <c r="K26" s="753">
        <v>11</v>
      </c>
      <c r="L26" s="1004">
        <f>'2_1CLI統計表'!B99</f>
        <v>98.552692935417696</v>
      </c>
      <c r="M26" s="493">
        <f>'2_1CLI統計表'!O99</f>
        <v>99.11</v>
      </c>
      <c r="N26" s="743">
        <f>'10関西地域_兵庫'!L38</f>
        <v>98.721506937428316</v>
      </c>
    </row>
    <row r="27" spans="2:16" ht="13.5" customHeight="1">
      <c r="G27" s="327"/>
      <c r="H27" s="327"/>
      <c r="K27" s="752">
        <v>12</v>
      </c>
      <c r="L27" s="1005">
        <f>'2_1CLI統計表'!B100</f>
        <v>99.132068092791911</v>
      </c>
      <c r="M27" s="541">
        <f>'2_1CLI統計表'!O100</f>
        <v>99.4</v>
      </c>
      <c r="N27" s="745">
        <f>'10関西地域_兵庫'!L39</f>
        <v>99.500075734154223</v>
      </c>
    </row>
    <row r="28" spans="2:16">
      <c r="G28" s="327"/>
      <c r="H28" s="331"/>
      <c r="K28" s="969" t="s">
        <v>814</v>
      </c>
      <c r="L28" s="743">
        <f>'2_1CLI統計表'!B101</f>
        <v>99.630591109318047</v>
      </c>
      <c r="M28" s="493">
        <f>'2_1CLI統計表'!O101</f>
        <v>99.68</v>
      </c>
      <c r="N28" s="743">
        <f>'10関西地域_兵庫'!L40</f>
        <v>100.19226458404316</v>
      </c>
    </row>
    <row r="29" spans="2:16">
      <c r="K29" s="751">
        <v>2</v>
      </c>
      <c r="L29" s="743">
        <f>'2_1CLI統計表'!B102</f>
        <v>100.0638181297</v>
      </c>
      <c r="M29" s="493">
        <f>'2_1CLI統計表'!O102</f>
        <v>99.95</v>
      </c>
      <c r="N29" s="743">
        <f>'10関西地域_兵庫'!L41</f>
        <v>100.72225672046335</v>
      </c>
    </row>
    <row r="30" spans="2:16">
      <c r="K30" s="751">
        <v>3</v>
      </c>
      <c r="L30" s="743">
        <f>'2_1CLI統計表'!B103</f>
        <v>100.40928911889455</v>
      </c>
      <c r="M30" s="493">
        <f>'2_1CLI統計表'!O103</f>
        <v>100.19</v>
      </c>
      <c r="N30" s="743">
        <f>'10関西地域_兵庫'!L42</f>
        <v>101.09593002189058</v>
      </c>
    </row>
    <row r="31" spans="2:16">
      <c r="K31" s="751">
        <v>4</v>
      </c>
      <c r="L31" s="743">
        <f>'2_1CLI統計表'!B104</f>
        <v>100.65301077412846</v>
      </c>
      <c r="M31" s="493">
        <f>'2_1CLI統計表'!O104</f>
        <v>100.41</v>
      </c>
      <c r="N31" s="743">
        <f>'10関西地域_兵庫'!L43</f>
        <v>101.29272901401472</v>
      </c>
    </row>
    <row r="32" spans="2:16">
      <c r="K32" s="751">
        <v>5</v>
      </c>
      <c r="L32" s="743">
        <f>'2_1CLI統計表'!B105</f>
        <v>100.78588425561597</v>
      </c>
      <c r="M32" s="493">
        <f>'2_1CLI統計表'!O105</f>
        <v>100.56</v>
      </c>
      <c r="N32" s="743">
        <f>'10関西地域_兵庫'!L44</f>
        <v>101.32023095311234</v>
      </c>
    </row>
    <row r="33" spans="3:14">
      <c r="K33" s="751">
        <v>6</v>
      </c>
      <c r="L33" s="743">
        <f>'2_1CLI統計表'!B106</f>
        <v>100.81447216855311</v>
      </c>
      <c r="M33" s="493">
        <f>'2_1CLI統計表'!O106</f>
        <v>100.65</v>
      </c>
      <c r="N33" s="743">
        <f>'10関西地域_兵庫'!L45</f>
        <v>101.20223631245133</v>
      </c>
    </row>
    <row r="34" spans="3:14">
      <c r="K34" s="751">
        <v>7</v>
      </c>
      <c r="L34" s="743">
        <f>'2_1CLI統計表'!B107</f>
        <v>100.76703521171537</v>
      </c>
      <c r="M34" s="493">
        <f>'2_1CLI統計表'!O107</f>
        <v>100.68</v>
      </c>
      <c r="N34" s="743">
        <f>'10関西地域_兵庫'!L46</f>
        <v>100.98453199050236</v>
      </c>
    </row>
    <row r="35" spans="3:14">
      <c r="K35" s="754">
        <v>8</v>
      </c>
      <c r="L35" s="743">
        <f>'2_1CLI統計表'!B108</f>
        <v>100.67325060352579</v>
      </c>
      <c r="M35" s="493">
        <f>'2_1CLI統計表'!O108</f>
        <v>100.68</v>
      </c>
      <c r="N35" s="743">
        <f>'10関西地域_兵庫'!L47</f>
        <v>100.76840657886319</v>
      </c>
    </row>
    <row r="36" spans="3:14">
      <c r="K36" s="754">
        <v>9</v>
      </c>
      <c r="L36" s="743">
        <f>'2_1CLI統計表'!B109</f>
        <v>100.56963385733093</v>
      </c>
      <c r="M36" s="493">
        <f>'2_1CLI統計表'!O109</f>
        <v>100.66</v>
      </c>
      <c r="N36" s="743">
        <f>'10関西地域_兵庫'!L48</f>
        <v>100.63431392380713</v>
      </c>
    </row>
    <row r="37" spans="3:14">
      <c r="K37" s="754">
        <v>10</v>
      </c>
      <c r="L37" s="743">
        <f>'2_1CLI統計表'!B110</f>
        <v>100.52028760751233</v>
      </c>
      <c r="M37" s="493">
        <f>'2_1CLI統計表'!O110</f>
        <v>100.65</v>
      </c>
      <c r="N37" s="743">
        <f>'10関西地域_兵庫'!L49</f>
        <v>100.64484796459334</v>
      </c>
    </row>
    <row r="38" spans="3:14">
      <c r="K38" s="753">
        <v>11</v>
      </c>
      <c r="L38" s="743">
        <f>'2_1CLI統計表'!B111</f>
        <v>100.52116620161738</v>
      </c>
      <c r="M38" s="493">
        <f>'2_1CLI統計表'!O111</f>
        <v>100.65</v>
      </c>
      <c r="N38" s="743">
        <f>'10関西地域_兵庫'!L50</f>
        <v>100.78202466540564</v>
      </c>
    </row>
    <row r="39" spans="3:14">
      <c r="K39" s="751">
        <v>12</v>
      </c>
      <c r="L39" s="743">
        <f>'2_1CLI統計表'!B112</f>
        <v>100.5583840231713</v>
      </c>
      <c r="M39" s="493">
        <f>'2_1CLI統計表'!O112</f>
        <v>100.67</v>
      </c>
      <c r="N39" s="743">
        <f>'10関西地域_兵庫'!L51</f>
        <v>100.9620672535136</v>
      </c>
    </row>
    <row r="40" spans="3:14">
      <c r="K40" s="969" t="s">
        <v>856</v>
      </c>
      <c r="L40" s="744">
        <f>'2_1CLI統計表'!B113</f>
        <v>100.64903808895235</v>
      </c>
      <c r="M40" s="721">
        <f>'2_1CLI統計表'!O113</f>
        <v>100.67</v>
      </c>
      <c r="N40" s="744">
        <f>'10関西地域_兵庫'!L52</f>
        <v>101.17243467853434</v>
      </c>
    </row>
    <row r="41" spans="3:14">
      <c r="K41" s="751">
        <v>2</v>
      </c>
      <c r="L41" s="743">
        <f>'2_1CLI統計表'!B114</f>
        <v>100.83699509398969</v>
      </c>
      <c r="M41" s="493">
        <f>'2_1CLI統計表'!O114</f>
        <v>100.65</v>
      </c>
      <c r="N41" s="743">
        <f>'10関西地域_兵庫'!L53</f>
        <v>101.35450157907442</v>
      </c>
    </row>
    <row r="42" spans="3:14">
      <c r="I42" t="s">
        <v>815</v>
      </c>
      <c r="K42" s="751">
        <v>3</v>
      </c>
      <c r="L42" s="743">
        <f>'2_1CLI統計表'!B115</f>
        <v>101.08877296353437</v>
      </c>
      <c r="M42" s="493">
        <f>'2_1CLI統計表'!O115</f>
        <v>100.62</v>
      </c>
      <c r="N42" s="743">
        <f>'10関西地域_兵庫'!L54</f>
        <v>101.52860437575114</v>
      </c>
    </row>
    <row r="43" spans="3:14">
      <c r="K43" s="751">
        <v>4</v>
      </c>
      <c r="L43" s="743">
        <f>'2_1CLI統計表'!B116</f>
        <v>101.31791674156607</v>
      </c>
      <c r="M43" s="493">
        <f>'2_1CLI統計表'!O116</f>
        <v>100.57</v>
      </c>
      <c r="N43" s="743">
        <f>'10関西地域_兵庫'!L55</f>
        <v>101.64142084492298</v>
      </c>
    </row>
    <row r="44" spans="3:14">
      <c r="K44" s="751">
        <v>5</v>
      </c>
      <c r="L44" s="743">
        <f>'2_1CLI統計表'!B117</f>
        <v>101.47553614039295</v>
      </c>
      <c r="M44" s="493">
        <f>'2_1CLI統計表'!O117</f>
        <v>100.51</v>
      </c>
      <c r="N44" s="743">
        <f>'10関西地域_兵庫'!L56</f>
        <v>101.67434136460228</v>
      </c>
    </row>
    <row r="45" spans="3:14">
      <c r="K45" s="751">
        <v>6</v>
      </c>
      <c r="L45" s="743">
        <f>'2_1CLI統計表'!B118</f>
        <v>101.5961716134854</v>
      </c>
      <c r="M45" s="493">
        <f>'2_1CLI統計表'!O118</f>
        <v>100.46</v>
      </c>
      <c r="N45" s="743">
        <f>'10関西地域_兵庫'!L57</f>
        <v>101.66598948554342</v>
      </c>
    </row>
    <row r="46" spans="3:14" ht="16.5" customHeight="1">
      <c r="K46" s="751">
        <v>7</v>
      </c>
      <c r="L46" s="743">
        <f>'2_1CLI統計表'!B119</f>
        <v>101.64091799101733</v>
      </c>
      <c r="M46" s="493">
        <f>'2_1CLI統計表'!O119</f>
        <v>100.4</v>
      </c>
      <c r="N46" s="743">
        <f>'10関西地域_兵庫'!L58</f>
        <v>101.59827010189022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101.62448123252558</v>
      </c>
      <c r="M47" s="493">
        <f>'2_1CLI統計表'!O120</f>
        <v>100.34</v>
      </c>
      <c r="N47" s="743">
        <f>'10関西地域_兵庫'!L59</f>
        <v>101.46990157785083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101.54980199324321</v>
      </c>
      <c r="M48" s="493">
        <f>'2_1CLI統計表'!O121</f>
        <v>100.27</v>
      </c>
      <c r="N48" s="743">
        <f>'10関西地域_兵庫'!L60</f>
        <v>101.24510564097258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101.45467525398743</v>
      </c>
      <c r="M49" s="493">
        <f>'2_1CLI統計表'!O122</f>
        <v>100.21</v>
      </c>
      <c r="N49" s="743">
        <f>'10関西地域_兵庫'!L61</f>
        <v>100.96701996798807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101.29625523502007</v>
      </c>
      <c r="M50" s="493">
        <f>'2_1CLI統計表'!O123</f>
        <v>100.16</v>
      </c>
      <c r="N50" s="743">
        <f>'10関西地域_兵庫'!L62</f>
        <v>100.68508446728643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101.07311489739453</v>
      </c>
      <c r="M51" s="541">
        <f>'2_1CLI統計表'!O124</f>
        <v>100.12</v>
      </c>
      <c r="N51" s="745">
        <f>'10関西地域_兵庫'!L63</f>
        <v>100.41532217529961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1210</v>
      </c>
      <c r="L52" s="743">
        <f>'2_1CLI統計表'!B125</f>
        <v>100.83304855736343</v>
      </c>
      <c r="M52" s="493">
        <f>'2_1CLI統計表'!O125</f>
        <v>100.09</v>
      </c>
      <c r="N52" s="743">
        <f>'10関西地域_兵庫'!L64</f>
        <v>100.21235612225853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100.61825674397882</v>
      </c>
      <c r="M53" s="493">
        <f>'2_1CLI統計表'!O126</f>
        <v>100.07</v>
      </c>
      <c r="N53" s="743">
        <f>'10関西地域_兵庫'!L65</f>
        <v>100.08936480237446</v>
      </c>
    </row>
    <row r="54" spans="2:14" ht="15.75" customHeight="1">
      <c r="K54" s="751">
        <v>3</v>
      </c>
      <c r="L54" s="743">
        <f>'2_1CLI統計表'!B127</f>
        <v>100.4953362863844</v>
      </c>
      <c r="M54" s="493">
        <f>'2_1CLI統計表'!O127</f>
        <v>100.06</v>
      </c>
      <c r="N54" s="743">
        <f>'10関西地域_兵庫'!L66</f>
        <v>100.02102610387729</v>
      </c>
    </row>
    <row r="55" spans="2:14" ht="15.75" customHeight="1">
      <c r="C55" s="2796" t="s">
        <v>1498</v>
      </c>
      <c r="D55" s="2797"/>
      <c r="E55" s="2797"/>
      <c r="F55" s="2798"/>
      <c r="G55" s="971"/>
      <c r="K55" s="751">
        <v>4</v>
      </c>
      <c r="L55" s="743">
        <f>'2_1CLI統計表'!B128</f>
        <v>100.43987582306683</v>
      </c>
      <c r="M55" s="493">
        <f>'2_1CLI統計表'!O128</f>
        <v>100.05</v>
      </c>
      <c r="N55" s="743">
        <f>'10関西地域_兵庫'!L67</f>
        <v>99.984039394450292</v>
      </c>
    </row>
    <row r="56" spans="2:14" ht="14">
      <c r="B56" s="205"/>
      <c r="C56" s="2799" t="s">
        <v>1499</v>
      </c>
      <c r="D56" s="2800"/>
      <c r="E56" s="2800"/>
      <c r="F56" s="2801"/>
      <c r="G56" s="972"/>
      <c r="K56" s="751">
        <v>5</v>
      </c>
      <c r="L56" s="743">
        <f>'2_1CLI統計表'!B129</f>
        <v>100.40833426869077</v>
      </c>
      <c r="M56" s="493">
        <f>'2_1CLI統計表'!O129</f>
        <v>100.04</v>
      </c>
      <c r="N56" s="743">
        <f>'10関西地域_兵庫'!L68</f>
        <v>99.963180645271308</v>
      </c>
    </row>
    <row r="57" spans="2:14">
      <c r="K57" s="751">
        <v>6</v>
      </c>
      <c r="L57" s="743">
        <f>'2_1CLI統計表'!B130</f>
        <v>100.3696167401196</v>
      </c>
      <c r="M57" s="493">
        <f>'2_1CLI統計表'!O130</f>
        <v>100.04</v>
      </c>
      <c r="N57" s="743">
        <f>'10関西地域_兵庫'!L69</f>
        <v>99.958067812155093</v>
      </c>
    </row>
    <row r="58" spans="2:14">
      <c r="K58" s="751">
        <v>7</v>
      </c>
      <c r="L58" s="743">
        <f>'2_1CLI統計表'!B131</f>
        <v>100.31831702530519</v>
      </c>
      <c r="M58" s="493">
        <f>'2_1CLI統計表'!O131</f>
        <v>100.04</v>
      </c>
      <c r="N58" s="743">
        <f>'10関西地域_兵庫'!L70</f>
        <v>99.953815247134571</v>
      </c>
    </row>
    <row r="59" spans="2:14">
      <c r="K59" s="754">
        <v>8</v>
      </c>
      <c r="L59" s="743">
        <f>'2_1CLI統計表'!B132</f>
        <v>100.17932381929788</v>
      </c>
      <c r="M59" s="493">
        <f>'2_1CLI統計表'!O132</f>
        <v>100.05</v>
      </c>
      <c r="N59" s="743">
        <f>'10関西地域_兵庫'!L71</f>
        <v>99.920185676008884</v>
      </c>
    </row>
    <row r="60" spans="2:14">
      <c r="K60" s="754">
        <v>9</v>
      </c>
      <c r="L60" s="743">
        <f>'2_1CLI統計表'!B133</f>
        <v>99.939537477484848</v>
      </c>
      <c r="M60" s="493">
        <f>'2_1CLI統計表'!O133</f>
        <v>100.04</v>
      </c>
      <c r="N60" s="743">
        <f>'10関西地域_兵庫'!L72</f>
        <v>99.812337817464027</v>
      </c>
    </row>
    <row r="61" spans="2:14">
      <c r="K61" s="754">
        <v>10</v>
      </c>
      <c r="L61" s="743">
        <f>'2_1CLI統計表'!B134</f>
        <v>99.61305056968844</v>
      </c>
      <c r="M61" s="493">
        <f>'2_1CLI統計表'!O134</f>
        <v>100.03</v>
      </c>
      <c r="N61" s="743">
        <f>'10関西地域_兵庫'!L73</f>
        <v>99.667331129280271</v>
      </c>
    </row>
    <row r="62" spans="2:14">
      <c r="K62" s="753">
        <v>11</v>
      </c>
      <c r="L62" s="743">
        <f>'2_1CLI統計表'!B135</f>
        <v>99.204553235204159</v>
      </c>
      <c r="M62" s="493">
        <f>'2_1CLI統計表'!O135</f>
        <v>100</v>
      </c>
      <c r="N62" s="743">
        <f>'10関西地域_兵庫'!L74</f>
        <v>99.503853157033433</v>
      </c>
    </row>
    <row r="63" spans="2:14">
      <c r="K63" s="752">
        <v>12</v>
      </c>
      <c r="L63" s="745">
        <f>'2_1CLI統計表'!B136</f>
        <v>98.849985046868284</v>
      </c>
      <c r="M63" s="541">
        <f>'2_1CLI統計表'!O136</f>
        <v>99.99</v>
      </c>
      <c r="N63" s="745">
        <f>'10関西地域_兵庫'!L75</f>
        <v>99.341940741798325</v>
      </c>
    </row>
    <row r="64" spans="2:14">
      <c r="K64" s="751" t="s">
        <v>1254</v>
      </c>
      <c r="L64" s="743">
        <f>'2_1CLI統計表'!B137</f>
        <v>98.599667839613559</v>
      </c>
      <c r="M64" s="493">
        <f>'2_1CLI統計表'!O137</f>
        <v>99.99</v>
      </c>
      <c r="N64" s="743">
        <f>'10関西地域_兵庫'!L76</f>
        <v>99.20863851905338</v>
      </c>
    </row>
    <row r="65" spans="11:14">
      <c r="K65" s="751">
        <v>2</v>
      </c>
      <c r="L65" s="743">
        <f>'2_1CLI統計表'!B138</f>
        <v>98.559194720579768</v>
      </c>
      <c r="M65" s="493">
        <f>'2_1CLI統計表'!O138</f>
        <v>100.02</v>
      </c>
      <c r="N65" s="743">
        <f>'10関西地域_兵庫'!L77</f>
        <v>99.218986214667552</v>
      </c>
    </row>
    <row r="66" spans="11:14">
      <c r="K66" s="751">
        <v>3</v>
      </c>
      <c r="L66" s="743">
        <f>'2_1CLI統計表'!B139</f>
        <v>98.699280993552534</v>
      </c>
      <c r="M66" s="493">
        <f>'2_1CLI統計表'!O139</f>
        <v>100.06</v>
      </c>
      <c r="N66" s="743">
        <f>'10関西地域_兵庫'!L78</f>
        <v>99.379440667804346</v>
      </c>
    </row>
    <row r="67" spans="11:14">
      <c r="K67" s="751">
        <v>4</v>
      </c>
      <c r="L67" s="743">
        <f>'2_1CLI統計表'!B140</f>
        <v>98.981697536428982</v>
      </c>
      <c r="M67" s="493">
        <f>'2_1CLI統計表'!O140</f>
        <v>100.08</v>
      </c>
      <c r="N67" s="743">
        <f>'10関西地域_兵庫'!L79</f>
        <v>99.660972749369179</v>
      </c>
    </row>
    <row r="68" spans="11:14">
      <c r="K68" s="751">
        <v>5</v>
      </c>
      <c r="L68" s="743">
        <f>'2_1CLI統計表'!B141</f>
        <v>99.326176591735404</v>
      </c>
      <c r="M68" s="493">
        <f>'2_1CLI統計表'!O141</f>
        <v>100.1</v>
      </c>
      <c r="N68" s="743">
        <f>'10関西地域_兵庫'!L80</f>
        <v>99.972555100609398</v>
      </c>
    </row>
    <row r="69" spans="11:14">
      <c r="K69" s="751">
        <v>6</v>
      </c>
      <c r="L69" s="743">
        <f>'2_1CLI統計表'!B142</f>
        <v>99.645973837356465</v>
      </c>
      <c r="M69" s="493">
        <f>'2_1CLI統計表'!O142</f>
        <v>100.09</v>
      </c>
      <c r="N69" s="743">
        <f>'10関西地域_兵庫'!L81</f>
        <v>100.20203281023116</v>
      </c>
    </row>
    <row r="70" spans="11:14">
      <c r="K70" s="751">
        <v>7</v>
      </c>
      <c r="L70" s="743">
        <f>'2_1CLI統計表'!B143</f>
        <v>99.888771396973638</v>
      </c>
      <c r="M70" s="493">
        <f>'2_1CLI統計表'!O143</f>
        <v>100.05</v>
      </c>
      <c r="N70" s="743">
        <f>'10関西地域_兵庫'!L82</f>
        <v>100.3618643369043</v>
      </c>
    </row>
    <row r="71" spans="11:14">
      <c r="K71" s="754">
        <v>8</v>
      </c>
      <c r="L71" s="743">
        <f>'2_1CLI統計表'!B144</f>
        <v>100.02153037618025</v>
      </c>
      <c r="M71" s="493">
        <f>'2_1CLI統計表'!O144</f>
        <v>100</v>
      </c>
      <c r="N71" s="743">
        <f>'10関西地域_兵庫'!L83</f>
        <v>100.35307022115562</v>
      </c>
    </row>
    <row r="72" spans="11:14">
      <c r="K72" s="754">
        <v>9</v>
      </c>
      <c r="L72" s="743">
        <f>'2_1CLI統計表'!B145</f>
        <v>100.08695458877982</v>
      </c>
      <c r="M72" s="493">
        <f>'2_1CLI統計表'!O145</f>
        <v>99.95</v>
      </c>
      <c r="N72" s="743">
        <f>'10関西地域_兵庫'!L84</f>
        <v>100.29474763260725</v>
      </c>
    </row>
    <row r="73" spans="11:14">
      <c r="K73" s="754">
        <v>10</v>
      </c>
      <c r="L73" s="743">
        <f>'2_1CLI統計表'!B146</f>
        <v>99.983777962698952</v>
      </c>
      <c r="M73" s="493">
        <f>'2_1CLI統計表'!O146</f>
        <v>99.89</v>
      </c>
      <c r="N73" s="743">
        <f>'10関西地域_兵庫'!L85</f>
        <v>100.20689515371305</v>
      </c>
    </row>
    <row r="74" spans="11:14">
      <c r="K74" s="753">
        <v>11</v>
      </c>
      <c r="L74" s="743">
        <f>'2_1CLI統計表'!B147</f>
        <v>99.897344895450289</v>
      </c>
      <c r="M74" s="493">
        <f>'2_1CLI統計表'!O147</f>
        <v>99.84</v>
      </c>
      <c r="N74" s="743">
        <f>'10関西地域_兵庫'!L86</f>
        <v>100.11265951950324</v>
      </c>
    </row>
    <row r="75" spans="11:14">
      <c r="K75" s="752">
        <v>12</v>
      </c>
      <c r="L75" s="743">
        <f>'2_1CLI統計表'!B148</f>
        <v>99.873257970496454</v>
      </c>
      <c r="M75" s="493">
        <f>'2_1CLI統計表'!O148</f>
        <v>99.8</v>
      </c>
      <c r="N75" s="743">
        <f>'10関西地域_兵庫'!L87</f>
        <v>100.04358476084731</v>
      </c>
    </row>
    <row r="76" spans="11:14">
      <c r="K76" s="969" t="s">
        <v>1463</v>
      </c>
      <c r="L76" s="744">
        <f>'2_1CLI統計表'!B149</f>
        <v>99.884344035760122</v>
      </c>
      <c r="M76" s="721">
        <f>'2_1CLI統計表'!O149</f>
        <v>99.75</v>
      </c>
      <c r="N76" s="744">
        <f>'10関西地域_兵庫'!L88</f>
        <v>99.962993043770894</v>
      </c>
    </row>
    <row r="77" spans="11:14">
      <c r="K77" s="751">
        <v>2</v>
      </c>
      <c r="L77" s="743">
        <f>'2_1CLI統計表'!B150</f>
        <v>99.857065994440532</v>
      </c>
      <c r="M77" s="493">
        <f>'2_1CLI統計表'!O150</f>
        <v>99.71</v>
      </c>
      <c r="N77" s="743">
        <f>'10関西地域_兵庫'!L89</f>
        <v>99.883318801436559</v>
      </c>
    </row>
    <row r="78" spans="11:14">
      <c r="K78" s="751">
        <v>3</v>
      </c>
      <c r="L78" s="743">
        <f>'2_1CLI統計表'!B151</f>
        <v>99.760036456830278</v>
      </c>
      <c r="M78" s="493">
        <f>'2_1CLI統計表'!O151</f>
        <v>99.66</v>
      </c>
      <c r="N78" s="743">
        <f>'10関西地域_兵庫'!L90</f>
        <v>99.833264084988429</v>
      </c>
    </row>
    <row r="79" spans="11:14">
      <c r="K79" s="751">
        <v>4</v>
      </c>
      <c r="L79" s="743">
        <f>'2_1CLI統計表'!B152</f>
        <v>99.638463633964349</v>
      </c>
      <c r="M79" s="493">
        <f>'2_1CLI統計表'!O152</f>
        <v>99.64</v>
      </c>
      <c r="N79" s="743">
        <f>'10関西地域_兵庫'!L91</f>
        <v>99.86914196801574</v>
      </c>
    </row>
    <row r="80" spans="11:14">
      <c r="K80" s="751">
        <v>5</v>
      </c>
      <c r="L80" s="743">
        <f>'2_1CLI統計表'!B153</f>
        <v>99.630882296881467</v>
      </c>
      <c r="M80" s="493">
        <f>'2_1CLI統計表'!O153</f>
        <v>99.66</v>
      </c>
      <c r="N80" s="743">
        <f>'10関西地域_兵庫'!L92</f>
        <v>99.957785201780936</v>
      </c>
    </row>
    <row r="81" spans="11:14">
      <c r="K81" s="751">
        <v>6</v>
      </c>
      <c r="L81" s="743">
        <f>'2_1CLI統計表'!B154</f>
        <v>99.687782163107087</v>
      </c>
      <c r="M81" s="493">
        <f>'2_1CLI統計表'!O154</f>
        <v>99.72</v>
      </c>
      <c r="N81" s="743">
        <f>'10関西地域_兵庫'!L93</f>
        <v>99.969055775119116</v>
      </c>
    </row>
    <row r="82" spans="11:14">
      <c r="K82" s="751">
        <v>7</v>
      </c>
      <c r="L82" s="743">
        <f>'2_1CLI統計表'!B155</f>
        <v>99.760802546529163</v>
      </c>
      <c r="M82" s="493">
        <f>'2_1CLI統計表'!O155</f>
        <v>99.83</v>
      </c>
      <c r="N82" s="743">
        <f>'10関西地域_兵庫'!L94</f>
        <v>99.866919022090812</v>
      </c>
    </row>
    <row r="83" spans="11:14">
      <c r="K83" s="754">
        <v>8</v>
      </c>
      <c r="L83" s="743">
        <f>'2_1CLI統計表'!B156</f>
        <v>99.848048002290852</v>
      </c>
      <c r="M83" s="493">
        <f>'2_1CLI統計表'!O156</f>
        <v>99.95</v>
      </c>
      <c r="N83" s="743">
        <f>'10関西地域_兵庫'!L95</f>
        <v>99.679354292236525</v>
      </c>
    </row>
    <row r="84" spans="11:14">
      <c r="K84" s="754">
        <v>9</v>
      </c>
      <c r="L84" s="743">
        <f>'2_1CLI統計表'!B157</f>
        <v>99.970529569082743</v>
      </c>
      <c r="M84" s="493">
        <f>'2_1CLI統計表'!O157</f>
        <v>100.09</v>
      </c>
      <c r="N84" s="743">
        <f>'10関西地域_兵庫'!L96</f>
        <v>99.577064538178576</v>
      </c>
    </row>
    <row r="85" spans="11:14">
      <c r="K85" s="754">
        <v>10</v>
      </c>
      <c r="L85" s="743">
        <f>'2_1CLI統計表'!B158</f>
        <v>100.079260042806</v>
      </c>
      <c r="M85" s="493">
        <f>'2_1CLI統計表'!O158</f>
        <v>100.21</v>
      </c>
      <c r="N85" s="743">
        <f>'10関西地域_兵庫'!L97</f>
        <v>99.530014414728527</v>
      </c>
    </row>
    <row r="86" spans="11:14">
      <c r="K86" s="753">
        <v>11</v>
      </c>
      <c r="L86" s="743">
        <f>'2_1CLI統計表'!B159</f>
        <v>100.17425593818754</v>
      </c>
      <c r="M86" s="493">
        <f>'2_1CLI統計表'!O159</f>
        <v>100.32</v>
      </c>
      <c r="N86" s="743">
        <f>'10関西地域_兵庫'!L98</f>
        <v>99.526196421973637</v>
      </c>
    </row>
    <row r="87" spans="11:14">
      <c r="K87" s="752">
        <v>12</v>
      </c>
      <c r="L87" s="743">
        <f>'2_1CLI統計表'!B160</f>
        <v>100.27354905138766</v>
      </c>
      <c r="M87" s="541">
        <f>'2_1CLI統計表'!O160</f>
        <v>100.41</v>
      </c>
      <c r="N87" s="931"/>
    </row>
    <row r="88" spans="11:14">
      <c r="K88" s="969" t="s">
        <v>1492</v>
      </c>
      <c r="L88" s="1163"/>
      <c r="M88" s="493">
        <f>'2_1CLI統計表'!O161</f>
        <v>100.5</v>
      </c>
      <c r="N88" s="1163"/>
    </row>
    <row r="89" spans="11:14">
      <c r="K89" s="751">
        <v>2</v>
      </c>
    </row>
    <row r="90" spans="11:14">
      <c r="K90" s="751">
        <v>3</v>
      </c>
    </row>
    <row r="91" spans="11:14">
      <c r="K91" s="751">
        <v>4</v>
      </c>
    </row>
    <row r="92" spans="11:14">
      <c r="K92" s="751">
        <v>5</v>
      </c>
    </row>
    <row r="93" spans="11:14">
      <c r="K93" s="751">
        <v>6</v>
      </c>
    </row>
    <row r="94" spans="11:14">
      <c r="K94" s="751">
        <v>7</v>
      </c>
    </row>
    <row r="95" spans="11:14">
      <c r="K95" s="754">
        <v>8</v>
      </c>
    </row>
    <row r="96" spans="11:14">
      <c r="K96" s="754">
        <v>9</v>
      </c>
    </row>
    <row r="97" spans="11:14">
      <c r="K97" s="754">
        <v>10</v>
      </c>
    </row>
    <row r="98" spans="11:14">
      <c r="K98" s="753">
        <v>11</v>
      </c>
    </row>
    <row r="99" spans="11:14">
      <c r="K99" s="752">
        <v>12</v>
      </c>
      <c r="L99" s="931"/>
      <c r="M99" s="931"/>
      <c r="N99" s="931"/>
    </row>
    <row r="100" spans="11:14">
      <c r="L100" s="262"/>
    </row>
    <row r="101" spans="11:14">
      <c r="L101" s="262"/>
    </row>
    <row r="102" spans="11:14">
      <c r="L102" s="262"/>
    </row>
    <row r="103" spans="11:14">
      <c r="L103" s="262"/>
    </row>
    <row r="104" spans="11:14">
      <c r="L104" s="262"/>
    </row>
    <row r="105" spans="11:14">
      <c r="L105" s="262"/>
    </row>
    <row r="106" spans="11:14">
      <c r="L106" s="262"/>
    </row>
    <row r="107" spans="11:14">
      <c r="L107" s="262"/>
    </row>
    <row r="108" spans="11:14">
      <c r="L108" s="262"/>
    </row>
    <row r="109" spans="11:14">
      <c r="L109" s="262"/>
    </row>
    <row r="110" spans="11:14">
      <c r="L110" s="262"/>
    </row>
    <row r="111" spans="11:14">
      <c r="L111" s="262"/>
    </row>
    <row r="112" spans="11:14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6"/>
  <sheetViews>
    <sheetView workbookViewId="0">
      <pane xSplit="1" ySplit="4" topLeftCell="B147" activePane="bottomRight" state="frozen"/>
      <selection pane="topRight" activeCell="B1" sqref="B1"/>
      <selection pane="bottomLeft" activeCell="A5" sqref="A5"/>
      <selection pane="bottomRight" activeCell="L161" sqref="L161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1430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243">
        <v>46077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826" t="s">
        <v>429</v>
      </c>
      <c r="F2" s="2826"/>
      <c r="G2" s="2826" t="s">
        <v>430</v>
      </c>
      <c r="H2" s="2826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26" t="s">
        <v>430</v>
      </c>
      <c r="U2" s="2826"/>
      <c r="V2" s="227"/>
      <c r="W2" s="227"/>
      <c r="X2" s="10"/>
      <c r="Y2" s="10"/>
    </row>
    <row r="3" spans="1:25">
      <c r="A3" s="2192"/>
      <c r="B3" s="1714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27" t="s">
        <v>65</v>
      </c>
      <c r="J3" s="2829" t="s">
        <v>347</v>
      </c>
      <c r="K3" s="2830"/>
      <c r="L3" s="1714" t="s">
        <v>585</v>
      </c>
      <c r="M3" s="1714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20" t="s">
        <v>366</v>
      </c>
      <c r="W3" s="2821"/>
      <c r="X3" s="1676" t="s">
        <v>585</v>
      </c>
      <c r="Y3" s="10"/>
    </row>
    <row r="4" spans="1:25" ht="13.25" customHeight="1" thickBot="1">
      <c r="A4" s="2193" t="s">
        <v>352</v>
      </c>
      <c r="B4" s="1742" t="s">
        <v>353</v>
      </c>
      <c r="C4" s="204" t="s">
        <v>265</v>
      </c>
      <c r="D4" s="1743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28"/>
      <c r="J4" s="2824" t="s">
        <v>366</v>
      </c>
      <c r="K4" s="2825"/>
      <c r="L4" s="1742" t="s">
        <v>586</v>
      </c>
      <c r="M4" s="1695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22"/>
      <c r="W4" s="2823"/>
      <c r="X4" s="1683" t="s">
        <v>586</v>
      </c>
      <c r="Y4" s="10"/>
    </row>
    <row r="5" spans="1:25" ht="13.25" customHeight="1">
      <c r="A5" s="2194">
        <v>41275</v>
      </c>
      <c r="B5" s="1769">
        <v>97.841831486520491</v>
      </c>
      <c r="C5" s="968" t="s">
        <v>271</v>
      </c>
      <c r="D5" s="2198" t="s">
        <v>271</v>
      </c>
      <c r="E5" s="2197">
        <f>SUM(B5:B5)/3</f>
        <v>32.613943828840164</v>
      </c>
      <c r="F5" s="2207" t="s">
        <v>271</v>
      </c>
      <c r="G5" s="2208">
        <f>SUM(B5:B5)/7</f>
        <v>13.977404498074355</v>
      </c>
      <c r="H5" s="2198" t="s">
        <v>271</v>
      </c>
      <c r="I5" s="2209" t="s">
        <v>349</v>
      </c>
      <c r="J5" s="1731" t="str">
        <f t="shared" ref="J5:J68" si="0">IF(K5=1,"山",IF(K5=-1,"谷","---"))</f>
        <v>---</v>
      </c>
      <c r="K5" s="17">
        <v>0</v>
      </c>
      <c r="L5" s="2192"/>
      <c r="M5" s="2756"/>
      <c r="N5" s="2749">
        <v>41275</v>
      </c>
      <c r="O5" s="1684">
        <v>99.58</v>
      </c>
      <c r="P5" s="968" t="s">
        <v>271</v>
      </c>
      <c r="Q5" s="1685" t="s">
        <v>271</v>
      </c>
      <c r="R5" s="2750">
        <f>SUM(O5:O5)/3</f>
        <v>33.193333333333335</v>
      </c>
      <c r="S5" s="750" t="s">
        <v>271</v>
      </c>
      <c r="T5" s="2197">
        <f>SUM(O5:O5)/7</f>
        <v>14.225714285714286</v>
      </c>
      <c r="U5" s="1002" t="s">
        <v>271</v>
      </c>
      <c r="V5" s="2751" t="str">
        <f t="shared" ref="V5:V51" si="1">IF(W5=1,"山",IF(W5=-1,"谷","---"))</f>
        <v>---</v>
      </c>
      <c r="W5" s="2752">
        <v>0</v>
      </c>
      <c r="X5" s="489"/>
      <c r="Y5" s="217"/>
    </row>
    <row r="6" spans="1:25" ht="13.25" customHeight="1">
      <c r="A6" s="2190">
        <v>41306</v>
      </c>
      <c r="B6" s="1744">
        <v>98.326409953912744</v>
      </c>
      <c r="C6" s="21">
        <f t="shared" ref="C6:C69" si="2">B6-B5</f>
        <v>0.48457846739225374</v>
      </c>
      <c r="D6" s="1740" t="s">
        <v>271</v>
      </c>
      <c r="E6" s="687">
        <f>SUM(B5:B6)/3</f>
        <v>65.389413813477745</v>
      </c>
      <c r="F6" s="266">
        <f t="shared" ref="F6:F69" si="3">E6-E5</f>
        <v>32.775469984637581</v>
      </c>
      <c r="G6" s="1737">
        <f>SUM(B5:B6)/7</f>
        <v>28.024034491490461</v>
      </c>
      <c r="H6" s="1738">
        <f t="shared" ref="H6:H69" si="4">G6-G5</f>
        <v>14.046629993416106</v>
      </c>
      <c r="I6" s="2210" t="s">
        <v>343</v>
      </c>
      <c r="J6" s="1732" t="str">
        <f t="shared" si="0"/>
        <v>---</v>
      </c>
      <c r="K6" s="17">
        <v>0</v>
      </c>
      <c r="L6" s="2756"/>
      <c r="M6" s="2756"/>
      <c r="N6" s="201">
        <v>41306</v>
      </c>
      <c r="O6" s="710">
        <v>99.8</v>
      </c>
      <c r="P6" s="36">
        <f t="shared" ref="P6:P69" si="5">O6-O5</f>
        <v>0.21999999999999886</v>
      </c>
      <c r="Q6" s="683" t="s">
        <v>271</v>
      </c>
      <c r="R6" s="394">
        <f>SUM(O5:O6)/3</f>
        <v>66.459999999999994</v>
      </c>
      <c r="S6" s="297">
        <f t="shared" ref="S6:S69" si="6">R6-R5</f>
        <v>33.266666666666659</v>
      </c>
      <c r="T6" s="687">
        <f>SUM(O5:O6)/7</f>
        <v>28.482857142857142</v>
      </c>
      <c r="U6" s="266">
        <f t="shared" ref="U6:U69" si="7">T6-T5</f>
        <v>14.257142857142856</v>
      </c>
      <c r="V6" s="609" t="str">
        <f t="shared" si="1"/>
        <v>---</v>
      </c>
      <c r="W6" s="247">
        <v>0</v>
      </c>
      <c r="X6" s="1677"/>
      <c r="Y6" s="217"/>
    </row>
    <row r="7" spans="1:25" ht="13.25" customHeight="1">
      <c r="A7" s="2190">
        <v>41334</v>
      </c>
      <c r="B7" s="1744">
        <v>98.766749878958706</v>
      </c>
      <c r="C7" s="21">
        <f t="shared" si="2"/>
        <v>0.44033992504596142</v>
      </c>
      <c r="D7" s="1740" t="s">
        <v>271</v>
      </c>
      <c r="E7" s="687">
        <f t="shared" ref="E7:E39" si="8">SUM(B5:B7)/3</f>
        <v>98.311663773130647</v>
      </c>
      <c r="F7" s="266">
        <f t="shared" si="3"/>
        <v>32.922249959652902</v>
      </c>
      <c r="G7" s="1737">
        <f>SUM(B5:B7)/7</f>
        <v>42.133570188484562</v>
      </c>
      <c r="H7" s="1738">
        <f t="shared" si="4"/>
        <v>14.109535696994101</v>
      </c>
      <c r="I7" s="2210" t="s">
        <v>343</v>
      </c>
      <c r="J7" s="1732" t="str">
        <f t="shared" si="0"/>
        <v>---</v>
      </c>
      <c r="K7" s="17">
        <v>0</v>
      </c>
      <c r="L7" s="2756"/>
      <c r="M7" s="2756"/>
      <c r="N7" s="201">
        <v>41334</v>
      </c>
      <c r="O7" s="710">
        <v>100.05</v>
      </c>
      <c r="P7" s="36">
        <f t="shared" si="5"/>
        <v>0.25</v>
      </c>
      <c r="Q7" s="683" t="s">
        <v>271</v>
      </c>
      <c r="R7" s="394">
        <f t="shared" ref="R7:R70" si="9">SUM(O5:O7)/3</f>
        <v>99.81</v>
      </c>
      <c r="S7" s="297">
        <f t="shared" si="6"/>
        <v>33.350000000000009</v>
      </c>
      <c r="T7" s="687">
        <f>SUM(O5:O7)/7</f>
        <v>42.775714285714287</v>
      </c>
      <c r="U7" s="266">
        <f t="shared" si="7"/>
        <v>14.292857142857144</v>
      </c>
      <c r="V7" s="609" t="str">
        <f t="shared" si="1"/>
        <v>---</v>
      </c>
      <c r="W7" s="247">
        <v>0</v>
      </c>
      <c r="X7" s="1677"/>
      <c r="Y7" s="217"/>
    </row>
    <row r="8" spans="1:25" ht="13.25" customHeight="1">
      <c r="A8" s="2190">
        <v>41365</v>
      </c>
      <c r="B8" s="1744">
        <v>99.152958661148119</v>
      </c>
      <c r="C8" s="21">
        <f t="shared" si="2"/>
        <v>0.38620878218941357</v>
      </c>
      <c r="D8" s="1740" t="s">
        <v>271</v>
      </c>
      <c r="E8" s="687">
        <f t="shared" si="8"/>
        <v>98.748706164673195</v>
      </c>
      <c r="F8" s="266">
        <f t="shared" si="3"/>
        <v>0.43704239154254765</v>
      </c>
      <c r="G8" s="1737">
        <f>SUM(B5:B8)/7</f>
        <v>56.298278568648584</v>
      </c>
      <c r="H8" s="1738">
        <f t="shared" si="4"/>
        <v>14.164708380164022</v>
      </c>
      <c r="I8" s="2210" t="s">
        <v>344</v>
      </c>
      <c r="J8" s="1732" t="str">
        <f t="shared" si="0"/>
        <v>---</v>
      </c>
      <c r="K8" s="17">
        <v>0</v>
      </c>
      <c r="L8" s="2756"/>
      <c r="M8" s="2756"/>
      <c r="N8" s="201">
        <v>41365</v>
      </c>
      <c r="O8" s="710">
        <v>100.3</v>
      </c>
      <c r="P8" s="36">
        <f t="shared" si="5"/>
        <v>0.25</v>
      </c>
      <c r="Q8" s="683" t="s">
        <v>271</v>
      </c>
      <c r="R8" s="394">
        <f t="shared" si="9"/>
        <v>100.05</v>
      </c>
      <c r="S8" s="297">
        <f t="shared" si="6"/>
        <v>0.23999999999999488</v>
      </c>
      <c r="T8" s="687">
        <f>SUM(O5:O8)/7</f>
        <v>57.104285714285716</v>
      </c>
      <c r="U8" s="266">
        <f t="shared" si="7"/>
        <v>14.328571428571429</v>
      </c>
      <c r="V8" s="609" t="str">
        <f t="shared" si="1"/>
        <v>---</v>
      </c>
      <c r="W8" s="247">
        <v>0</v>
      </c>
      <c r="X8" s="1677"/>
      <c r="Y8" s="217"/>
    </row>
    <row r="9" spans="1:25" ht="13.25" customHeight="1">
      <c r="A9" s="2190">
        <v>41395</v>
      </c>
      <c r="B9" s="1744">
        <v>99.509296710417686</v>
      </c>
      <c r="C9" s="21">
        <f t="shared" si="2"/>
        <v>0.35633804926956714</v>
      </c>
      <c r="D9" s="1740" t="s">
        <v>271</v>
      </c>
      <c r="E9" s="687">
        <f t="shared" si="8"/>
        <v>99.143001750174832</v>
      </c>
      <c r="F9" s="266">
        <f t="shared" si="3"/>
        <v>0.3942955855016379</v>
      </c>
      <c r="G9" s="1737">
        <f>SUM(B5:B9)/7</f>
        <v>70.513892384422533</v>
      </c>
      <c r="H9" s="1738">
        <f t="shared" si="4"/>
        <v>14.215613815773949</v>
      </c>
      <c r="I9" s="2210" t="s">
        <v>344</v>
      </c>
      <c r="J9" s="1732" t="str">
        <f t="shared" si="0"/>
        <v>---</v>
      </c>
      <c r="K9" s="17">
        <v>0</v>
      </c>
      <c r="L9" s="2756"/>
      <c r="M9" s="2756"/>
      <c r="N9" s="201">
        <v>41395</v>
      </c>
      <c r="O9" s="710">
        <v>100.55</v>
      </c>
      <c r="P9" s="36">
        <f t="shared" si="5"/>
        <v>0.25</v>
      </c>
      <c r="Q9" s="683" t="s">
        <v>271</v>
      </c>
      <c r="R9" s="394">
        <f t="shared" si="9"/>
        <v>100.3</v>
      </c>
      <c r="S9" s="297">
        <f t="shared" si="6"/>
        <v>0.25</v>
      </c>
      <c r="T9" s="687">
        <f>SUM(O5:O9)/7</f>
        <v>71.468571428571437</v>
      </c>
      <c r="U9" s="266">
        <f t="shared" si="7"/>
        <v>14.364285714285721</v>
      </c>
      <c r="V9" s="609" t="str">
        <f t="shared" si="1"/>
        <v>---</v>
      </c>
      <c r="W9" s="247">
        <v>0</v>
      </c>
      <c r="X9" s="1677"/>
      <c r="Y9" s="217"/>
    </row>
    <row r="10" spans="1:25" ht="13.25" customHeight="1">
      <c r="A10" s="2190">
        <v>41426</v>
      </c>
      <c r="B10" s="1744">
        <v>99.842645944625218</v>
      </c>
      <c r="C10" s="21">
        <f t="shared" si="2"/>
        <v>0.33334923420753171</v>
      </c>
      <c r="D10" s="1740" t="s">
        <v>271</v>
      </c>
      <c r="E10" s="687">
        <f t="shared" si="8"/>
        <v>99.50163377206367</v>
      </c>
      <c r="F10" s="266">
        <f t="shared" si="3"/>
        <v>0.35863202188883747</v>
      </c>
      <c r="G10" s="1737">
        <f>SUM(B5:B10)/7</f>
        <v>84.777127519368989</v>
      </c>
      <c r="H10" s="1738">
        <f t="shared" si="4"/>
        <v>14.263235134946456</v>
      </c>
      <c r="I10" s="2210" t="s">
        <v>344</v>
      </c>
      <c r="J10" s="1732" t="str">
        <f t="shared" si="0"/>
        <v>---</v>
      </c>
      <c r="K10" s="17">
        <v>0</v>
      </c>
      <c r="L10" s="2756"/>
      <c r="M10" s="2756"/>
      <c r="N10" s="201">
        <v>41426</v>
      </c>
      <c r="O10" s="710">
        <v>100.76</v>
      </c>
      <c r="P10" s="36">
        <f t="shared" si="5"/>
        <v>0.21000000000000796</v>
      </c>
      <c r="Q10" s="683" t="s">
        <v>271</v>
      </c>
      <c r="R10" s="394">
        <f t="shared" si="9"/>
        <v>100.53666666666668</v>
      </c>
      <c r="S10" s="297">
        <f t="shared" si="6"/>
        <v>0.23666666666667879</v>
      </c>
      <c r="T10" s="687">
        <f>SUM(O5:O10)/7</f>
        <v>85.862857142857152</v>
      </c>
      <c r="U10" s="266">
        <f t="shared" si="7"/>
        <v>14.394285714285715</v>
      </c>
      <c r="V10" s="609" t="str">
        <f t="shared" si="1"/>
        <v>---</v>
      </c>
      <c r="W10" s="247">
        <v>0</v>
      </c>
      <c r="X10" s="1677"/>
      <c r="Y10" s="217"/>
    </row>
    <row r="11" spans="1:25" ht="13.25" customHeight="1">
      <c r="A11" s="2190">
        <v>41456</v>
      </c>
      <c r="B11" s="1744">
        <v>100.17671350842744</v>
      </c>
      <c r="C11" s="21">
        <f t="shared" si="2"/>
        <v>0.33406756380222191</v>
      </c>
      <c r="D11" s="1740" t="s">
        <v>271</v>
      </c>
      <c r="E11" s="687">
        <f t="shared" si="8"/>
        <v>99.842885387823458</v>
      </c>
      <c r="F11" s="266">
        <f t="shared" si="3"/>
        <v>0.3412516157597878</v>
      </c>
      <c r="G11" s="1737">
        <f t="shared" ref="G11:G43" si="10">SUM(B5:B11)/7</f>
        <v>99.088086592001474</v>
      </c>
      <c r="H11" s="1738">
        <f t="shared" si="4"/>
        <v>14.310959072632485</v>
      </c>
      <c r="I11" s="2210" t="s">
        <v>344</v>
      </c>
      <c r="J11" s="1732" t="str">
        <f t="shared" si="0"/>
        <v>---</v>
      </c>
      <c r="K11" s="17">
        <v>0</v>
      </c>
      <c r="L11" s="2756"/>
      <c r="M11" s="2756"/>
      <c r="N11" s="201">
        <v>41456</v>
      </c>
      <c r="O11" s="710">
        <v>100.95</v>
      </c>
      <c r="P11" s="36">
        <f t="shared" si="5"/>
        <v>0.18999999999999773</v>
      </c>
      <c r="Q11" s="683" t="s">
        <v>271</v>
      </c>
      <c r="R11" s="394">
        <f t="shared" si="9"/>
        <v>100.75333333333333</v>
      </c>
      <c r="S11" s="297">
        <f t="shared" si="6"/>
        <v>0.21666666666665435</v>
      </c>
      <c r="T11" s="687">
        <f t="shared" ref="T11:T74" si="11">SUM(O5:O11)/7</f>
        <v>100.28428571428573</v>
      </c>
      <c r="U11" s="266">
        <f t="shared" si="7"/>
        <v>14.421428571428578</v>
      </c>
      <c r="V11" s="609" t="str">
        <f t="shared" si="1"/>
        <v>---</v>
      </c>
      <c r="W11" s="247">
        <v>0</v>
      </c>
      <c r="X11" s="1677"/>
      <c r="Y11" s="217"/>
    </row>
    <row r="12" spans="1:25" ht="13.25" customHeight="1">
      <c r="A12" s="2190">
        <v>41487</v>
      </c>
      <c r="B12" s="1744">
        <v>100.55527791940497</v>
      </c>
      <c r="C12" s="21">
        <f t="shared" si="2"/>
        <v>0.37856441097753191</v>
      </c>
      <c r="D12" s="1740" t="s">
        <v>271</v>
      </c>
      <c r="E12" s="687">
        <f t="shared" si="8"/>
        <v>100.19154579081921</v>
      </c>
      <c r="F12" s="266">
        <f t="shared" si="3"/>
        <v>0.34866040299574763</v>
      </c>
      <c r="G12" s="1737">
        <f t="shared" si="10"/>
        <v>99.475721796699261</v>
      </c>
      <c r="H12" s="1738">
        <f t="shared" si="4"/>
        <v>0.38763520469778712</v>
      </c>
      <c r="I12" s="2210" t="s">
        <v>344</v>
      </c>
      <c r="J12" s="1732" t="str">
        <f t="shared" si="0"/>
        <v>---</v>
      </c>
      <c r="K12" s="17">
        <v>0</v>
      </c>
      <c r="L12" s="2756"/>
      <c r="M12" s="2756"/>
      <c r="N12" s="201">
        <v>41487</v>
      </c>
      <c r="O12" s="710">
        <v>101.13</v>
      </c>
      <c r="P12" s="36">
        <f t="shared" si="5"/>
        <v>0.17999999999999261</v>
      </c>
      <c r="Q12" s="683" t="s">
        <v>271</v>
      </c>
      <c r="R12" s="394">
        <f t="shared" si="9"/>
        <v>100.94666666666667</v>
      </c>
      <c r="S12" s="297">
        <f t="shared" si="6"/>
        <v>0.19333333333334224</v>
      </c>
      <c r="T12" s="687">
        <f t="shared" si="11"/>
        <v>100.50571428571428</v>
      </c>
      <c r="U12" s="266">
        <f t="shared" si="7"/>
        <v>0.22142857142854666</v>
      </c>
      <c r="V12" s="609" t="str">
        <f t="shared" si="1"/>
        <v>---</v>
      </c>
      <c r="W12" s="247">
        <v>0</v>
      </c>
      <c r="X12" s="1677"/>
      <c r="Y12" s="217"/>
    </row>
    <row r="13" spans="1:25" ht="13.25" customHeight="1">
      <c r="A13" s="2190">
        <v>41518</v>
      </c>
      <c r="B13" s="1744">
        <v>101.02225472691818</v>
      </c>
      <c r="C13" s="21">
        <f t="shared" si="2"/>
        <v>0.46697680751320547</v>
      </c>
      <c r="D13" s="1740" t="s">
        <v>271</v>
      </c>
      <c r="E13" s="687">
        <f t="shared" si="8"/>
        <v>100.5847487182502</v>
      </c>
      <c r="F13" s="266">
        <f t="shared" si="3"/>
        <v>0.39320292743099117</v>
      </c>
      <c r="G13" s="1737">
        <f t="shared" si="10"/>
        <v>99.860842478557188</v>
      </c>
      <c r="H13" s="1738">
        <f t="shared" si="4"/>
        <v>0.38512068185792714</v>
      </c>
      <c r="I13" s="2210" t="s">
        <v>344</v>
      </c>
      <c r="J13" s="1732" t="str">
        <f t="shared" si="0"/>
        <v>---</v>
      </c>
      <c r="K13" s="17">
        <v>0</v>
      </c>
      <c r="L13" s="2756"/>
      <c r="M13" s="2756"/>
      <c r="N13" s="201">
        <v>41518</v>
      </c>
      <c r="O13" s="710">
        <v>101.29</v>
      </c>
      <c r="P13" s="36">
        <f t="shared" si="5"/>
        <v>0.1600000000000108</v>
      </c>
      <c r="Q13" s="683" t="s">
        <v>271</v>
      </c>
      <c r="R13" s="394">
        <f t="shared" si="9"/>
        <v>101.12333333333333</v>
      </c>
      <c r="S13" s="297">
        <f t="shared" si="6"/>
        <v>0.17666666666666231</v>
      </c>
      <c r="T13" s="687">
        <f t="shared" si="11"/>
        <v>100.71857142857142</v>
      </c>
      <c r="U13" s="266">
        <f t="shared" si="7"/>
        <v>0.21285714285714619</v>
      </c>
      <c r="V13" s="609" t="str">
        <f t="shared" si="1"/>
        <v>---</v>
      </c>
      <c r="W13" s="247">
        <v>0</v>
      </c>
      <c r="X13" s="1677"/>
      <c r="Y13" s="217"/>
    </row>
    <row r="14" spans="1:25" ht="13.25" customHeight="1">
      <c r="A14" s="2190">
        <v>41548</v>
      </c>
      <c r="B14" s="1744">
        <v>101.51307415898746</v>
      </c>
      <c r="C14" s="21">
        <f t="shared" si="2"/>
        <v>0.49081943206928713</v>
      </c>
      <c r="D14" s="1740" t="s">
        <v>271</v>
      </c>
      <c r="E14" s="687">
        <f t="shared" si="8"/>
        <v>101.03020226843688</v>
      </c>
      <c r="F14" s="266">
        <f t="shared" si="3"/>
        <v>0.44545355018668431</v>
      </c>
      <c r="G14" s="1737">
        <f t="shared" si="10"/>
        <v>100.25317451856129</v>
      </c>
      <c r="H14" s="1738">
        <f t="shared" si="4"/>
        <v>0.39233204000410637</v>
      </c>
      <c r="I14" s="2210" t="s">
        <v>344</v>
      </c>
      <c r="J14" s="1732" t="str">
        <f t="shared" si="0"/>
        <v>---</v>
      </c>
      <c r="K14" s="17">
        <v>0</v>
      </c>
      <c r="L14" s="2756"/>
      <c r="M14" s="2756"/>
      <c r="N14" s="201">
        <v>41548</v>
      </c>
      <c r="O14" s="710">
        <v>101.41</v>
      </c>
      <c r="P14" s="36">
        <f t="shared" si="5"/>
        <v>0.11999999999999034</v>
      </c>
      <c r="Q14" s="683" t="s">
        <v>271</v>
      </c>
      <c r="R14" s="394">
        <f t="shared" si="9"/>
        <v>101.27666666666669</v>
      </c>
      <c r="S14" s="297">
        <f t="shared" si="6"/>
        <v>0.1533333333333502</v>
      </c>
      <c r="T14" s="687">
        <f t="shared" si="11"/>
        <v>100.91285714285713</v>
      </c>
      <c r="U14" s="266">
        <f t="shared" si="7"/>
        <v>0.19428571428571217</v>
      </c>
      <c r="V14" s="609" t="str">
        <f t="shared" si="1"/>
        <v>---</v>
      </c>
      <c r="W14" s="247">
        <v>0</v>
      </c>
      <c r="X14" s="1677"/>
      <c r="Y14" s="217"/>
    </row>
    <row r="15" spans="1:25" ht="13.25" customHeight="1">
      <c r="A15" s="2190">
        <v>41579</v>
      </c>
      <c r="B15" s="1744">
        <v>101.88513733309723</v>
      </c>
      <c r="C15" s="21">
        <f t="shared" si="2"/>
        <v>0.37206317410976908</v>
      </c>
      <c r="D15" s="1740" t="s">
        <v>271</v>
      </c>
      <c r="E15" s="687">
        <f t="shared" si="8"/>
        <v>101.47348873966763</v>
      </c>
      <c r="F15" s="266">
        <f t="shared" si="3"/>
        <v>0.44328647123074916</v>
      </c>
      <c r="G15" s="1737">
        <f t="shared" si="10"/>
        <v>100.64348575741117</v>
      </c>
      <c r="H15" s="1738">
        <f t="shared" si="4"/>
        <v>0.39031123884987551</v>
      </c>
      <c r="I15" s="2210" t="s">
        <v>344</v>
      </c>
      <c r="J15" s="1732" t="str">
        <f t="shared" si="0"/>
        <v>---</v>
      </c>
      <c r="K15" s="17">
        <v>0</v>
      </c>
      <c r="L15" s="2756"/>
      <c r="M15" s="2756"/>
      <c r="N15" s="201">
        <v>41579</v>
      </c>
      <c r="O15" s="710">
        <v>101.48</v>
      </c>
      <c r="P15" s="36">
        <f t="shared" si="5"/>
        <v>7.000000000000739E-2</v>
      </c>
      <c r="Q15" s="683" t="s">
        <v>271</v>
      </c>
      <c r="R15" s="394">
        <f t="shared" si="9"/>
        <v>101.39333333333333</v>
      </c>
      <c r="S15" s="297">
        <f t="shared" si="6"/>
        <v>0.11666666666664582</v>
      </c>
      <c r="T15" s="52">
        <f t="shared" si="11"/>
        <v>101.08142857142857</v>
      </c>
      <c r="U15" s="263">
        <f t="shared" si="7"/>
        <v>0.1685714285714397</v>
      </c>
      <c r="V15" s="609" t="str">
        <f t="shared" si="1"/>
        <v>---</v>
      </c>
      <c r="W15" s="247">
        <v>0</v>
      </c>
      <c r="X15" s="1677"/>
      <c r="Y15" s="217"/>
    </row>
    <row r="16" spans="1:25" s="10" customFormat="1" ht="13.25" customHeight="1">
      <c r="A16" s="2195">
        <v>41609</v>
      </c>
      <c r="B16" s="2199">
        <v>102.02101090449722</v>
      </c>
      <c r="C16" s="253">
        <f t="shared" si="2"/>
        <v>0.13587357139998346</v>
      </c>
      <c r="D16" s="2200" t="s">
        <v>271</v>
      </c>
      <c r="E16" s="684">
        <f t="shared" si="8"/>
        <v>101.8064074655273</v>
      </c>
      <c r="F16" s="694">
        <f t="shared" si="3"/>
        <v>0.33291872585967042</v>
      </c>
      <c r="G16" s="1686">
        <f t="shared" si="10"/>
        <v>101.0023020708511</v>
      </c>
      <c r="H16" s="2200">
        <f t="shared" si="4"/>
        <v>0.35881631343993092</v>
      </c>
      <c r="I16" s="2211" t="s">
        <v>344</v>
      </c>
      <c r="J16" s="1735" t="str">
        <f t="shared" si="0"/>
        <v>山</v>
      </c>
      <c r="K16" s="17">
        <v>1</v>
      </c>
      <c r="L16" s="2757"/>
      <c r="M16" s="2756"/>
      <c r="N16" s="256">
        <v>41609</v>
      </c>
      <c r="O16" s="714">
        <v>101.48</v>
      </c>
      <c r="P16" s="253">
        <f t="shared" si="5"/>
        <v>0</v>
      </c>
      <c r="Q16" s="684" t="s">
        <v>271</v>
      </c>
      <c r="R16" s="1686">
        <f t="shared" si="9"/>
        <v>101.45666666666666</v>
      </c>
      <c r="S16" s="298">
        <f t="shared" si="6"/>
        <v>6.3333333333332575E-2</v>
      </c>
      <c r="T16" s="684">
        <f t="shared" si="11"/>
        <v>101.21428571428574</v>
      </c>
      <c r="U16" s="694">
        <f t="shared" si="7"/>
        <v>0.1328571428571621</v>
      </c>
      <c r="V16" s="608" t="str">
        <f t="shared" si="1"/>
        <v>山</v>
      </c>
      <c r="W16" s="252">
        <v>1</v>
      </c>
      <c r="X16" s="1678"/>
      <c r="Y16" s="217"/>
    </row>
    <row r="17" spans="1:25" ht="13.25" customHeight="1">
      <c r="A17" s="2190">
        <v>41640</v>
      </c>
      <c r="B17" s="1744">
        <v>101.84008747071141</v>
      </c>
      <c r="C17" s="21">
        <f t="shared" si="2"/>
        <v>-0.18092343378580722</v>
      </c>
      <c r="D17" s="1738">
        <f t="shared" ref="D17:D80" si="12">ROUND((B17-B5)/B5*100,2)</f>
        <v>4.09</v>
      </c>
      <c r="E17" s="687">
        <f t="shared" si="8"/>
        <v>101.91541190276861</v>
      </c>
      <c r="F17" s="266">
        <f t="shared" si="3"/>
        <v>0.10900443724131037</v>
      </c>
      <c r="G17" s="1737">
        <f t="shared" si="10"/>
        <v>101.287650860292</v>
      </c>
      <c r="H17" s="1738">
        <f t="shared" si="4"/>
        <v>0.28534878944090281</v>
      </c>
      <c r="I17" s="2210" t="s">
        <v>344</v>
      </c>
      <c r="J17" s="1734" t="str">
        <f t="shared" si="0"/>
        <v>---</v>
      </c>
      <c r="K17" s="17">
        <v>0</v>
      </c>
      <c r="L17" s="2756"/>
      <c r="M17" s="2756"/>
      <c r="N17" s="201">
        <v>41640</v>
      </c>
      <c r="O17" s="710">
        <v>101.39</v>
      </c>
      <c r="P17" s="36">
        <f t="shared" si="5"/>
        <v>-9.0000000000003411E-2</v>
      </c>
      <c r="Q17" s="263">
        <f t="shared" ref="Q17:Q80" si="13">ROUND((O17-O5)/O5*100,2)</f>
        <v>1.82</v>
      </c>
      <c r="R17" s="394">
        <f t="shared" si="9"/>
        <v>101.45</v>
      </c>
      <c r="S17" s="297">
        <f t="shared" si="6"/>
        <v>-6.6666666666606034E-3</v>
      </c>
      <c r="T17" s="687">
        <f t="shared" si="11"/>
        <v>101.30428571428571</v>
      </c>
      <c r="U17" s="266">
        <f t="shared" si="7"/>
        <v>8.9999999999974989E-2</v>
      </c>
      <c r="V17" s="609" t="str">
        <f t="shared" si="1"/>
        <v>---</v>
      </c>
      <c r="W17" s="247">
        <v>0</v>
      </c>
      <c r="X17" s="1677"/>
      <c r="Y17" s="217"/>
    </row>
    <row r="18" spans="1:25" ht="13.25" customHeight="1">
      <c r="A18" s="2190">
        <v>41671</v>
      </c>
      <c r="B18" s="1744">
        <v>101.40219308200437</v>
      </c>
      <c r="C18" s="21">
        <f t="shared" si="2"/>
        <v>-0.43789438870703634</v>
      </c>
      <c r="D18" s="1738">
        <f t="shared" si="12"/>
        <v>3.13</v>
      </c>
      <c r="E18" s="687">
        <f t="shared" si="8"/>
        <v>101.75443048573766</v>
      </c>
      <c r="F18" s="266">
        <f t="shared" si="3"/>
        <v>-0.16098141703095337</v>
      </c>
      <c r="G18" s="1737">
        <f t="shared" si="10"/>
        <v>101.46271937080299</v>
      </c>
      <c r="H18" s="1738">
        <f t="shared" si="4"/>
        <v>0.17506851051098238</v>
      </c>
      <c r="I18" s="2210" t="s">
        <v>350</v>
      </c>
      <c r="J18" s="1732" t="str">
        <f t="shared" si="0"/>
        <v>---</v>
      </c>
      <c r="K18" s="17">
        <v>0</v>
      </c>
      <c r="L18" s="2756"/>
      <c r="M18" s="2756"/>
      <c r="N18" s="201">
        <v>41671</v>
      </c>
      <c r="O18" s="710">
        <v>101.22</v>
      </c>
      <c r="P18" s="36">
        <f t="shared" si="5"/>
        <v>-0.17000000000000171</v>
      </c>
      <c r="Q18" s="263">
        <f t="shared" si="13"/>
        <v>1.42</v>
      </c>
      <c r="R18" s="394">
        <f t="shared" si="9"/>
        <v>101.36333333333334</v>
      </c>
      <c r="S18" s="297">
        <f t="shared" si="6"/>
        <v>-8.6666666666658898E-2</v>
      </c>
      <c r="T18" s="687">
        <f t="shared" si="11"/>
        <v>101.34285714285716</v>
      </c>
      <c r="U18" s="266">
        <f t="shared" si="7"/>
        <v>3.8571428571444244E-2</v>
      </c>
      <c r="V18" s="609" t="str">
        <f t="shared" si="1"/>
        <v>---</v>
      </c>
      <c r="W18" s="247">
        <v>0</v>
      </c>
      <c r="X18" s="1677"/>
      <c r="Y18" s="217"/>
    </row>
    <row r="19" spans="1:25" ht="13.25" customHeight="1">
      <c r="A19" s="2190">
        <v>41699</v>
      </c>
      <c r="B19" s="1744">
        <v>100.82913995468115</v>
      </c>
      <c r="C19" s="21">
        <f t="shared" si="2"/>
        <v>-0.57305312732322022</v>
      </c>
      <c r="D19" s="1738">
        <f t="shared" si="12"/>
        <v>2.09</v>
      </c>
      <c r="E19" s="687">
        <f t="shared" si="8"/>
        <v>101.35714016913232</v>
      </c>
      <c r="F19" s="266">
        <f t="shared" si="3"/>
        <v>-0.39729031660533565</v>
      </c>
      <c r="G19" s="611">
        <f t="shared" si="10"/>
        <v>101.50184251869959</v>
      </c>
      <c r="H19" s="633">
        <f t="shared" si="4"/>
        <v>3.9123147896603427E-2</v>
      </c>
      <c r="I19" s="2210" t="s">
        <v>350</v>
      </c>
      <c r="J19" s="1732" t="str">
        <f t="shared" si="0"/>
        <v>---</v>
      </c>
      <c r="K19" s="17">
        <v>0</v>
      </c>
      <c r="L19" s="2756"/>
      <c r="M19" s="2756"/>
      <c r="N19" s="201">
        <v>41699</v>
      </c>
      <c r="O19" s="710">
        <v>101</v>
      </c>
      <c r="P19" s="36">
        <f t="shared" si="5"/>
        <v>-0.21999999999999886</v>
      </c>
      <c r="Q19" s="263">
        <f t="shared" si="13"/>
        <v>0.95</v>
      </c>
      <c r="R19" s="394">
        <f t="shared" si="9"/>
        <v>101.20333333333333</v>
      </c>
      <c r="S19" s="297">
        <f t="shared" si="6"/>
        <v>-0.1600000000000108</v>
      </c>
      <c r="T19" s="687">
        <f t="shared" si="11"/>
        <v>101.32428571428571</v>
      </c>
      <c r="U19" s="266">
        <f t="shared" si="7"/>
        <v>-1.8571428571448223E-2</v>
      </c>
      <c r="V19" s="609" t="str">
        <f t="shared" si="1"/>
        <v>---</v>
      </c>
      <c r="W19" s="247">
        <v>0</v>
      </c>
      <c r="X19" s="1677"/>
      <c r="Y19" s="217"/>
    </row>
    <row r="20" spans="1:25" ht="13.25" customHeight="1">
      <c r="A20" s="2190">
        <v>41730</v>
      </c>
      <c r="B20" s="1744">
        <v>100.27391823033228</v>
      </c>
      <c r="C20" s="21">
        <f t="shared" si="2"/>
        <v>-0.55522172434886841</v>
      </c>
      <c r="D20" s="1738">
        <f t="shared" si="12"/>
        <v>1.1299999999999999</v>
      </c>
      <c r="E20" s="687">
        <f t="shared" si="8"/>
        <v>100.8350837556726</v>
      </c>
      <c r="F20" s="266">
        <f t="shared" si="3"/>
        <v>-0.52205641345972253</v>
      </c>
      <c r="G20" s="611">
        <f t="shared" si="10"/>
        <v>101.39493730490157</v>
      </c>
      <c r="H20" s="633">
        <f t="shared" si="4"/>
        <v>-0.1069052137980151</v>
      </c>
      <c r="I20" s="2210" t="s">
        <v>346</v>
      </c>
      <c r="J20" s="1732" t="str">
        <f t="shared" si="0"/>
        <v>---</v>
      </c>
      <c r="K20" s="17">
        <v>0</v>
      </c>
      <c r="L20" s="2756"/>
      <c r="M20" s="2756"/>
      <c r="N20" s="201">
        <v>41730</v>
      </c>
      <c r="O20" s="710">
        <v>100.73</v>
      </c>
      <c r="P20" s="36">
        <f t="shared" si="5"/>
        <v>-0.26999999999999602</v>
      </c>
      <c r="Q20" s="263">
        <f t="shared" si="13"/>
        <v>0.43</v>
      </c>
      <c r="R20" s="394">
        <f t="shared" si="9"/>
        <v>100.98333333333333</v>
      </c>
      <c r="S20" s="297">
        <f t="shared" si="6"/>
        <v>-0.21999999999999886</v>
      </c>
      <c r="T20" s="687">
        <f t="shared" si="11"/>
        <v>101.24428571428572</v>
      </c>
      <c r="U20" s="266">
        <f t="shared" si="7"/>
        <v>-7.9999999999984084E-2</v>
      </c>
      <c r="V20" s="609" t="str">
        <f t="shared" si="1"/>
        <v>---</v>
      </c>
      <c r="W20" s="247">
        <v>0</v>
      </c>
      <c r="X20" s="1677"/>
      <c r="Y20" s="217"/>
    </row>
    <row r="21" spans="1:25" ht="13.25" customHeight="1">
      <c r="A21" s="2190">
        <v>41760</v>
      </c>
      <c r="B21" s="1744">
        <v>99.838325812823001</v>
      </c>
      <c r="C21" s="21">
        <f t="shared" si="2"/>
        <v>-0.43559241750928379</v>
      </c>
      <c r="D21" s="1738">
        <f t="shared" si="12"/>
        <v>0.33</v>
      </c>
      <c r="E21" s="687">
        <f t="shared" si="8"/>
        <v>100.31379466594547</v>
      </c>
      <c r="F21" s="266">
        <f t="shared" si="3"/>
        <v>-0.52128908972713361</v>
      </c>
      <c r="G21" s="611">
        <f t="shared" si="10"/>
        <v>101.1556875411638</v>
      </c>
      <c r="H21" s="633">
        <f t="shared" si="4"/>
        <v>-0.2392497637377744</v>
      </c>
      <c r="I21" s="2210" t="s">
        <v>346</v>
      </c>
      <c r="J21" s="1732" t="str">
        <f t="shared" si="0"/>
        <v>---</v>
      </c>
      <c r="K21" s="17">
        <v>0</v>
      </c>
      <c r="L21" s="2756"/>
      <c r="M21" s="2756"/>
      <c r="N21" s="201">
        <v>41760</v>
      </c>
      <c r="O21" s="710">
        <v>100.49</v>
      </c>
      <c r="P21" s="36">
        <f t="shared" si="5"/>
        <v>-0.24000000000000909</v>
      </c>
      <c r="Q21" s="263">
        <f t="shared" si="13"/>
        <v>-0.06</v>
      </c>
      <c r="R21" s="394">
        <f t="shared" si="9"/>
        <v>100.74000000000001</v>
      </c>
      <c r="S21" s="297">
        <f t="shared" si="6"/>
        <v>-0.24333333333332519</v>
      </c>
      <c r="T21" s="687">
        <f t="shared" si="11"/>
        <v>101.11285714285715</v>
      </c>
      <c r="U21" s="266">
        <f t="shared" si="7"/>
        <v>-0.13142857142857167</v>
      </c>
      <c r="V21" s="609" t="str">
        <f t="shared" si="1"/>
        <v>---</v>
      </c>
      <c r="W21" s="247">
        <v>0</v>
      </c>
      <c r="X21" s="1677"/>
      <c r="Y21" s="217"/>
    </row>
    <row r="22" spans="1:25" ht="13.25" customHeight="1">
      <c r="A22" s="2190">
        <v>41791</v>
      </c>
      <c r="B22" s="1744">
        <v>99.569285867309901</v>
      </c>
      <c r="C22" s="21">
        <f t="shared" si="2"/>
        <v>-0.26903994551310006</v>
      </c>
      <c r="D22" s="1738">
        <f t="shared" si="12"/>
        <v>-0.27</v>
      </c>
      <c r="E22" s="687">
        <f t="shared" si="8"/>
        <v>99.893843303488396</v>
      </c>
      <c r="F22" s="266">
        <f t="shared" si="3"/>
        <v>-0.41995136245706988</v>
      </c>
      <c r="G22" s="611">
        <f t="shared" si="10"/>
        <v>100.82485161747991</v>
      </c>
      <c r="H22" s="633">
        <f t="shared" si="4"/>
        <v>-0.33083592368389247</v>
      </c>
      <c r="I22" s="2210" t="s">
        <v>346</v>
      </c>
      <c r="J22" s="1732" t="str">
        <f t="shared" si="0"/>
        <v>---</v>
      </c>
      <c r="K22" s="17">
        <v>0</v>
      </c>
      <c r="L22" s="2756"/>
      <c r="M22" s="2756"/>
      <c r="N22" s="201">
        <v>41791</v>
      </c>
      <c r="O22" s="710">
        <v>100.3</v>
      </c>
      <c r="P22" s="36">
        <f t="shared" si="5"/>
        <v>-0.18999999999999773</v>
      </c>
      <c r="Q22" s="263">
        <f t="shared" si="13"/>
        <v>-0.46</v>
      </c>
      <c r="R22" s="394">
        <f t="shared" si="9"/>
        <v>100.50666666666666</v>
      </c>
      <c r="S22" s="297">
        <f t="shared" si="6"/>
        <v>-0.23333333333334849</v>
      </c>
      <c r="T22" s="687">
        <f t="shared" si="11"/>
        <v>100.94428571428571</v>
      </c>
      <c r="U22" s="266">
        <f t="shared" si="7"/>
        <v>-0.1685714285714397</v>
      </c>
      <c r="V22" s="609" t="str">
        <f t="shared" si="1"/>
        <v>---</v>
      </c>
      <c r="W22" s="247">
        <v>0</v>
      </c>
      <c r="X22" s="1677"/>
      <c r="Y22" s="217"/>
    </row>
    <row r="23" spans="1:25" ht="13.25" customHeight="1">
      <c r="A23" s="2190">
        <v>41821</v>
      </c>
      <c r="B23" s="1744">
        <v>99.488906307697036</v>
      </c>
      <c r="C23" s="21">
        <f t="shared" si="2"/>
        <v>-8.0379559612865137E-2</v>
      </c>
      <c r="D23" s="1738">
        <f t="shared" si="12"/>
        <v>-0.69</v>
      </c>
      <c r="E23" s="687">
        <f t="shared" si="8"/>
        <v>99.632172662609989</v>
      </c>
      <c r="F23" s="266">
        <f t="shared" si="3"/>
        <v>-0.26167064087840686</v>
      </c>
      <c r="G23" s="611">
        <f t="shared" si="10"/>
        <v>100.46312238936559</v>
      </c>
      <c r="H23" s="633">
        <f t="shared" si="4"/>
        <v>-0.36172922811431363</v>
      </c>
      <c r="I23" s="2210" t="s">
        <v>346</v>
      </c>
      <c r="J23" s="1732" t="str">
        <f t="shared" si="0"/>
        <v>---</v>
      </c>
      <c r="K23" s="17">
        <v>0</v>
      </c>
      <c r="L23" s="2756"/>
      <c r="M23" s="2756"/>
      <c r="N23" s="201">
        <v>41821</v>
      </c>
      <c r="O23" s="710">
        <v>100.15</v>
      </c>
      <c r="P23" s="36">
        <f t="shared" si="5"/>
        <v>-0.14999999999999147</v>
      </c>
      <c r="Q23" s="263">
        <f t="shared" si="13"/>
        <v>-0.79</v>
      </c>
      <c r="R23" s="394">
        <f t="shared" si="9"/>
        <v>100.31333333333333</v>
      </c>
      <c r="S23" s="297">
        <f t="shared" si="6"/>
        <v>-0.19333333333332803</v>
      </c>
      <c r="T23" s="687">
        <f t="shared" si="11"/>
        <v>100.75428571428571</v>
      </c>
      <c r="U23" s="266">
        <f t="shared" si="7"/>
        <v>-0.18999999999999773</v>
      </c>
      <c r="V23" s="609" t="str">
        <f t="shared" si="1"/>
        <v>---</v>
      </c>
      <c r="W23" s="247">
        <v>0</v>
      </c>
      <c r="X23" s="1677"/>
      <c r="Y23" s="217"/>
    </row>
    <row r="24" spans="1:25" ht="13.25" customHeight="1">
      <c r="A24" s="2190">
        <v>41852</v>
      </c>
      <c r="B24" s="1744">
        <v>99.572216920477118</v>
      </c>
      <c r="C24" s="21">
        <f t="shared" si="2"/>
        <v>8.3310612780081783E-2</v>
      </c>
      <c r="D24" s="1738">
        <f t="shared" si="12"/>
        <v>-0.98</v>
      </c>
      <c r="E24" s="687">
        <f t="shared" si="8"/>
        <v>99.543469698494675</v>
      </c>
      <c r="F24" s="266">
        <f t="shared" si="3"/>
        <v>-8.8702964115313421E-2</v>
      </c>
      <c r="G24" s="611">
        <f t="shared" si="10"/>
        <v>100.13914088218925</v>
      </c>
      <c r="H24" s="633">
        <f t="shared" si="4"/>
        <v>-0.32398150717634167</v>
      </c>
      <c r="I24" s="2210" t="s">
        <v>346</v>
      </c>
      <c r="J24" s="1732" t="str">
        <f t="shared" si="0"/>
        <v>---</v>
      </c>
      <c r="K24" s="17">
        <v>0</v>
      </c>
      <c r="L24" s="2756"/>
      <c r="M24" s="2756"/>
      <c r="N24" s="201">
        <v>41852</v>
      </c>
      <c r="O24" s="710">
        <v>100.07</v>
      </c>
      <c r="P24" s="36">
        <f t="shared" si="5"/>
        <v>-8.0000000000012506E-2</v>
      </c>
      <c r="Q24" s="263">
        <f t="shared" si="13"/>
        <v>-1.05</v>
      </c>
      <c r="R24" s="394">
        <f t="shared" si="9"/>
        <v>100.17333333333333</v>
      </c>
      <c r="S24" s="297">
        <f t="shared" si="6"/>
        <v>-0.14000000000000057</v>
      </c>
      <c r="T24" s="687">
        <f t="shared" si="11"/>
        <v>100.56571428571429</v>
      </c>
      <c r="U24" s="266">
        <f t="shared" si="7"/>
        <v>-0.18857142857142151</v>
      </c>
      <c r="V24" s="609" t="str">
        <f t="shared" si="1"/>
        <v>---</v>
      </c>
      <c r="W24" s="247">
        <v>0</v>
      </c>
      <c r="X24" s="1677"/>
      <c r="Y24" s="217"/>
    </row>
    <row r="25" spans="1:25" ht="13.25" customHeight="1">
      <c r="A25" s="2190">
        <v>41883</v>
      </c>
      <c r="B25" s="1744">
        <v>99.610752821655225</v>
      </c>
      <c r="C25" s="21">
        <f t="shared" si="2"/>
        <v>3.8535901178107679E-2</v>
      </c>
      <c r="D25" s="1738">
        <f t="shared" si="12"/>
        <v>-1.4</v>
      </c>
      <c r="E25" s="687">
        <f t="shared" si="8"/>
        <v>99.557292016609793</v>
      </c>
      <c r="F25" s="266">
        <f t="shared" si="3"/>
        <v>1.3822318115117582E-2</v>
      </c>
      <c r="G25" s="611">
        <f t="shared" si="10"/>
        <v>99.883220844996529</v>
      </c>
      <c r="H25" s="633">
        <f t="shared" si="4"/>
        <v>-0.25592003719272327</v>
      </c>
      <c r="I25" s="2210" t="s">
        <v>346</v>
      </c>
      <c r="J25" s="1732" t="str">
        <f t="shared" si="0"/>
        <v>---</v>
      </c>
      <c r="K25" s="17">
        <v>0</v>
      </c>
      <c r="L25" s="2756"/>
      <c r="M25" s="2756"/>
      <c r="N25" s="201">
        <v>41883</v>
      </c>
      <c r="O25" s="710">
        <v>100.02</v>
      </c>
      <c r="P25" s="36">
        <f t="shared" si="5"/>
        <v>-4.9999999999997158E-2</v>
      </c>
      <c r="Q25" s="263">
        <f t="shared" si="13"/>
        <v>-1.25</v>
      </c>
      <c r="R25" s="394">
        <f t="shared" si="9"/>
        <v>100.08</v>
      </c>
      <c r="S25" s="297">
        <f t="shared" si="6"/>
        <v>-9.3333333333333712E-2</v>
      </c>
      <c r="T25" s="687">
        <f t="shared" si="11"/>
        <v>100.39428571428572</v>
      </c>
      <c r="U25" s="266">
        <f t="shared" si="7"/>
        <v>-0.17142857142857792</v>
      </c>
      <c r="V25" s="609" t="str">
        <f t="shared" si="1"/>
        <v>---</v>
      </c>
      <c r="W25" s="247">
        <v>0</v>
      </c>
      <c r="X25" s="1677"/>
      <c r="Y25" s="217"/>
    </row>
    <row r="26" spans="1:25" ht="13.25" customHeight="1">
      <c r="A26" s="2190">
        <v>41913</v>
      </c>
      <c r="B26" s="1744">
        <v>99.571155427670462</v>
      </c>
      <c r="C26" s="21">
        <f t="shared" si="2"/>
        <v>-3.9597393984763585E-2</v>
      </c>
      <c r="D26" s="1738">
        <f t="shared" si="12"/>
        <v>-1.91</v>
      </c>
      <c r="E26" s="687">
        <f t="shared" si="8"/>
        <v>99.584708389934278</v>
      </c>
      <c r="F26" s="266">
        <f t="shared" si="3"/>
        <v>2.7416373324484766E-2</v>
      </c>
      <c r="G26" s="611">
        <f t="shared" si="10"/>
        <v>99.703508769709288</v>
      </c>
      <c r="H26" s="633">
        <f t="shared" si="4"/>
        <v>-0.17971207528724165</v>
      </c>
      <c r="I26" s="2210" t="s">
        <v>346</v>
      </c>
      <c r="J26" s="1732" t="str">
        <f t="shared" si="0"/>
        <v>---</v>
      </c>
      <c r="K26" s="17">
        <v>0</v>
      </c>
      <c r="L26" s="2756"/>
      <c r="M26" s="2756"/>
      <c r="N26" s="250">
        <v>41913</v>
      </c>
      <c r="O26" s="715">
        <v>100.01</v>
      </c>
      <c r="P26" s="593">
        <f t="shared" si="5"/>
        <v>-9.9999999999909051E-3</v>
      </c>
      <c r="Q26" s="693">
        <f t="shared" si="13"/>
        <v>-1.38</v>
      </c>
      <c r="R26" s="393">
        <f t="shared" si="9"/>
        <v>100.03333333333332</v>
      </c>
      <c r="S26" s="295">
        <f t="shared" si="6"/>
        <v>-4.6666666666681067E-2</v>
      </c>
      <c r="T26" s="683">
        <f t="shared" si="11"/>
        <v>100.25285714285714</v>
      </c>
      <c r="U26" s="693">
        <f t="shared" si="7"/>
        <v>-0.14142857142857679</v>
      </c>
      <c r="V26" s="608" t="str">
        <f t="shared" si="1"/>
        <v>谷</v>
      </c>
      <c r="W26" s="252">
        <v>-1</v>
      </c>
      <c r="X26" s="1677"/>
      <c r="Y26" s="217"/>
    </row>
    <row r="27" spans="1:25" ht="13.25" customHeight="1">
      <c r="A27" s="2190">
        <v>41944</v>
      </c>
      <c r="B27" s="1744">
        <v>99.45553521265677</v>
      </c>
      <c r="C27" s="21">
        <f t="shared" si="2"/>
        <v>-0.11562021501369202</v>
      </c>
      <c r="D27" s="1738">
        <f t="shared" si="12"/>
        <v>-2.38</v>
      </c>
      <c r="E27" s="687">
        <f t="shared" si="8"/>
        <v>99.54581448732749</v>
      </c>
      <c r="F27" s="266">
        <f t="shared" si="3"/>
        <v>-3.8893902606787378E-2</v>
      </c>
      <c r="G27" s="611">
        <f t="shared" si="10"/>
        <v>99.586596910041365</v>
      </c>
      <c r="H27" s="633">
        <f t="shared" si="4"/>
        <v>-0.11691185966792261</v>
      </c>
      <c r="I27" s="2210" t="s">
        <v>346</v>
      </c>
      <c r="J27" s="1732" t="str">
        <f t="shared" si="0"/>
        <v>---</v>
      </c>
      <c r="K27" s="17">
        <v>0</v>
      </c>
      <c r="L27" s="2756"/>
      <c r="M27" s="2756"/>
      <c r="N27" s="201">
        <v>41944</v>
      </c>
      <c r="O27" s="716">
        <v>100.03</v>
      </c>
      <c r="P27" s="559">
        <f t="shared" si="5"/>
        <v>1.9999999999996021E-2</v>
      </c>
      <c r="Q27" s="263">
        <f t="shared" si="13"/>
        <v>-1.43</v>
      </c>
      <c r="R27" s="394">
        <f t="shared" si="9"/>
        <v>100.02</v>
      </c>
      <c r="S27" s="297">
        <f t="shared" si="6"/>
        <v>-1.3333333333321207E-2</v>
      </c>
      <c r="T27" s="687">
        <f t="shared" si="11"/>
        <v>100.15285714285713</v>
      </c>
      <c r="U27" s="266">
        <f t="shared" si="7"/>
        <v>-0.10000000000000853</v>
      </c>
      <c r="V27" s="609" t="str">
        <f t="shared" si="1"/>
        <v>---</v>
      </c>
      <c r="W27" s="247">
        <v>0</v>
      </c>
      <c r="X27" s="1677"/>
      <c r="Y27" s="217"/>
    </row>
    <row r="28" spans="1:25" ht="13.25" customHeight="1">
      <c r="A28" s="2196">
        <v>41974</v>
      </c>
      <c r="B28" s="1757">
        <v>99.303953751869486</v>
      </c>
      <c r="C28" s="22">
        <f t="shared" si="2"/>
        <v>-0.15158146078728407</v>
      </c>
      <c r="D28" s="1755">
        <f t="shared" si="12"/>
        <v>-2.66</v>
      </c>
      <c r="E28" s="1741">
        <f t="shared" si="8"/>
        <v>99.443548130732225</v>
      </c>
      <c r="F28" s="267">
        <f t="shared" si="3"/>
        <v>-0.10226635659526551</v>
      </c>
      <c r="G28" s="612">
        <f t="shared" si="10"/>
        <v>99.510258044190863</v>
      </c>
      <c r="H28" s="634">
        <f t="shared" si="4"/>
        <v>-7.6338865850502202E-2</v>
      </c>
      <c r="I28" s="2212" t="s">
        <v>346</v>
      </c>
      <c r="J28" s="1733" t="str">
        <f t="shared" si="0"/>
        <v>---</v>
      </c>
      <c r="K28" s="17">
        <v>0</v>
      </c>
      <c r="L28" s="2757"/>
      <c r="M28" s="2756"/>
      <c r="N28" s="201">
        <v>41974</v>
      </c>
      <c r="O28" s="716">
        <v>100.07</v>
      </c>
      <c r="P28" s="559">
        <f t="shared" si="5"/>
        <v>3.9999999999992042E-2</v>
      </c>
      <c r="Q28" s="543">
        <f t="shared" si="13"/>
        <v>-1.39</v>
      </c>
      <c r="R28" s="394">
        <f t="shared" si="9"/>
        <v>100.03666666666668</v>
      </c>
      <c r="S28" s="297">
        <f t="shared" si="6"/>
        <v>1.666666666667993E-2</v>
      </c>
      <c r="T28" s="688">
        <f t="shared" si="11"/>
        <v>100.09285714285713</v>
      </c>
      <c r="U28" s="267">
        <f t="shared" si="7"/>
        <v>-6.0000000000002274E-2</v>
      </c>
      <c r="V28" s="609" t="str">
        <f t="shared" si="1"/>
        <v>---</v>
      </c>
      <c r="W28" s="247">
        <v>0</v>
      </c>
      <c r="X28" s="1678"/>
      <c r="Y28" s="217"/>
    </row>
    <row r="29" spans="1:25" ht="13.25" customHeight="1">
      <c r="A29" s="2190">
        <v>42005</v>
      </c>
      <c r="B29" s="1744">
        <v>99.183315148539762</v>
      </c>
      <c r="C29" s="21">
        <f t="shared" si="2"/>
        <v>-0.12063860332972354</v>
      </c>
      <c r="D29" s="1738">
        <f t="shared" si="12"/>
        <v>-2.61</v>
      </c>
      <c r="E29" s="687">
        <f t="shared" si="8"/>
        <v>99.314268037688677</v>
      </c>
      <c r="F29" s="266">
        <f t="shared" si="3"/>
        <v>-0.12928009304354759</v>
      </c>
      <c r="G29" s="611">
        <f t="shared" si="10"/>
        <v>99.455119370080851</v>
      </c>
      <c r="H29" s="633">
        <f t="shared" si="4"/>
        <v>-5.5138674110011721E-2</v>
      </c>
      <c r="I29" s="2210" t="s">
        <v>346</v>
      </c>
      <c r="J29" s="1734" t="str">
        <f t="shared" si="0"/>
        <v>---</v>
      </c>
      <c r="K29" s="17">
        <v>0</v>
      </c>
      <c r="L29" s="2756"/>
      <c r="M29" s="2756"/>
      <c r="N29" s="200">
        <v>42005</v>
      </c>
      <c r="O29" s="717">
        <v>100.13</v>
      </c>
      <c r="P29" s="560">
        <f t="shared" si="5"/>
        <v>6.0000000000002274E-2</v>
      </c>
      <c r="Q29" s="263">
        <f t="shared" si="13"/>
        <v>-1.24</v>
      </c>
      <c r="R29" s="642">
        <f t="shared" si="9"/>
        <v>100.07666666666667</v>
      </c>
      <c r="S29" s="643">
        <f t="shared" si="6"/>
        <v>3.9999999999992042E-2</v>
      </c>
      <c r="T29" s="687">
        <f t="shared" si="11"/>
        <v>100.06857142857142</v>
      </c>
      <c r="U29" s="266">
        <f t="shared" si="7"/>
        <v>-2.4285714285710469E-2</v>
      </c>
      <c r="V29" s="609" t="str">
        <f t="shared" si="1"/>
        <v>---</v>
      </c>
      <c r="W29" s="247">
        <v>0</v>
      </c>
      <c r="X29" s="1677"/>
      <c r="Y29" s="217"/>
    </row>
    <row r="30" spans="1:25" ht="13.25" customHeight="1">
      <c r="A30" s="2190">
        <v>42036</v>
      </c>
      <c r="B30" s="1744">
        <v>99.094955958484007</v>
      </c>
      <c r="C30" s="21">
        <f t="shared" si="2"/>
        <v>-8.8359190055754766E-2</v>
      </c>
      <c r="D30" s="1738">
        <f t="shared" si="12"/>
        <v>-2.2799999999999998</v>
      </c>
      <c r="E30" s="687">
        <f t="shared" si="8"/>
        <v>99.194074952964414</v>
      </c>
      <c r="F30" s="266">
        <f t="shared" si="3"/>
        <v>-0.1201930847242636</v>
      </c>
      <c r="G30" s="611">
        <f t="shared" si="10"/>
        <v>99.398840748764684</v>
      </c>
      <c r="H30" s="633">
        <f t="shared" si="4"/>
        <v>-5.6278621316167232E-2</v>
      </c>
      <c r="I30" s="2210" t="s">
        <v>346</v>
      </c>
      <c r="J30" s="1732" t="str">
        <f t="shared" si="0"/>
        <v>---</v>
      </c>
      <c r="K30" s="17">
        <v>0</v>
      </c>
      <c r="L30" s="2756"/>
      <c r="M30" s="2756"/>
      <c r="N30" s="201">
        <v>42036</v>
      </c>
      <c r="O30" s="716">
        <v>100.21</v>
      </c>
      <c r="P30" s="559">
        <f t="shared" si="5"/>
        <v>7.9999999999998295E-2</v>
      </c>
      <c r="Q30" s="263">
        <f t="shared" si="13"/>
        <v>-1</v>
      </c>
      <c r="R30" s="394">
        <f t="shared" si="9"/>
        <v>100.13666666666666</v>
      </c>
      <c r="S30" s="297">
        <f t="shared" si="6"/>
        <v>5.9999999999988063E-2</v>
      </c>
      <c r="T30" s="687">
        <f t="shared" si="11"/>
        <v>100.07714285714285</v>
      </c>
      <c r="U30" s="266">
        <f t="shared" si="7"/>
        <v>8.5714285714288962E-3</v>
      </c>
      <c r="V30" s="609" t="str">
        <f t="shared" si="1"/>
        <v>---</v>
      </c>
      <c r="W30" s="247">
        <v>0</v>
      </c>
      <c r="X30" s="1677"/>
      <c r="Y30" s="217"/>
    </row>
    <row r="31" spans="1:25" ht="13.25" customHeight="1">
      <c r="A31" s="2190">
        <v>42064</v>
      </c>
      <c r="B31" s="1744">
        <v>99.060606267348717</v>
      </c>
      <c r="C31" s="36">
        <f t="shared" si="2"/>
        <v>-3.4349691135290072E-2</v>
      </c>
      <c r="D31" s="1738">
        <f t="shared" si="12"/>
        <v>-1.75</v>
      </c>
      <c r="E31" s="52">
        <f t="shared" si="8"/>
        <v>99.112959124790834</v>
      </c>
      <c r="F31" s="263">
        <f t="shared" si="3"/>
        <v>-8.1115828173579985E-2</v>
      </c>
      <c r="G31" s="394">
        <f t="shared" si="10"/>
        <v>99.325753512603484</v>
      </c>
      <c r="H31" s="297">
        <f t="shared" si="4"/>
        <v>-7.3087236161200053E-2</v>
      </c>
      <c r="I31" s="2213" t="s">
        <v>346</v>
      </c>
      <c r="J31" s="50" t="str">
        <f t="shared" si="0"/>
        <v>---</v>
      </c>
      <c r="K31" s="17">
        <v>0</v>
      </c>
      <c r="L31" s="2756"/>
      <c r="M31" s="2756"/>
      <c r="N31" s="201">
        <v>42064</v>
      </c>
      <c r="O31" s="716">
        <v>100.29</v>
      </c>
      <c r="P31" s="559">
        <f t="shared" si="5"/>
        <v>8.0000000000012506E-2</v>
      </c>
      <c r="Q31" s="263">
        <f t="shared" si="13"/>
        <v>-0.7</v>
      </c>
      <c r="R31" s="394">
        <f t="shared" si="9"/>
        <v>100.21</v>
      </c>
      <c r="S31" s="297">
        <f t="shared" si="6"/>
        <v>7.3333333333337691E-2</v>
      </c>
      <c r="T31" s="687">
        <f t="shared" si="11"/>
        <v>100.10857142857142</v>
      </c>
      <c r="U31" s="266">
        <f t="shared" si="7"/>
        <v>3.1428571428577357E-2</v>
      </c>
      <c r="V31" s="609" t="str">
        <f t="shared" si="1"/>
        <v>---</v>
      </c>
      <c r="W31" s="247">
        <v>0</v>
      </c>
      <c r="X31" s="1677"/>
      <c r="Y31" s="217"/>
    </row>
    <row r="32" spans="1:25" ht="13.25" customHeight="1">
      <c r="A32" s="2190">
        <v>42095</v>
      </c>
      <c r="B32" s="1744">
        <v>99.07294910519677</v>
      </c>
      <c r="C32" s="36">
        <f t="shared" si="2"/>
        <v>1.2342837848052568E-2</v>
      </c>
      <c r="D32" s="1738">
        <f t="shared" si="12"/>
        <v>-1.2</v>
      </c>
      <c r="E32" s="687">
        <f t="shared" si="8"/>
        <v>99.076170443676503</v>
      </c>
      <c r="F32" s="266">
        <f t="shared" si="3"/>
        <v>-3.6788681114330757E-2</v>
      </c>
      <c r="G32" s="611">
        <f t="shared" si="10"/>
        <v>99.248924410252272</v>
      </c>
      <c r="H32" s="633">
        <f t="shared" si="4"/>
        <v>-7.6829102351211986E-2</v>
      </c>
      <c r="I32" s="2210" t="s">
        <v>346</v>
      </c>
      <c r="J32" s="1732" t="str">
        <f t="shared" si="0"/>
        <v>---</v>
      </c>
      <c r="K32" s="17">
        <v>0</v>
      </c>
      <c r="L32" s="2756"/>
      <c r="M32" s="2756"/>
      <c r="N32" s="201">
        <v>42095</v>
      </c>
      <c r="O32" s="716">
        <v>100.37</v>
      </c>
      <c r="P32" s="559">
        <f t="shared" si="5"/>
        <v>7.9999999999998295E-2</v>
      </c>
      <c r="Q32" s="263">
        <f t="shared" si="13"/>
        <v>-0.36</v>
      </c>
      <c r="R32" s="394">
        <f t="shared" si="9"/>
        <v>100.29</v>
      </c>
      <c r="S32" s="297">
        <f t="shared" si="6"/>
        <v>8.0000000000012506E-2</v>
      </c>
      <c r="T32" s="687">
        <f t="shared" si="11"/>
        <v>100.15857142857143</v>
      </c>
      <c r="U32" s="266">
        <f t="shared" si="7"/>
        <v>5.0000000000011369E-2</v>
      </c>
      <c r="V32" s="609" t="str">
        <f t="shared" si="1"/>
        <v>---</v>
      </c>
      <c r="W32" s="247">
        <v>0</v>
      </c>
      <c r="X32" s="1677"/>
      <c r="Y32" s="217"/>
    </row>
    <row r="33" spans="1:25" ht="13.25" customHeight="1">
      <c r="A33" s="2190">
        <v>42125</v>
      </c>
      <c r="B33" s="1744">
        <v>99.129445275680652</v>
      </c>
      <c r="C33" s="21">
        <f t="shared" si="2"/>
        <v>5.6496170483882224E-2</v>
      </c>
      <c r="D33" s="1738">
        <f t="shared" si="12"/>
        <v>-0.71</v>
      </c>
      <c r="E33" s="687">
        <f t="shared" si="8"/>
        <v>99.087666882742042</v>
      </c>
      <c r="F33" s="266">
        <f t="shared" si="3"/>
        <v>1.1496439065538766E-2</v>
      </c>
      <c r="G33" s="611">
        <f t="shared" si="10"/>
        <v>99.185822959968021</v>
      </c>
      <c r="H33" s="633">
        <f t="shared" si="4"/>
        <v>-6.3101450284250404E-2</v>
      </c>
      <c r="I33" s="2210" t="s">
        <v>349</v>
      </c>
      <c r="J33" s="1732" t="str">
        <f t="shared" si="0"/>
        <v>---</v>
      </c>
      <c r="K33" s="17">
        <v>0</v>
      </c>
      <c r="L33" s="2756"/>
      <c r="M33" s="2756"/>
      <c r="N33" s="201">
        <v>42125</v>
      </c>
      <c r="O33" s="716">
        <v>100.43</v>
      </c>
      <c r="P33" s="559">
        <f t="shared" si="5"/>
        <v>6.0000000000002274E-2</v>
      </c>
      <c r="Q33" s="263">
        <f t="shared" si="13"/>
        <v>-0.06</v>
      </c>
      <c r="R33" s="394">
        <f t="shared" si="9"/>
        <v>100.36333333333334</v>
      </c>
      <c r="S33" s="297">
        <f t="shared" si="6"/>
        <v>7.3333333333337691E-2</v>
      </c>
      <c r="T33" s="687">
        <f t="shared" si="11"/>
        <v>100.21857142857142</v>
      </c>
      <c r="U33" s="266">
        <f t="shared" si="7"/>
        <v>5.9999999999988063E-2</v>
      </c>
      <c r="V33" s="609" t="str">
        <f t="shared" si="1"/>
        <v>---</v>
      </c>
      <c r="W33" s="247">
        <v>0</v>
      </c>
      <c r="X33" s="1677"/>
      <c r="Y33" s="217"/>
    </row>
    <row r="34" spans="1:25" ht="13.25" customHeight="1">
      <c r="A34" s="2190">
        <v>42156</v>
      </c>
      <c r="B34" s="1744">
        <v>99.148075895669862</v>
      </c>
      <c r="C34" s="21">
        <f t="shared" si="2"/>
        <v>1.8630619989210118E-2</v>
      </c>
      <c r="D34" s="1738">
        <f t="shared" si="12"/>
        <v>-0.42</v>
      </c>
      <c r="E34" s="687">
        <f t="shared" si="8"/>
        <v>99.116823425515761</v>
      </c>
      <c r="F34" s="266">
        <f t="shared" si="3"/>
        <v>2.9156542773719707E-2</v>
      </c>
      <c r="G34" s="611">
        <f t="shared" si="10"/>
        <v>99.141900200398467</v>
      </c>
      <c r="H34" s="633">
        <f t="shared" si="4"/>
        <v>-4.3922759569554159E-2</v>
      </c>
      <c r="I34" s="2210" t="s">
        <v>349</v>
      </c>
      <c r="J34" s="1732" t="str">
        <f t="shared" si="0"/>
        <v>---</v>
      </c>
      <c r="K34" s="17">
        <v>0</v>
      </c>
      <c r="L34" s="2756"/>
      <c r="M34" s="2756"/>
      <c r="N34" s="250">
        <v>42156</v>
      </c>
      <c r="O34" s="715">
        <v>100.45</v>
      </c>
      <c r="P34" s="593">
        <f t="shared" si="5"/>
        <v>1.9999999999996021E-2</v>
      </c>
      <c r="Q34" s="693">
        <f t="shared" si="13"/>
        <v>0.15</v>
      </c>
      <c r="R34" s="393">
        <f t="shared" si="9"/>
        <v>100.41666666666667</v>
      </c>
      <c r="S34" s="295">
        <f t="shared" si="6"/>
        <v>5.333333333332746E-2</v>
      </c>
      <c r="T34" s="683">
        <f t="shared" si="11"/>
        <v>100.27857142857144</v>
      </c>
      <c r="U34" s="693">
        <f t="shared" si="7"/>
        <v>6.0000000000016485E-2</v>
      </c>
      <c r="V34" s="608" t="str">
        <f t="shared" si="1"/>
        <v>山</v>
      </c>
      <c r="W34" s="252">
        <v>1</v>
      </c>
      <c r="X34" s="1677"/>
      <c r="Y34" s="217"/>
    </row>
    <row r="35" spans="1:25" ht="13.25" customHeight="1">
      <c r="A35" s="2190">
        <v>42186</v>
      </c>
      <c r="B35" s="1744">
        <v>99.096986701636155</v>
      </c>
      <c r="C35" s="21">
        <f t="shared" si="2"/>
        <v>-5.1089194033707486E-2</v>
      </c>
      <c r="D35" s="1738">
        <f t="shared" si="12"/>
        <v>-0.39</v>
      </c>
      <c r="E35" s="687">
        <f t="shared" si="8"/>
        <v>99.124835957662228</v>
      </c>
      <c r="F35" s="266">
        <f t="shared" si="3"/>
        <v>8.0125321464663557E-3</v>
      </c>
      <c r="G35" s="611">
        <f t="shared" si="10"/>
        <v>99.112333478936563</v>
      </c>
      <c r="H35" s="633">
        <f t="shared" si="4"/>
        <v>-2.9566721461904422E-2</v>
      </c>
      <c r="I35" s="2210" t="s">
        <v>344</v>
      </c>
      <c r="J35" s="1732" t="str">
        <f t="shared" si="0"/>
        <v>---</v>
      </c>
      <c r="K35" s="17">
        <v>0</v>
      </c>
      <c r="L35" s="2756"/>
      <c r="M35" s="2756"/>
      <c r="N35" s="201">
        <v>42186</v>
      </c>
      <c r="O35" s="716">
        <v>100.42</v>
      </c>
      <c r="P35" s="559">
        <f t="shared" si="5"/>
        <v>-3.0000000000001137E-2</v>
      </c>
      <c r="Q35" s="263">
        <f t="shared" si="13"/>
        <v>0.27</v>
      </c>
      <c r="R35" s="394">
        <f t="shared" si="9"/>
        <v>100.43333333333334</v>
      </c>
      <c r="S35" s="297">
        <f t="shared" si="6"/>
        <v>1.6666666666665719E-2</v>
      </c>
      <c r="T35" s="687">
        <f t="shared" si="11"/>
        <v>100.32857142857142</v>
      </c>
      <c r="U35" s="266">
        <f t="shared" si="7"/>
        <v>4.9999999999982947E-2</v>
      </c>
      <c r="V35" s="609" t="str">
        <f t="shared" si="1"/>
        <v>---</v>
      </c>
      <c r="W35" s="247">
        <v>0</v>
      </c>
      <c r="X35" s="1677"/>
      <c r="Y35" s="217"/>
    </row>
    <row r="36" spans="1:25" ht="13.25" customHeight="1">
      <c r="A36" s="2190">
        <v>42217</v>
      </c>
      <c r="B36" s="1744">
        <v>99.016421032572538</v>
      </c>
      <c r="C36" s="21">
        <f t="shared" si="2"/>
        <v>-8.0565669063616951E-2</v>
      </c>
      <c r="D36" s="1738">
        <f t="shared" si="12"/>
        <v>-0.56000000000000005</v>
      </c>
      <c r="E36" s="687">
        <f t="shared" si="8"/>
        <v>99.087161209959504</v>
      </c>
      <c r="F36" s="266">
        <f t="shared" si="3"/>
        <v>-3.7674747702723721E-2</v>
      </c>
      <c r="G36" s="611">
        <f t="shared" si="10"/>
        <v>99.088491462369817</v>
      </c>
      <c r="H36" s="633">
        <f t="shared" si="4"/>
        <v>-2.3842016566746338E-2</v>
      </c>
      <c r="I36" s="2210" t="s">
        <v>344</v>
      </c>
      <c r="J36" s="1732" t="str">
        <f t="shared" si="0"/>
        <v>---</v>
      </c>
      <c r="K36" s="17">
        <v>0</v>
      </c>
      <c r="L36" s="2756"/>
      <c r="M36" s="2756"/>
      <c r="N36" s="201">
        <v>42217</v>
      </c>
      <c r="O36" s="710">
        <v>100.35</v>
      </c>
      <c r="P36" s="36">
        <f t="shared" si="5"/>
        <v>-7.000000000000739E-2</v>
      </c>
      <c r="Q36" s="263">
        <f t="shared" si="13"/>
        <v>0.28000000000000003</v>
      </c>
      <c r="R36" s="394">
        <f t="shared" si="9"/>
        <v>100.40666666666668</v>
      </c>
      <c r="S36" s="297">
        <f t="shared" si="6"/>
        <v>-2.6666666666656624E-2</v>
      </c>
      <c r="T36" s="687">
        <f t="shared" si="11"/>
        <v>100.36</v>
      </c>
      <c r="U36" s="266">
        <f t="shared" si="7"/>
        <v>3.1428571428577357E-2</v>
      </c>
      <c r="V36" s="609" t="str">
        <f t="shared" si="1"/>
        <v>---</v>
      </c>
      <c r="W36" s="247">
        <v>0</v>
      </c>
      <c r="X36" s="1677"/>
      <c r="Y36" s="217"/>
    </row>
    <row r="37" spans="1:25" ht="13.25" customHeight="1">
      <c r="A37" s="2190">
        <v>42248</v>
      </c>
      <c r="B37" s="1744">
        <v>98.8943754386721</v>
      </c>
      <c r="C37" s="21">
        <f t="shared" si="2"/>
        <v>-0.12204559390043812</v>
      </c>
      <c r="D37" s="1738">
        <f t="shared" si="12"/>
        <v>-0.72</v>
      </c>
      <c r="E37" s="687">
        <f t="shared" si="8"/>
        <v>99.002594390960269</v>
      </c>
      <c r="F37" s="266">
        <f t="shared" si="3"/>
        <v>-8.4566818999235238E-2</v>
      </c>
      <c r="G37" s="611">
        <f t="shared" si="10"/>
        <v>99.059837102396699</v>
      </c>
      <c r="H37" s="633">
        <f t="shared" si="4"/>
        <v>-2.8654359973117494E-2</v>
      </c>
      <c r="I37" s="2210" t="s">
        <v>350</v>
      </c>
      <c r="J37" s="1732" t="str">
        <f t="shared" si="0"/>
        <v>---</v>
      </c>
      <c r="K37" s="17">
        <v>0</v>
      </c>
      <c r="L37" s="2756"/>
      <c r="M37" s="2756"/>
      <c r="N37" s="201">
        <v>42248</v>
      </c>
      <c r="O37" s="710">
        <v>100.25</v>
      </c>
      <c r="P37" s="36">
        <f t="shared" si="5"/>
        <v>-9.9999999999994316E-2</v>
      </c>
      <c r="Q37" s="263">
        <f t="shared" si="13"/>
        <v>0.23</v>
      </c>
      <c r="R37" s="394">
        <f t="shared" si="9"/>
        <v>100.33999999999999</v>
      </c>
      <c r="S37" s="297">
        <f t="shared" si="6"/>
        <v>-6.6666666666691299E-2</v>
      </c>
      <c r="T37" s="687">
        <f t="shared" si="11"/>
        <v>100.36571428571429</v>
      </c>
      <c r="U37" s="266">
        <f t="shared" si="7"/>
        <v>5.7142857142906678E-3</v>
      </c>
      <c r="V37" s="609" t="str">
        <f t="shared" si="1"/>
        <v>---</v>
      </c>
      <c r="W37" s="247">
        <v>0</v>
      </c>
      <c r="X37" s="1677"/>
      <c r="Y37" s="217"/>
    </row>
    <row r="38" spans="1:25" ht="13.25" customHeight="1">
      <c r="A38" s="2190">
        <v>42278</v>
      </c>
      <c r="B38" s="1744">
        <v>98.799623246536456</v>
      </c>
      <c r="C38" s="21">
        <f t="shared" si="2"/>
        <v>-9.4752192135644009E-2</v>
      </c>
      <c r="D38" s="1738">
        <f t="shared" si="12"/>
        <v>-0.77</v>
      </c>
      <c r="E38" s="687">
        <f t="shared" si="8"/>
        <v>98.90347323926035</v>
      </c>
      <c r="F38" s="266">
        <f t="shared" si="3"/>
        <v>-9.9121151699918641E-2</v>
      </c>
      <c r="G38" s="611">
        <f t="shared" si="10"/>
        <v>99.022553813709237</v>
      </c>
      <c r="H38" s="633">
        <f t="shared" si="4"/>
        <v>-3.7283288687461891E-2</v>
      </c>
      <c r="I38" s="2210" t="s">
        <v>350</v>
      </c>
      <c r="J38" s="1732" t="str">
        <f t="shared" si="0"/>
        <v>---</v>
      </c>
      <c r="K38" s="17">
        <v>0</v>
      </c>
      <c r="L38" s="2756"/>
      <c r="M38" s="2756"/>
      <c r="N38" s="201">
        <v>42278</v>
      </c>
      <c r="O38" s="710">
        <v>100.13</v>
      </c>
      <c r="P38" s="36">
        <f t="shared" si="5"/>
        <v>-0.12000000000000455</v>
      </c>
      <c r="Q38" s="263">
        <f t="shared" si="13"/>
        <v>0.12</v>
      </c>
      <c r="R38" s="394">
        <f t="shared" si="9"/>
        <v>100.24333333333334</v>
      </c>
      <c r="S38" s="297">
        <f t="shared" si="6"/>
        <v>-9.6666666666649803E-2</v>
      </c>
      <c r="T38" s="687">
        <f t="shared" si="11"/>
        <v>100.34285714285714</v>
      </c>
      <c r="U38" s="266">
        <f t="shared" si="7"/>
        <v>-2.285714285714846E-2</v>
      </c>
      <c r="V38" s="609" t="str">
        <f t="shared" si="1"/>
        <v>---</v>
      </c>
      <c r="W38" s="247">
        <v>0</v>
      </c>
      <c r="X38" s="1677"/>
      <c r="Y38" s="217"/>
    </row>
    <row r="39" spans="1:25" ht="13.25" customHeight="1">
      <c r="A39" s="2190">
        <v>42309</v>
      </c>
      <c r="B39" s="1744">
        <v>98.74671605465673</v>
      </c>
      <c r="C39" s="21">
        <f t="shared" si="2"/>
        <v>-5.2907191879725701E-2</v>
      </c>
      <c r="D39" s="1738">
        <f t="shared" si="12"/>
        <v>-0.71</v>
      </c>
      <c r="E39" s="687">
        <f t="shared" si="8"/>
        <v>98.813571579955081</v>
      </c>
      <c r="F39" s="266">
        <f t="shared" si="3"/>
        <v>-8.9901659305269277E-2</v>
      </c>
      <c r="G39" s="611">
        <f t="shared" si="10"/>
        <v>98.975949092203521</v>
      </c>
      <c r="H39" s="633">
        <f t="shared" si="4"/>
        <v>-4.6604721505715929E-2</v>
      </c>
      <c r="I39" s="2210" t="s">
        <v>346</v>
      </c>
      <c r="J39" s="1732" t="str">
        <f t="shared" si="0"/>
        <v>谷</v>
      </c>
      <c r="K39" s="17">
        <v>-1</v>
      </c>
      <c r="L39" s="2756"/>
      <c r="M39" s="2756"/>
      <c r="N39" s="201">
        <v>42309</v>
      </c>
      <c r="O39" s="710">
        <v>100.01</v>
      </c>
      <c r="P39" s="36">
        <f t="shared" si="5"/>
        <v>-0.11999999999999034</v>
      </c>
      <c r="Q39" s="263">
        <f t="shared" si="13"/>
        <v>-0.02</v>
      </c>
      <c r="R39" s="394">
        <f t="shared" si="9"/>
        <v>100.13</v>
      </c>
      <c r="S39" s="297">
        <f t="shared" si="6"/>
        <v>-0.11333333333334394</v>
      </c>
      <c r="T39" s="687">
        <f t="shared" si="11"/>
        <v>100.29142857142857</v>
      </c>
      <c r="U39" s="266">
        <f t="shared" si="7"/>
        <v>-5.1428571428573377E-2</v>
      </c>
      <c r="V39" s="609" t="str">
        <f t="shared" si="1"/>
        <v>---</v>
      </c>
      <c r="W39" s="247">
        <v>0</v>
      </c>
      <c r="X39" s="1677"/>
      <c r="Y39" s="217"/>
    </row>
    <row r="40" spans="1:25" ht="13.25" customHeight="1">
      <c r="A40" s="2196">
        <v>42339</v>
      </c>
      <c r="B40" s="1757">
        <v>98.748591696172625</v>
      </c>
      <c r="C40" s="22">
        <f t="shared" si="2"/>
        <v>1.8756415158946993E-3</v>
      </c>
      <c r="D40" s="1755">
        <f t="shared" si="12"/>
        <v>-0.56000000000000005</v>
      </c>
      <c r="E40" s="1741">
        <f t="shared" ref="E40:E55" si="14">SUM(B38:B40)/3</f>
        <v>98.764976999121942</v>
      </c>
      <c r="F40" s="267">
        <f t="shared" si="3"/>
        <v>-4.8594580833139389E-2</v>
      </c>
      <c r="G40" s="612">
        <f t="shared" si="10"/>
        <v>98.921541437988054</v>
      </c>
      <c r="H40" s="634">
        <f t="shared" si="4"/>
        <v>-5.4407654215467005E-2</v>
      </c>
      <c r="I40" s="2212" t="s">
        <v>346</v>
      </c>
      <c r="J40" s="1733" t="str">
        <f t="shared" si="0"/>
        <v>---</v>
      </c>
      <c r="K40" s="17">
        <v>0</v>
      </c>
      <c r="L40" s="2757"/>
      <c r="M40" s="2756"/>
      <c r="N40" s="202">
        <v>42339</v>
      </c>
      <c r="O40" s="711">
        <v>99.9</v>
      </c>
      <c r="P40" s="242">
        <f t="shared" si="5"/>
        <v>-0.10999999999999943</v>
      </c>
      <c r="Q40" s="543">
        <f t="shared" si="13"/>
        <v>-0.17</v>
      </c>
      <c r="R40" s="492">
        <f t="shared" si="9"/>
        <v>100.01333333333332</v>
      </c>
      <c r="S40" s="490">
        <f t="shared" si="6"/>
        <v>-0.11666666666667425</v>
      </c>
      <c r="T40" s="688">
        <f t="shared" si="11"/>
        <v>100.21571428571428</v>
      </c>
      <c r="U40" s="267">
        <f t="shared" si="7"/>
        <v>-7.5714285714283847E-2</v>
      </c>
      <c r="V40" s="609" t="str">
        <f t="shared" si="1"/>
        <v>---</v>
      </c>
      <c r="W40" s="247">
        <v>0</v>
      </c>
      <c r="X40" s="1678"/>
      <c r="Y40" s="217"/>
    </row>
    <row r="41" spans="1:25" ht="13.25" customHeight="1">
      <c r="A41" s="2190">
        <v>42370</v>
      </c>
      <c r="B41" s="1744">
        <v>98.780775823942605</v>
      </c>
      <c r="C41" s="21">
        <f t="shared" si="2"/>
        <v>3.2184127769980364E-2</v>
      </c>
      <c r="D41" s="1738">
        <f t="shared" si="12"/>
        <v>-0.41</v>
      </c>
      <c r="E41" s="687">
        <f t="shared" si="14"/>
        <v>98.758694524923996</v>
      </c>
      <c r="F41" s="266">
        <f t="shared" si="3"/>
        <v>-6.2824741979454757E-3</v>
      </c>
      <c r="G41" s="1737">
        <f t="shared" si="10"/>
        <v>98.869069999169895</v>
      </c>
      <c r="H41" s="1738">
        <f t="shared" si="4"/>
        <v>-5.2471438818159299E-2</v>
      </c>
      <c r="I41" s="2210" t="s">
        <v>346</v>
      </c>
      <c r="J41" s="2517" t="str">
        <f t="shared" si="0"/>
        <v>---</v>
      </c>
      <c r="K41" s="17">
        <v>0</v>
      </c>
      <c r="L41" s="2756"/>
      <c r="M41" s="2756"/>
      <c r="N41" s="200">
        <v>42370</v>
      </c>
      <c r="O41" s="712">
        <v>99.82</v>
      </c>
      <c r="P41" s="244">
        <f t="shared" si="5"/>
        <v>-8.0000000000012506E-2</v>
      </c>
      <c r="Q41" s="263">
        <f t="shared" si="13"/>
        <v>-0.31</v>
      </c>
      <c r="R41" s="642">
        <f t="shared" si="9"/>
        <v>99.910000000000011</v>
      </c>
      <c r="S41" s="643">
        <f t="shared" si="6"/>
        <v>-0.10333333333331041</v>
      </c>
      <c r="T41" s="687">
        <f t="shared" si="11"/>
        <v>100.12571428571427</v>
      </c>
      <c r="U41" s="266">
        <f t="shared" si="7"/>
        <v>-9.0000000000017621E-2</v>
      </c>
      <c r="V41" s="609" t="str">
        <f t="shared" si="1"/>
        <v>---</v>
      </c>
      <c r="W41" s="247">
        <v>0</v>
      </c>
      <c r="X41" s="1677"/>
      <c r="Y41" s="217"/>
    </row>
    <row r="42" spans="1:25" ht="13.25" customHeight="1">
      <c r="A42" s="2190">
        <v>42401</v>
      </c>
      <c r="B42" s="1744">
        <v>98.738457885750037</v>
      </c>
      <c r="C42" s="36">
        <f t="shared" si="2"/>
        <v>-4.2317938192567794E-2</v>
      </c>
      <c r="D42" s="970">
        <f t="shared" si="12"/>
        <v>-0.36</v>
      </c>
      <c r="E42" s="52">
        <f t="shared" si="14"/>
        <v>98.755941801955089</v>
      </c>
      <c r="F42" s="263">
        <f t="shared" si="3"/>
        <v>-2.7527229689070509E-3</v>
      </c>
      <c r="G42" s="638">
        <f t="shared" si="10"/>
        <v>98.817851596900439</v>
      </c>
      <c r="H42" s="970">
        <f t="shared" si="4"/>
        <v>-5.121840226945551E-2</v>
      </c>
      <c r="I42" s="2213" t="s">
        <v>346</v>
      </c>
      <c r="J42" s="1736" t="str">
        <f t="shared" si="0"/>
        <v>---</v>
      </c>
      <c r="K42" s="17">
        <v>0</v>
      </c>
      <c r="L42" s="2756"/>
      <c r="M42" s="2756"/>
      <c r="N42" s="201">
        <v>42401</v>
      </c>
      <c r="O42" s="710">
        <v>99.76</v>
      </c>
      <c r="P42" s="36">
        <f t="shared" si="5"/>
        <v>-5.9999999999988063E-2</v>
      </c>
      <c r="Q42" s="263">
        <f t="shared" si="13"/>
        <v>-0.45</v>
      </c>
      <c r="R42" s="394">
        <f t="shared" si="9"/>
        <v>99.826666666666668</v>
      </c>
      <c r="S42" s="297">
        <f t="shared" si="6"/>
        <v>-8.3333333333342807E-2</v>
      </c>
      <c r="T42" s="687">
        <f t="shared" si="11"/>
        <v>100.03142857142858</v>
      </c>
      <c r="U42" s="266">
        <f t="shared" si="7"/>
        <v>-9.4285714285689437E-2</v>
      </c>
      <c r="V42" s="609" t="str">
        <f t="shared" si="1"/>
        <v>---</v>
      </c>
      <c r="W42" s="248">
        <v>0</v>
      </c>
      <c r="X42" s="1677"/>
      <c r="Y42" s="217"/>
    </row>
    <row r="43" spans="1:25" ht="13.25" customHeight="1">
      <c r="A43" s="2190">
        <v>42430</v>
      </c>
      <c r="B43" s="1744">
        <v>98.750159815722938</v>
      </c>
      <c r="C43" s="21">
        <f t="shared" si="2"/>
        <v>1.1701929972900871E-2</v>
      </c>
      <c r="D43" s="1738">
        <f t="shared" si="12"/>
        <v>-0.31</v>
      </c>
      <c r="E43" s="687">
        <f t="shared" si="14"/>
        <v>98.756464508471865</v>
      </c>
      <c r="F43" s="266">
        <f t="shared" si="3"/>
        <v>5.2270651677588376E-4</v>
      </c>
      <c r="G43" s="1737">
        <f t="shared" si="10"/>
        <v>98.779814280207617</v>
      </c>
      <c r="H43" s="1738">
        <f t="shared" si="4"/>
        <v>-3.8037316692822287E-2</v>
      </c>
      <c r="I43" s="2210" t="s">
        <v>349</v>
      </c>
      <c r="J43" s="1733" t="str">
        <f t="shared" si="0"/>
        <v>---</v>
      </c>
      <c r="K43" s="17">
        <v>0</v>
      </c>
      <c r="L43" s="2756"/>
      <c r="M43" s="2756"/>
      <c r="N43" s="201">
        <v>42430</v>
      </c>
      <c r="O43" s="710">
        <v>99.71</v>
      </c>
      <c r="P43" s="36">
        <f t="shared" si="5"/>
        <v>-5.0000000000011369E-2</v>
      </c>
      <c r="Q43" s="263">
        <f t="shared" si="13"/>
        <v>-0.57999999999999996</v>
      </c>
      <c r="R43" s="394">
        <f t="shared" si="9"/>
        <v>99.763333333333321</v>
      </c>
      <c r="S43" s="297">
        <f t="shared" si="6"/>
        <v>-6.3333333333346786E-2</v>
      </c>
      <c r="T43" s="687">
        <f t="shared" si="11"/>
        <v>99.940000000000012</v>
      </c>
      <c r="U43" s="266">
        <f t="shared" si="7"/>
        <v>-9.1428571428565419E-2</v>
      </c>
      <c r="V43" s="609" t="str">
        <f t="shared" si="1"/>
        <v>---</v>
      </c>
      <c r="W43" s="248">
        <v>0</v>
      </c>
      <c r="X43" s="1677"/>
      <c r="Y43" s="217"/>
    </row>
    <row r="44" spans="1:25" ht="13.25" customHeight="1">
      <c r="A44" s="2190">
        <v>42461</v>
      </c>
      <c r="B44" s="2501">
        <v>98.802146881719437</v>
      </c>
      <c r="C44" s="36">
        <f t="shared" si="2"/>
        <v>5.1987065996499382E-2</v>
      </c>
      <c r="D44" s="970">
        <f t="shared" si="12"/>
        <v>-0.27</v>
      </c>
      <c r="E44" s="52">
        <f t="shared" si="14"/>
        <v>98.763588194397471</v>
      </c>
      <c r="F44" s="263">
        <f t="shared" si="3"/>
        <v>7.1236859256060825E-3</v>
      </c>
      <c r="G44" s="638">
        <f t="shared" ref="G44" si="15">SUM(B38:B44)/7</f>
        <v>98.766638772071559</v>
      </c>
      <c r="H44" s="970">
        <f t="shared" si="4"/>
        <v>-1.3175508136058056E-2</v>
      </c>
      <c r="I44" s="2213" t="s">
        <v>349</v>
      </c>
      <c r="J44" s="1736" t="str">
        <f t="shared" si="0"/>
        <v>---</v>
      </c>
      <c r="K44" s="17">
        <v>0</v>
      </c>
      <c r="L44" s="2756"/>
      <c r="M44" s="2756"/>
      <c r="N44" s="201">
        <v>42461</v>
      </c>
      <c r="O44" s="710">
        <v>99.68</v>
      </c>
      <c r="P44" s="36">
        <f t="shared" si="5"/>
        <v>-2.9999999999986926E-2</v>
      </c>
      <c r="Q44" s="263">
        <f t="shared" si="13"/>
        <v>-0.69</v>
      </c>
      <c r="R44" s="394">
        <f t="shared" si="9"/>
        <v>99.716666666666654</v>
      </c>
      <c r="S44" s="297">
        <f t="shared" si="6"/>
        <v>-4.6666666666666856E-2</v>
      </c>
      <c r="T44" s="687">
        <f t="shared" si="11"/>
        <v>99.858571428571423</v>
      </c>
      <c r="U44" s="266">
        <f t="shared" si="7"/>
        <v>-8.1428571428588725E-2</v>
      </c>
      <c r="V44" s="609" t="str">
        <f t="shared" si="1"/>
        <v>---</v>
      </c>
      <c r="W44" s="248">
        <v>0</v>
      </c>
      <c r="X44" s="1677"/>
      <c r="Y44" s="217"/>
    </row>
    <row r="45" spans="1:25" ht="13.25" customHeight="1">
      <c r="A45" s="2190">
        <v>42491</v>
      </c>
      <c r="B45" s="1744">
        <v>98.917667833162227</v>
      </c>
      <c r="C45" s="21">
        <f t="shared" si="2"/>
        <v>0.11552095144278951</v>
      </c>
      <c r="D45" s="1738">
        <f t="shared" si="12"/>
        <v>-0.21</v>
      </c>
      <c r="E45" s="687">
        <f t="shared" si="14"/>
        <v>98.823324843534863</v>
      </c>
      <c r="F45" s="266">
        <f t="shared" si="3"/>
        <v>5.9736649137391851E-2</v>
      </c>
      <c r="G45" s="1737">
        <f t="shared" ref="G45:G82" si="16">SUM(B39:B45)/7</f>
        <v>98.783502284446655</v>
      </c>
      <c r="H45" s="1738">
        <f t="shared" si="4"/>
        <v>1.6863512375095979E-2</v>
      </c>
      <c r="I45" s="2191" t="s">
        <v>344</v>
      </c>
      <c r="J45" s="1733" t="str">
        <f t="shared" si="0"/>
        <v>---</v>
      </c>
      <c r="K45" s="17">
        <v>0</v>
      </c>
      <c r="L45" s="2756"/>
      <c r="M45" s="2756"/>
      <c r="N45" s="250">
        <v>42491</v>
      </c>
      <c r="O45" s="713">
        <v>99.66</v>
      </c>
      <c r="P45" s="251">
        <f t="shared" si="5"/>
        <v>-2.0000000000010232E-2</v>
      </c>
      <c r="Q45" s="693">
        <f t="shared" si="13"/>
        <v>-0.77</v>
      </c>
      <c r="R45" s="393">
        <f t="shared" si="9"/>
        <v>99.683333333333323</v>
      </c>
      <c r="S45" s="295">
        <f t="shared" si="6"/>
        <v>-3.3333333333331439E-2</v>
      </c>
      <c r="T45" s="683">
        <f t="shared" si="11"/>
        <v>99.791428571428568</v>
      </c>
      <c r="U45" s="693">
        <f t="shared" si="7"/>
        <v>-6.714285714285495E-2</v>
      </c>
      <c r="V45" s="608" t="str">
        <f t="shared" si="1"/>
        <v>谷</v>
      </c>
      <c r="W45" s="255">
        <v>-1</v>
      </c>
      <c r="X45" s="1677"/>
      <c r="Y45" s="217"/>
    </row>
    <row r="46" spans="1:25" ht="13.25" customHeight="1">
      <c r="A46" s="2190">
        <v>42522</v>
      </c>
      <c r="B46" s="1744">
        <v>99.133774221227512</v>
      </c>
      <c r="C46" s="21">
        <f t="shared" si="2"/>
        <v>0.2161063880652847</v>
      </c>
      <c r="D46" s="1738">
        <f t="shared" si="12"/>
        <v>-0.01</v>
      </c>
      <c r="E46" s="687">
        <f t="shared" si="14"/>
        <v>98.951196312036402</v>
      </c>
      <c r="F46" s="266">
        <f t="shared" si="3"/>
        <v>0.12787146850153874</v>
      </c>
      <c r="G46" s="1737">
        <f t="shared" si="16"/>
        <v>98.838796308242493</v>
      </c>
      <c r="H46" s="1738">
        <f t="shared" si="4"/>
        <v>5.5294023795838143E-2</v>
      </c>
      <c r="I46" s="2191" t="s">
        <v>343</v>
      </c>
      <c r="J46" s="1733" t="str">
        <f t="shared" si="0"/>
        <v>---</v>
      </c>
      <c r="K46" s="17">
        <v>0</v>
      </c>
      <c r="L46" s="2756"/>
      <c r="M46" s="2756"/>
      <c r="N46" s="201">
        <v>42522</v>
      </c>
      <c r="O46" s="710">
        <v>99.66</v>
      </c>
      <c r="P46" s="36">
        <f t="shared" si="5"/>
        <v>0</v>
      </c>
      <c r="Q46" s="263">
        <f t="shared" si="13"/>
        <v>-0.79</v>
      </c>
      <c r="R46" s="394">
        <f t="shared" si="9"/>
        <v>99.666666666666671</v>
      </c>
      <c r="S46" s="297">
        <f t="shared" si="6"/>
        <v>-1.6666666666651508E-2</v>
      </c>
      <c r="T46" s="52">
        <f t="shared" si="11"/>
        <v>99.741428571428557</v>
      </c>
      <c r="U46" s="263">
        <f t="shared" si="7"/>
        <v>-5.0000000000011369E-2</v>
      </c>
      <c r="V46" s="609" t="str">
        <f t="shared" si="1"/>
        <v>---</v>
      </c>
      <c r="W46" s="248">
        <v>0</v>
      </c>
      <c r="X46" s="1677"/>
      <c r="Y46" s="217"/>
    </row>
    <row r="47" spans="1:25" ht="13.25" customHeight="1">
      <c r="A47" s="2190">
        <v>42552</v>
      </c>
      <c r="B47" s="1744">
        <v>99.449598757874227</v>
      </c>
      <c r="C47" s="21">
        <f t="shared" si="2"/>
        <v>0.31582453664671561</v>
      </c>
      <c r="D47" s="1738">
        <f t="shared" si="12"/>
        <v>0.36</v>
      </c>
      <c r="E47" s="687">
        <f t="shared" si="14"/>
        <v>99.167013604087984</v>
      </c>
      <c r="F47" s="266">
        <f t="shared" si="3"/>
        <v>0.2158172920515824</v>
      </c>
      <c r="G47" s="1737">
        <f t="shared" si="16"/>
        <v>98.938940174199857</v>
      </c>
      <c r="H47" s="1738">
        <f t="shared" si="4"/>
        <v>0.10014386595736369</v>
      </c>
      <c r="I47" s="2191" t="s">
        <v>343</v>
      </c>
      <c r="J47" s="1733" t="str">
        <f t="shared" si="0"/>
        <v>---</v>
      </c>
      <c r="K47" s="17">
        <v>0</v>
      </c>
      <c r="L47" s="2756"/>
      <c r="M47" s="2756"/>
      <c r="N47" s="201">
        <v>42552</v>
      </c>
      <c r="O47" s="710">
        <v>99.69</v>
      </c>
      <c r="P47" s="36">
        <f t="shared" si="5"/>
        <v>3.0000000000001137E-2</v>
      </c>
      <c r="Q47" s="263">
        <f t="shared" si="13"/>
        <v>-0.73</v>
      </c>
      <c r="R47" s="394">
        <f t="shared" si="9"/>
        <v>99.67</v>
      </c>
      <c r="S47" s="297">
        <f t="shared" si="6"/>
        <v>3.3333333333303017E-3</v>
      </c>
      <c r="T47" s="687">
        <f t="shared" si="11"/>
        <v>99.71142857142857</v>
      </c>
      <c r="U47" s="266">
        <f t="shared" si="7"/>
        <v>-2.9999999999986926E-2</v>
      </c>
      <c r="V47" s="609" t="str">
        <f t="shared" si="1"/>
        <v>---</v>
      </c>
      <c r="W47" s="248">
        <v>0</v>
      </c>
      <c r="X47" s="1677"/>
      <c r="Y47" s="217"/>
    </row>
    <row r="48" spans="1:25" ht="13.25" customHeight="1">
      <c r="A48" s="2190">
        <v>42583</v>
      </c>
      <c r="B48" s="1744">
        <v>99.806595269355157</v>
      </c>
      <c r="C48" s="21">
        <f t="shared" si="2"/>
        <v>0.35699651148092926</v>
      </c>
      <c r="D48" s="1738">
        <f t="shared" si="12"/>
        <v>0.8</v>
      </c>
      <c r="E48" s="687">
        <f t="shared" si="14"/>
        <v>99.463322749485641</v>
      </c>
      <c r="F48" s="266">
        <f t="shared" si="3"/>
        <v>0.2963091453976574</v>
      </c>
      <c r="G48" s="1737">
        <f t="shared" si="16"/>
        <v>99.085485809258785</v>
      </c>
      <c r="H48" s="1738">
        <f t="shared" si="4"/>
        <v>0.14654563505892781</v>
      </c>
      <c r="I48" s="2191" t="s">
        <v>343</v>
      </c>
      <c r="J48" s="1733" t="str">
        <f t="shared" si="0"/>
        <v>---</v>
      </c>
      <c r="K48" s="17">
        <v>0</v>
      </c>
      <c r="L48" s="2756"/>
      <c r="M48" s="2756"/>
      <c r="N48" s="201">
        <v>42583</v>
      </c>
      <c r="O48" s="710">
        <v>99.74</v>
      </c>
      <c r="P48" s="36">
        <f t="shared" si="5"/>
        <v>4.9999999999997158E-2</v>
      </c>
      <c r="Q48" s="263">
        <f t="shared" si="13"/>
        <v>-0.61</v>
      </c>
      <c r="R48" s="394">
        <f t="shared" si="9"/>
        <v>99.696666666666658</v>
      </c>
      <c r="S48" s="297">
        <f t="shared" si="6"/>
        <v>2.6666666666656624E-2</v>
      </c>
      <c r="T48" s="687">
        <f t="shared" si="11"/>
        <v>99.699999999999974</v>
      </c>
      <c r="U48" s="266">
        <f t="shared" si="7"/>
        <v>-1.1428571428595546E-2</v>
      </c>
      <c r="V48" s="609" t="str">
        <f t="shared" si="1"/>
        <v>---</v>
      </c>
      <c r="W48" s="248">
        <v>0</v>
      </c>
      <c r="X48" s="1677"/>
      <c r="Y48" s="217"/>
    </row>
    <row r="49" spans="1:25" ht="13.25" customHeight="1">
      <c r="A49" s="2190">
        <v>42614</v>
      </c>
      <c r="B49" s="1744">
        <v>100.18823611643127</v>
      </c>
      <c r="C49" s="21">
        <f t="shared" si="2"/>
        <v>0.38164084707611323</v>
      </c>
      <c r="D49" s="1738">
        <f t="shared" si="12"/>
        <v>1.31</v>
      </c>
      <c r="E49" s="687">
        <f t="shared" si="14"/>
        <v>99.814810047886894</v>
      </c>
      <c r="F49" s="266">
        <f t="shared" si="3"/>
        <v>0.3514872984012527</v>
      </c>
      <c r="G49" s="1737">
        <f t="shared" si="16"/>
        <v>99.292596985070404</v>
      </c>
      <c r="H49" s="1738">
        <f t="shared" si="4"/>
        <v>0.20711117581161886</v>
      </c>
      <c r="I49" s="2191" t="s">
        <v>343</v>
      </c>
      <c r="J49" s="1733" t="str">
        <f t="shared" si="0"/>
        <v>---</v>
      </c>
      <c r="K49" s="17">
        <v>0</v>
      </c>
      <c r="L49" s="2756"/>
      <c r="M49" s="2756"/>
      <c r="N49" s="201">
        <v>42614</v>
      </c>
      <c r="O49" s="710">
        <v>99.82</v>
      </c>
      <c r="P49" s="36">
        <f t="shared" si="5"/>
        <v>7.9999999999998295E-2</v>
      </c>
      <c r="Q49" s="263">
        <f t="shared" si="13"/>
        <v>-0.43</v>
      </c>
      <c r="R49" s="394">
        <f t="shared" si="9"/>
        <v>99.75</v>
      </c>
      <c r="S49" s="297">
        <f t="shared" si="6"/>
        <v>5.333333333334167E-2</v>
      </c>
      <c r="T49" s="687">
        <f t="shared" si="11"/>
        <v>99.708571428571403</v>
      </c>
      <c r="U49" s="266">
        <f t="shared" si="7"/>
        <v>8.5714285714288962E-3</v>
      </c>
      <c r="V49" s="609" t="str">
        <f t="shared" si="1"/>
        <v>---</v>
      </c>
      <c r="W49" s="248">
        <v>0</v>
      </c>
      <c r="X49" s="1677"/>
      <c r="Y49" s="217"/>
    </row>
    <row r="50" spans="1:25" ht="13.25" customHeight="1">
      <c r="A50" s="2190">
        <v>42644</v>
      </c>
      <c r="B50" s="1744">
        <v>100.55233016328971</v>
      </c>
      <c r="C50" s="21">
        <f t="shared" si="2"/>
        <v>0.36409404685844038</v>
      </c>
      <c r="D50" s="1738">
        <f t="shared" si="12"/>
        <v>1.77</v>
      </c>
      <c r="E50" s="687">
        <f t="shared" si="14"/>
        <v>100.18238718302537</v>
      </c>
      <c r="F50" s="266">
        <f t="shared" si="3"/>
        <v>0.36757713513847534</v>
      </c>
      <c r="G50" s="1737">
        <f t="shared" si="16"/>
        <v>99.550049891865669</v>
      </c>
      <c r="H50" s="1738">
        <f t="shared" si="4"/>
        <v>0.25745290679526533</v>
      </c>
      <c r="I50" s="2191" t="s">
        <v>343</v>
      </c>
      <c r="J50" s="1733" t="str">
        <f t="shared" si="0"/>
        <v>---</v>
      </c>
      <c r="K50" s="17">
        <v>0</v>
      </c>
      <c r="L50" s="2758" t="s">
        <v>587</v>
      </c>
      <c r="M50" s="1695"/>
      <c r="N50" s="201">
        <v>42644</v>
      </c>
      <c r="O50" s="710">
        <v>99.93</v>
      </c>
      <c r="P50" s="36">
        <f t="shared" si="5"/>
        <v>0.11000000000001364</v>
      </c>
      <c r="Q50" s="263">
        <f t="shared" si="13"/>
        <v>-0.2</v>
      </c>
      <c r="R50" s="394">
        <f t="shared" si="9"/>
        <v>99.83</v>
      </c>
      <c r="S50" s="297">
        <f t="shared" si="6"/>
        <v>7.9999999999998295E-2</v>
      </c>
      <c r="T50" s="687">
        <f t="shared" si="11"/>
        <v>99.740000000000009</v>
      </c>
      <c r="U50" s="266">
        <f t="shared" si="7"/>
        <v>3.1428571428605778E-2</v>
      </c>
      <c r="V50" s="609" t="str">
        <f t="shared" si="1"/>
        <v>---</v>
      </c>
      <c r="W50" s="248">
        <v>0</v>
      </c>
      <c r="X50" s="1674" t="s">
        <v>587</v>
      </c>
      <c r="Y50" s="217"/>
    </row>
    <row r="51" spans="1:25" ht="13.25" customHeight="1">
      <c r="A51" s="2190">
        <v>42675</v>
      </c>
      <c r="B51" s="1744">
        <v>100.94526050913561</v>
      </c>
      <c r="C51" s="21">
        <f t="shared" si="2"/>
        <v>0.39293034584589748</v>
      </c>
      <c r="D51" s="1738">
        <f t="shared" si="12"/>
        <v>2.23</v>
      </c>
      <c r="E51" s="687">
        <f t="shared" si="14"/>
        <v>100.5619422629522</v>
      </c>
      <c r="F51" s="266">
        <f t="shared" si="3"/>
        <v>0.37955507992683124</v>
      </c>
      <c r="G51" s="1737">
        <f t="shared" si="16"/>
        <v>99.856208981496522</v>
      </c>
      <c r="H51" s="1738">
        <f t="shared" si="4"/>
        <v>0.30615908963085303</v>
      </c>
      <c r="I51" s="2191" t="s">
        <v>343</v>
      </c>
      <c r="J51" s="1733" t="str">
        <f t="shared" si="0"/>
        <v>---</v>
      </c>
      <c r="K51" s="17">
        <v>0</v>
      </c>
      <c r="L51" s="2758" t="s">
        <v>588</v>
      </c>
      <c r="M51" s="1695"/>
      <c r="N51" s="201">
        <v>42675</v>
      </c>
      <c r="O51" s="710">
        <v>100.05</v>
      </c>
      <c r="P51" s="36">
        <f t="shared" si="5"/>
        <v>0.11999999999999034</v>
      </c>
      <c r="Q51" s="263">
        <f t="shared" si="13"/>
        <v>0.04</v>
      </c>
      <c r="R51" s="394">
        <f t="shared" si="9"/>
        <v>99.933333333333337</v>
      </c>
      <c r="S51" s="297">
        <f t="shared" si="6"/>
        <v>0.10333333333333883</v>
      </c>
      <c r="T51" s="687">
        <f t="shared" si="11"/>
        <v>99.79285714285713</v>
      </c>
      <c r="U51" s="266">
        <f t="shared" si="7"/>
        <v>5.2857142857121175E-2</v>
      </c>
      <c r="V51" s="609" t="str">
        <f t="shared" si="1"/>
        <v>---</v>
      </c>
      <c r="W51" s="248">
        <v>0</v>
      </c>
      <c r="X51" s="1674" t="s">
        <v>588</v>
      </c>
      <c r="Y51" s="217"/>
    </row>
    <row r="52" spans="1:25" ht="13.25" customHeight="1">
      <c r="A52" s="2190">
        <v>42705</v>
      </c>
      <c r="B52" s="1744">
        <v>101.323222321687</v>
      </c>
      <c r="C52" s="21">
        <f t="shared" si="2"/>
        <v>0.37796181255139061</v>
      </c>
      <c r="D52" s="1738">
        <f t="shared" si="12"/>
        <v>2.61</v>
      </c>
      <c r="E52" s="687">
        <f t="shared" si="14"/>
        <v>100.94027099803743</v>
      </c>
      <c r="F52" s="266">
        <f t="shared" si="3"/>
        <v>0.37832873508523335</v>
      </c>
      <c r="G52" s="1737">
        <f t="shared" si="16"/>
        <v>100.19985962271436</v>
      </c>
      <c r="H52" s="1738">
        <f t="shared" si="4"/>
        <v>0.34365064121783462</v>
      </c>
      <c r="I52" s="2191" t="s">
        <v>343</v>
      </c>
      <c r="J52" s="1733" t="str">
        <f t="shared" si="0"/>
        <v>---</v>
      </c>
      <c r="K52" s="2684">
        <v>0</v>
      </c>
      <c r="L52" s="2759" t="s">
        <v>589</v>
      </c>
      <c r="M52" s="1695"/>
      <c r="N52" s="202">
        <v>42705</v>
      </c>
      <c r="O52" s="711">
        <v>100.17</v>
      </c>
      <c r="P52" s="36">
        <f t="shared" si="5"/>
        <v>0.12000000000000455</v>
      </c>
      <c r="Q52" s="543">
        <f t="shared" si="13"/>
        <v>0.27</v>
      </c>
      <c r="R52" s="394">
        <f t="shared" si="9"/>
        <v>100.05000000000001</v>
      </c>
      <c r="S52" s="297">
        <f t="shared" si="6"/>
        <v>0.11666666666667425</v>
      </c>
      <c r="T52" s="687">
        <f t="shared" si="11"/>
        <v>99.865714285714276</v>
      </c>
      <c r="U52" s="266">
        <f t="shared" si="7"/>
        <v>7.2857142857145618E-2</v>
      </c>
      <c r="V52" s="627" t="s">
        <v>345</v>
      </c>
      <c r="W52" s="261">
        <v>0</v>
      </c>
      <c r="X52" s="1674" t="s">
        <v>589</v>
      </c>
      <c r="Y52" s="217"/>
    </row>
    <row r="53" spans="1:25" ht="13.25" customHeight="1">
      <c r="A53" s="2188">
        <v>42736</v>
      </c>
      <c r="B53" s="2499">
        <v>101.62034749709649</v>
      </c>
      <c r="C53" s="615">
        <f t="shared" si="2"/>
        <v>0.29712517540949079</v>
      </c>
      <c r="D53" s="1035">
        <f t="shared" si="12"/>
        <v>2.87</v>
      </c>
      <c r="E53" s="696">
        <f t="shared" si="14"/>
        <v>101.29627677597303</v>
      </c>
      <c r="F53" s="1185">
        <f t="shared" si="3"/>
        <v>0.35600577793559296</v>
      </c>
      <c r="G53" s="2500">
        <f t="shared" si="16"/>
        <v>100.55508437640992</v>
      </c>
      <c r="H53" s="1035">
        <f t="shared" si="4"/>
        <v>0.35522475369556616</v>
      </c>
      <c r="I53" s="2216" t="s">
        <v>343</v>
      </c>
      <c r="J53" s="627" t="str">
        <f t="shared" si="0"/>
        <v>---</v>
      </c>
      <c r="K53" s="17">
        <v>0</v>
      </c>
      <c r="L53" s="2758" t="s">
        <v>590</v>
      </c>
      <c r="M53" s="1695"/>
      <c r="N53" s="200">
        <v>42736</v>
      </c>
      <c r="O53" s="717">
        <v>100.26</v>
      </c>
      <c r="P53" s="512">
        <f t="shared" si="5"/>
        <v>9.0000000000003411E-2</v>
      </c>
      <c r="Q53" s="263">
        <f t="shared" si="13"/>
        <v>0.44</v>
      </c>
      <c r="R53" s="642">
        <f t="shared" si="9"/>
        <v>100.16000000000001</v>
      </c>
      <c r="S53" s="643">
        <f t="shared" si="6"/>
        <v>0.10999999999999943</v>
      </c>
      <c r="T53" s="689">
        <f t="shared" si="11"/>
        <v>99.951428571428565</v>
      </c>
      <c r="U53" s="268">
        <f t="shared" si="7"/>
        <v>8.5714285714288962E-2</v>
      </c>
      <c r="V53" s="618" t="s">
        <v>345</v>
      </c>
      <c r="W53" s="616">
        <v>0</v>
      </c>
      <c r="X53" s="1681" t="s">
        <v>590</v>
      </c>
      <c r="Y53" s="217"/>
    </row>
    <row r="54" spans="1:25" ht="13.25" customHeight="1">
      <c r="A54" s="2189">
        <v>42767</v>
      </c>
      <c r="B54" s="1744">
        <v>101.73194167882308</v>
      </c>
      <c r="C54" s="21">
        <f t="shared" si="2"/>
        <v>0.11159418172658775</v>
      </c>
      <c r="D54" s="523">
        <f t="shared" si="12"/>
        <v>3.03</v>
      </c>
      <c r="E54" s="521">
        <f t="shared" si="14"/>
        <v>101.55850383253552</v>
      </c>
      <c r="F54" s="697">
        <f t="shared" si="3"/>
        <v>0.26222705656249445</v>
      </c>
      <c r="G54" s="636">
        <f t="shared" si="16"/>
        <v>100.8811333651169</v>
      </c>
      <c r="H54" s="523">
        <f t="shared" si="4"/>
        <v>0.32604898870697241</v>
      </c>
      <c r="I54" s="2214" t="s">
        <v>343</v>
      </c>
      <c r="J54" s="609" t="str">
        <f t="shared" si="0"/>
        <v>山</v>
      </c>
      <c r="K54" s="17">
        <v>1</v>
      </c>
      <c r="L54" s="2758" t="s">
        <v>591</v>
      </c>
      <c r="M54" s="1695"/>
      <c r="N54" s="201">
        <v>42767</v>
      </c>
      <c r="O54" s="716">
        <v>100.34</v>
      </c>
      <c r="P54" s="511">
        <f t="shared" si="5"/>
        <v>7.9999999999998295E-2</v>
      </c>
      <c r="Q54" s="263">
        <f t="shared" si="13"/>
        <v>0.57999999999999996</v>
      </c>
      <c r="R54" s="394">
        <f t="shared" si="9"/>
        <v>100.25666666666666</v>
      </c>
      <c r="S54" s="297">
        <f t="shared" si="6"/>
        <v>9.6666666666649803E-2</v>
      </c>
      <c r="T54" s="687">
        <f t="shared" si="11"/>
        <v>100.04428571428572</v>
      </c>
      <c r="U54" s="266">
        <f t="shared" si="7"/>
        <v>9.285714285715585E-2</v>
      </c>
      <c r="V54" s="618" t="s">
        <v>345</v>
      </c>
      <c r="W54" s="616">
        <v>0</v>
      </c>
      <c r="X54" s="1674" t="s">
        <v>591</v>
      </c>
      <c r="Y54" s="217"/>
    </row>
    <row r="55" spans="1:25" ht="13.25" customHeight="1">
      <c r="A55" s="2190">
        <v>42795</v>
      </c>
      <c r="B55" s="1744">
        <v>101.69774621551089</v>
      </c>
      <c r="C55" s="535">
        <f t="shared" si="2"/>
        <v>-3.4195463312187258E-2</v>
      </c>
      <c r="D55" s="523">
        <f t="shared" si="12"/>
        <v>2.98</v>
      </c>
      <c r="E55" s="521">
        <f t="shared" si="14"/>
        <v>101.68334513047682</v>
      </c>
      <c r="F55" s="697">
        <f t="shared" si="3"/>
        <v>0.12484129794130183</v>
      </c>
      <c r="G55" s="636">
        <f t="shared" si="16"/>
        <v>101.15129778599628</v>
      </c>
      <c r="H55" s="523">
        <f t="shared" si="4"/>
        <v>0.27016442087938231</v>
      </c>
      <c r="I55" s="2214" t="s">
        <v>350</v>
      </c>
      <c r="J55" s="609" t="str">
        <f t="shared" si="0"/>
        <v>---</v>
      </c>
      <c r="K55" s="17">
        <v>0</v>
      </c>
      <c r="L55" s="2758" t="s">
        <v>592</v>
      </c>
      <c r="M55" s="1695"/>
      <c r="N55" s="201">
        <v>42795</v>
      </c>
      <c r="O55" s="716">
        <v>100.42</v>
      </c>
      <c r="P55" s="511">
        <f t="shared" si="5"/>
        <v>7.9999999999998295E-2</v>
      </c>
      <c r="Q55" s="263">
        <f t="shared" si="13"/>
        <v>0.71</v>
      </c>
      <c r="R55" s="394">
        <f t="shared" si="9"/>
        <v>100.34000000000002</v>
      </c>
      <c r="S55" s="297">
        <f t="shared" si="6"/>
        <v>8.3333333333357018E-2</v>
      </c>
      <c r="T55" s="687">
        <f t="shared" si="11"/>
        <v>100.14142857142858</v>
      </c>
      <c r="U55" s="266">
        <f t="shared" si="7"/>
        <v>9.7142857142856087E-2</v>
      </c>
      <c r="V55" s="618" t="s">
        <v>345</v>
      </c>
      <c r="W55" s="616">
        <v>0</v>
      </c>
      <c r="X55" s="1674" t="s">
        <v>592</v>
      </c>
      <c r="Y55" s="217"/>
    </row>
    <row r="56" spans="1:25" ht="13.25" customHeight="1">
      <c r="A56" s="2190">
        <v>42826</v>
      </c>
      <c r="B56" s="1744">
        <v>101.62661483527501</v>
      </c>
      <c r="C56" s="535">
        <f t="shared" si="2"/>
        <v>-7.1131380235883057E-2</v>
      </c>
      <c r="D56" s="523">
        <f t="shared" si="12"/>
        <v>2.86</v>
      </c>
      <c r="E56" s="521">
        <f t="shared" ref="E56:E73" si="17">SUM(B54:B56)/3</f>
        <v>101.68543424320301</v>
      </c>
      <c r="F56" s="697">
        <f t="shared" si="3"/>
        <v>2.089112726181952E-3</v>
      </c>
      <c r="G56" s="636">
        <f t="shared" si="16"/>
        <v>101.35678046011682</v>
      </c>
      <c r="H56" s="523">
        <f t="shared" si="4"/>
        <v>0.20548267412054599</v>
      </c>
      <c r="I56" s="2214" t="s">
        <v>350</v>
      </c>
      <c r="J56" s="1736" t="str">
        <f t="shared" si="0"/>
        <v>---</v>
      </c>
      <c r="K56" s="17">
        <v>0</v>
      </c>
      <c r="L56" s="2758" t="s">
        <v>593</v>
      </c>
      <c r="M56" s="1695"/>
      <c r="N56" s="201">
        <v>42826</v>
      </c>
      <c r="O56" s="716">
        <v>100.5</v>
      </c>
      <c r="P56" s="511">
        <f t="shared" si="5"/>
        <v>7.9999999999998295E-2</v>
      </c>
      <c r="Q56" s="263">
        <f t="shared" si="13"/>
        <v>0.82</v>
      </c>
      <c r="R56" s="394">
        <f t="shared" si="9"/>
        <v>100.42</v>
      </c>
      <c r="S56" s="297">
        <f t="shared" si="6"/>
        <v>7.9999999999984084E-2</v>
      </c>
      <c r="T56" s="687">
        <f t="shared" si="11"/>
        <v>100.23857142857142</v>
      </c>
      <c r="U56" s="266">
        <f t="shared" si="7"/>
        <v>9.7142857142841876E-2</v>
      </c>
      <c r="V56" s="618" t="s">
        <v>345</v>
      </c>
      <c r="W56" s="616">
        <v>0</v>
      </c>
      <c r="X56" s="1674" t="s">
        <v>593</v>
      </c>
      <c r="Y56" s="217"/>
    </row>
    <row r="57" spans="1:25" ht="13.25" customHeight="1">
      <c r="A57" s="2190">
        <v>42856</v>
      </c>
      <c r="B57" s="1744">
        <v>101.52264620771273</v>
      </c>
      <c r="C57" s="535">
        <f t="shared" si="2"/>
        <v>-0.10396862756228131</v>
      </c>
      <c r="D57" s="523">
        <f t="shared" si="12"/>
        <v>2.63</v>
      </c>
      <c r="E57" s="521">
        <f t="shared" si="17"/>
        <v>101.61566908616622</v>
      </c>
      <c r="F57" s="697">
        <f t="shared" si="3"/>
        <v>-6.9765157036783876E-2</v>
      </c>
      <c r="G57" s="636">
        <f t="shared" si="16"/>
        <v>101.49539703789154</v>
      </c>
      <c r="H57" s="523">
        <f t="shared" si="4"/>
        <v>0.13861657777471237</v>
      </c>
      <c r="I57" s="432" t="s">
        <v>281</v>
      </c>
      <c r="J57" s="1736" t="str">
        <f t="shared" si="0"/>
        <v>---</v>
      </c>
      <c r="K57" s="17">
        <v>0</v>
      </c>
      <c r="L57" s="2758" t="s">
        <v>584</v>
      </c>
      <c r="M57" s="1695"/>
      <c r="N57" s="201">
        <v>42856</v>
      </c>
      <c r="O57" s="716">
        <v>100.56</v>
      </c>
      <c r="P57" s="511">
        <f t="shared" si="5"/>
        <v>6.0000000000002274E-2</v>
      </c>
      <c r="Q57" s="263">
        <f t="shared" si="13"/>
        <v>0.9</v>
      </c>
      <c r="R57" s="394">
        <f t="shared" si="9"/>
        <v>100.49333333333334</v>
      </c>
      <c r="S57" s="297">
        <f t="shared" si="6"/>
        <v>7.3333333333337691E-2</v>
      </c>
      <c r="T57" s="687">
        <f t="shared" si="11"/>
        <v>100.32857142857142</v>
      </c>
      <c r="U57" s="266">
        <f t="shared" si="7"/>
        <v>9.0000000000003411E-2</v>
      </c>
      <c r="V57" s="618" t="s">
        <v>345</v>
      </c>
      <c r="W57" s="616">
        <v>0</v>
      </c>
      <c r="X57" s="1674" t="s">
        <v>584</v>
      </c>
      <c r="Y57" s="217"/>
    </row>
    <row r="58" spans="1:25" ht="13.25" customHeight="1">
      <c r="A58" s="2190">
        <v>42887</v>
      </c>
      <c r="B58" s="1744">
        <v>101.40164007077084</v>
      </c>
      <c r="C58" s="535">
        <f t="shared" si="2"/>
        <v>-0.12100613694188667</v>
      </c>
      <c r="D58" s="523">
        <f t="shared" si="12"/>
        <v>2.29</v>
      </c>
      <c r="E58" s="521">
        <f t="shared" si="17"/>
        <v>101.51696703791953</v>
      </c>
      <c r="F58" s="697">
        <f t="shared" si="3"/>
        <v>-9.8702048246693153E-2</v>
      </c>
      <c r="G58" s="636">
        <f t="shared" si="16"/>
        <v>101.56059411812514</v>
      </c>
      <c r="H58" s="523">
        <f t="shared" si="4"/>
        <v>6.5197080233602378E-2</v>
      </c>
      <c r="I58" s="432" t="s">
        <v>281</v>
      </c>
      <c r="J58" s="1736" t="str">
        <f t="shared" si="0"/>
        <v>---</v>
      </c>
      <c r="K58" s="17">
        <v>0</v>
      </c>
      <c r="L58" s="2758" t="s">
        <v>583</v>
      </c>
      <c r="M58" s="1695"/>
      <c r="N58" s="201">
        <v>42887</v>
      </c>
      <c r="O58" s="716">
        <v>100.61</v>
      </c>
      <c r="P58" s="511">
        <f t="shared" si="5"/>
        <v>4.9999999999997158E-2</v>
      </c>
      <c r="Q58" s="263">
        <f t="shared" si="13"/>
        <v>0.95</v>
      </c>
      <c r="R58" s="394">
        <f t="shared" si="9"/>
        <v>100.55666666666667</v>
      </c>
      <c r="S58" s="297">
        <f t="shared" si="6"/>
        <v>6.3333333333332575E-2</v>
      </c>
      <c r="T58" s="52">
        <f t="shared" si="11"/>
        <v>100.40857142857143</v>
      </c>
      <c r="U58" s="263">
        <f t="shared" si="7"/>
        <v>8.0000000000012506E-2</v>
      </c>
      <c r="V58" s="618" t="s">
        <v>345</v>
      </c>
      <c r="W58" s="616">
        <v>0</v>
      </c>
      <c r="X58" s="1674" t="s">
        <v>583</v>
      </c>
      <c r="Y58" s="217"/>
    </row>
    <row r="59" spans="1:25" ht="13.25" customHeight="1">
      <c r="A59" s="2190">
        <v>42917</v>
      </c>
      <c r="B59" s="1744">
        <v>101.31748843293914</v>
      </c>
      <c r="C59" s="535">
        <f t="shared" si="2"/>
        <v>-8.4151637831695325E-2</v>
      </c>
      <c r="D59" s="523">
        <f t="shared" si="12"/>
        <v>1.88</v>
      </c>
      <c r="E59" s="521">
        <f t="shared" si="17"/>
        <v>101.41392490380758</v>
      </c>
      <c r="F59" s="697">
        <f t="shared" si="3"/>
        <v>-0.10304213411194496</v>
      </c>
      <c r="G59" s="636">
        <f t="shared" si="16"/>
        <v>101.55977499116118</v>
      </c>
      <c r="H59" s="523">
        <f t="shared" si="4"/>
        <v>-8.1912696396102547E-4</v>
      </c>
      <c r="I59" s="432" t="s">
        <v>281</v>
      </c>
      <c r="J59" s="1736" t="str">
        <f t="shared" si="0"/>
        <v>---</v>
      </c>
      <c r="K59" s="17">
        <v>0</v>
      </c>
      <c r="L59" s="2760" t="s">
        <v>594</v>
      </c>
      <c r="M59" s="2756"/>
      <c r="N59" s="201">
        <v>42917</v>
      </c>
      <c r="O59" s="716">
        <v>100.63</v>
      </c>
      <c r="P59" s="511">
        <f t="shared" si="5"/>
        <v>1.9999999999996021E-2</v>
      </c>
      <c r="Q59" s="263">
        <f t="shared" si="13"/>
        <v>0.94</v>
      </c>
      <c r="R59" s="394">
        <f t="shared" si="9"/>
        <v>100.60000000000001</v>
      </c>
      <c r="S59" s="297">
        <f t="shared" si="6"/>
        <v>4.3333333333336554E-2</v>
      </c>
      <c r="T59" s="52">
        <f t="shared" si="11"/>
        <v>100.47428571428573</v>
      </c>
      <c r="U59" s="263">
        <f t="shared" si="7"/>
        <v>6.5714285714292942E-2</v>
      </c>
      <c r="V59" s="618" t="s">
        <v>345</v>
      </c>
      <c r="W59" s="616">
        <v>0</v>
      </c>
      <c r="X59" s="1680" t="s">
        <v>594</v>
      </c>
      <c r="Y59" s="10"/>
    </row>
    <row r="60" spans="1:25" ht="13.25" customHeight="1">
      <c r="A60" s="2190">
        <v>42948</v>
      </c>
      <c r="B60" s="1744">
        <v>101.28996362552917</v>
      </c>
      <c r="C60" s="535">
        <f t="shared" si="2"/>
        <v>-2.7524807409974983E-2</v>
      </c>
      <c r="D60" s="523">
        <f t="shared" si="12"/>
        <v>1.49</v>
      </c>
      <c r="E60" s="521">
        <f t="shared" si="17"/>
        <v>101.33636404307971</v>
      </c>
      <c r="F60" s="697">
        <f t="shared" si="3"/>
        <v>-7.7560860727871273E-2</v>
      </c>
      <c r="G60" s="636">
        <f t="shared" si="16"/>
        <v>101.51257729522298</v>
      </c>
      <c r="H60" s="523">
        <f t="shared" si="4"/>
        <v>-4.7197695938194784E-2</v>
      </c>
      <c r="I60" s="432" t="s">
        <v>281</v>
      </c>
      <c r="J60" s="1736" t="str">
        <f t="shared" si="0"/>
        <v>---</v>
      </c>
      <c r="K60" s="17">
        <v>0</v>
      </c>
      <c r="L60" s="2760" t="s">
        <v>595</v>
      </c>
      <c r="M60" s="2756"/>
      <c r="N60" s="201">
        <v>42948</v>
      </c>
      <c r="O60" s="716">
        <v>100.64</v>
      </c>
      <c r="P60" s="511">
        <f t="shared" si="5"/>
        <v>1.0000000000005116E-2</v>
      </c>
      <c r="Q60" s="263">
        <f t="shared" si="13"/>
        <v>0.9</v>
      </c>
      <c r="R60" s="394">
        <f t="shared" si="9"/>
        <v>100.62666666666667</v>
      </c>
      <c r="S60" s="297">
        <f t="shared" si="6"/>
        <v>2.6666666666656624E-2</v>
      </c>
      <c r="T60" s="52">
        <f t="shared" si="11"/>
        <v>100.52857142857142</v>
      </c>
      <c r="U60" s="263">
        <f t="shared" si="7"/>
        <v>5.4285714285697395E-2</v>
      </c>
      <c r="V60" s="618" t="s">
        <v>345</v>
      </c>
      <c r="W60" s="616">
        <v>0</v>
      </c>
      <c r="X60" s="1680" t="s">
        <v>595</v>
      </c>
      <c r="Y60" s="10"/>
    </row>
    <row r="61" spans="1:25" ht="13.25" customHeight="1">
      <c r="A61" s="2190">
        <v>42979</v>
      </c>
      <c r="B61" s="1744">
        <v>101.27983165227249</v>
      </c>
      <c r="C61" s="535">
        <f t="shared" si="2"/>
        <v>-1.0131973256676474E-2</v>
      </c>
      <c r="D61" s="523">
        <f t="shared" si="12"/>
        <v>1.0900000000000001</v>
      </c>
      <c r="E61" s="521">
        <f t="shared" si="17"/>
        <v>101.29576123691361</v>
      </c>
      <c r="F61" s="697">
        <f t="shared" si="3"/>
        <v>-4.060280616610612E-2</v>
      </c>
      <c r="G61" s="636">
        <f t="shared" si="16"/>
        <v>101.4479901485729</v>
      </c>
      <c r="H61" s="523">
        <f t="shared" si="4"/>
        <v>-6.4587146650083582E-2</v>
      </c>
      <c r="I61" s="432" t="s">
        <v>349</v>
      </c>
      <c r="J61" s="1736" t="str">
        <f t="shared" si="0"/>
        <v>---</v>
      </c>
      <c r="K61" s="17">
        <v>0</v>
      </c>
      <c r="L61" s="2758" t="s">
        <v>688</v>
      </c>
      <c r="M61" s="2756"/>
      <c r="N61" s="201">
        <v>42979</v>
      </c>
      <c r="O61" s="716">
        <v>100.65</v>
      </c>
      <c r="P61" s="511">
        <f t="shared" si="5"/>
        <v>1.0000000000005116E-2</v>
      </c>
      <c r="Q61" s="263">
        <f t="shared" si="13"/>
        <v>0.83</v>
      </c>
      <c r="R61" s="394">
        <f t="shared" si="9"/>
        <v>100.63999999999999</v>
      </c>
      <c r="S61" s="297">
        <f t="shared" si="6"/>
        <v>1.3333333333321207E-2</v>
      </c>
      <c r="T61" s="52">
        <f t="shared" si="11"/>
        <v>100.57285714285715</v>
      </c>
      <c r="U61" s="263">
        <f t="shared" si="7"/>
        <v>4.4285714285720701E-2</v>
      </c>
      <c r="V61" s="609" t="s">
        <v>345</v>
      </c>
      <c r="W61" s="617">
        <v>0</v>
      </c>
      <c r="X61" s="1674" t="s">
        <v>688</v>
      </c>
      <c r="Y61" s="10"/>
    </row>
    <row r="62" spans="1:25" ht="13.25" customHeight="1">
      <c r="A62" s="2190">
        <v>43009</v>
      </c>
      <c r="B62" s="1744">
        <v>101.27309973612535</v>
      </c>
      <c r="C62" s="535">
        <f t="shared" si="2"/>
        <v>-6.7319161471459665E-3</v>
      </c>
      <c r="D62" s="523">
        <f t="shared" si="12"/>
        <v>0.72</v>
      </c>
      <c r="E62" s="521">
        <f t="shared" si="17"/>
        <v>101.28096500464233</v>
      </c>
      <c r="F62" s="697">
        <f t="shared" si="3"/>
        <v>-1.4796232271280019E-2</v>
      </c>
      <c r="G62" s="657">
        <f t="shared" si="16"/>
        <v>101.38732636580353</v>
      </c>
      <c r="H62" s="614">
        <f t="shared" si="4"/>
        <v>-6.0663782769367458E-2</v>
      </c>
      <c r="I62" s="432" t="s">
        <v>349</v>
      </c>
      <c r="J62" s="1736" t="str">
        <f t="shared" si="0"/>
        <v>---</v>
      </c>
      <c r="K62" s="17">
        <v>0</v>
      </c>
      <c r="L62" s="2758" t="s">
        <v>587</v>
      </c>
      <c r="M62" s="2756"/>
      <c r="N62" s="201">
        <v>43009</v>
      </c>
      <c r="O62" s="716">
        <v>100.65</v>
      </c>
      <c r="P62" s="511">
        <f t="shared" si="5"/>
        <v>0</v>
      </c>
      <c r="Q62" s="263">
        <f t="shared" si="13"/>
        <v>0.72</v>
      </c>
      <c r="R62" s="394">
        <f t="shared" si="9"/>
        <v>100.64666666666669</v>
      </c>
      <c r="S62" s="297">
        <f t="shared" si="6"/>
        <v>6.6666666667032359E-3</v>
      </c>
      <c r="T62" s="52">
        <f t="shared" si="11"/>
        <v>100.60571428571428</v>
      </c>
      <c r="U62" s="263">
        <f t="shared" si="7"/>
        <v>3.2857142857139365E-2</v>
      </c>
      <c r="V62" s="609" t="s">
        <v>345</v>
      </c>
      <c r="W62" s="617">
        <v>0</v>
      </c>
      <c r="X62" s="1674" t="s">
        <v>587</v>
      </c>
      <c r="Y62" s="10"/>
    </row>
    <row r="63" spans="1:25" ht="13.25" customHeight="1">
      <c r="A63" s="2190">
        <v>43040</v>
      </c>
      <c r="B63" s="1744">
        <v>101.24776755620519</v>
      </c>
      <c r="C63" s="535">
        <f t="shared" si="2"/>
        <v>-2.5332179920155795E-2</v>
      </c>
      <c r="D63" s="523">
        <f t="shared" si="12"/>
        <v>0.3</v>
      </c>
      <c r="E63" s="521">
        <f t="shared" si="17"/>
        <v>101.266899648201</v>
      </c>
      <c r="F63" s="697">
        <f t="shared" si="3"/>
        <v>-1.4065356441321342E-2</v>
      </c>
      <c r="G63" s="657">
        <f t="shared" si="16"/>
        <v>101.33320532593642</v>
      </c>
      <c r="H63" s="614">
        <f t="shared" si="4"/>
        <v>-5.4121039867112586E-2</v>
      </c>
      <c r="I63" s="2214" t="s">
        <v>343</v>
      </c>
      <c r="J63" s="1736" t="str">
        <f t="shared" si="0"/>
        <v>---</v>
      </c>
      <c r="K63" s="17">
        <v>0</v>
      </c>
      <c r="L63" s="2758" t="s">
        <v>588</v>
      </c>
      <c r="M63" s="2756"/>
      <c r="N63" s="201">
        <v>43040</v>
      </c>
      <c r="O63" s="716">
        <v>100.66</v>
      </c>
      <c r="P63" s="36">
        <f t="shared" si="5"/>
        <v>9.9999999999909051E-3</v>
      </c>
      <c r="Q63" s="52">
        <f t="shared" si="13"/>
        <v>0.61</v>
      </c>
      <c r="R63" s="638">
        <f t="shared" si="9"/>
        <v>100.65333333333335</v>
      </c>
      <c r="S63" s="297">
        <f t="shared" si="6"/>
        <v>6.6666666666606034E-3</v>
      </c>
      <c r="T63" s="52">
        <f t="shared" si="11"/>
        <v>100.62857142857142</v>
      </c>
      <c r="U63" s="263">
        <f t="shared" si="7"/>
        <v>2.2857142857134249E-2</v>
      </c>
      <c r="V63" s="609" t="s">
        <v>345</v>
      </c>
      <c r="W63" s="617">
        <v>0</v>
      </c>
      <c r="X63" s="1674" t="s">
        <v>588</v>
      </c>
      <c r="Y63" s="10"/>
    </row>
    <row r="64" spans="1:25" ht="13.25" customHeight="1">
      <c r="A64" s="2190">
        <v>43070</v>
      </c>
      <c r="B64" s="1757">
        <v>101.19070888068795</v>
      </c>
      <c r="C64" s="586">
        <f t="shared" si="2"/>
        <v>-5.7058675517239976E-2</v>
      </c>
      <c r="D64" s="654">
        <f t="shared" si="12"/>
        <v>-0.13</v>
      </c>
      <c r="E64" s="966">
        <f t="shared" si="17"/>
        <v>101.23719205767283</v>
      </c>
      <c r="F64" s="698">
        <f t="shared" si="3"/>
        <v>-2.9707590528175842E-2</v>
      </c>
      <c r="G64" s="637">
        <f t="shared" si="16"/>
        <v>101.28578570779003</v>
      </c>
      <c r="H64" s="814">
        <f t="shared" si="4"/>
        <v>-4.7419618146392395E-2</v>
      </c>
      <c r="I64" s="2215" t="s">
        <v>343</v>
      </c>
      <c r="J64" s="1736" t="str">
        <f t="shared" si="0"/>
        <v>---</v>
      </c>
      <c r="K64" s="2684">
        <v>0</v>
      </c>
      <c r="L64" s="2759" t="s">
        <v>589</v>
      </c>
      <c r="M64" s="2756"/>
      <c r="N64" s="202">
        <v>43070</v>
      </c>
      <c r="O64" s="718">
        <v>100.66</v>
      </c>
      <c r="P64" s="242">
        <f t="shared" si="5"/>
        <v>0</v>
      </c>
      <c r="Q64" s="550">
        <f t="shared" si="13"/>
        <v>0.49</v>
      </c>
      <c r="R64" s="644">
        <f t="shared" si="9"/>
        <v>100.65666666666668</v>
      </c>
      <c r="S64" s="490">
        <f t="shared" si="6"/>
        <v>3.3333333333303017E-3</v>
      </c>
      <c r="T64" s="550">
        <f t="shared" si="11"/>
        <v>100.64285714285712</v>
      </c>
      <c r="U64" s="543">
        <f t="shared" si="7"/>
        <v>1.4285714285705353E-2</v>
      </c>
      <c r="V64" s="627" t="s">
        <v>345</v>
      </c>
      <c r="W64" s="261">
        <v>0</v>
      </c>
      <c r="X64" s="1679" t="s">
        <v>589</v>
      </c>
      <c r="Y64" s="10"/>
    </row>
    <row r="65" spans="1:25" ht="13.25" customHeight="1">
      <c r="A65" s="2188">
        <v>43101</v>
      </c>
      <c r="B65" s="1758">
        <v>101.10117603112177</v>
      </c>
      <c r="C65" s="615">
        <f t="shared" si="2"/>
        <v>-8.9532849566182904E-2</v>
      </c>
      <c r="D65" s="655">
        <f t="shared" si="12"/>
        <v>-0.51</v>
      </c>
      <c r="E65" s="967">
        <f t="shared" si="17"/>
        <v>101.17988415600497</v>
      </c>
      <c r="F65" s="696">
        <f t="shared" si="3"/>
        <v>-5.7307901667854821E-2</v>
      </c>
      <c r="G65" s="656">
        <f t="shared" si="16"/>
        <v>101.24286227355444</v>
      </c>
      <c r="H65" s="655">
        <f t="shared" si="4"/>
        <v>-4.2923434235589752E-2</v>
      </c>
      <c r="I65" s="2216" t="s">
        <v>350</v>
      </c>
      <c r="J65" s="50" t="str">
        <f t="shared" si="0"/>
        <v>---</v>
      </c>
      <c r="K65" s="17">
        <v>0</v>
      </c>
      <c r="L65" s="2761" t="s">
        <v>590</v>
      </c>
      <c r="M65" s="2756"/>
      <c r="N65" s="315">
        <v>43101</v>
      </c>
      <c r="O65" s="717">
        <v>100.65</v>
      </c>
      <c r="P65" s="512">
        <f t="shared" si="5"/>
        <v>-9.9999999999909051E-3</v>
      </c>
      <c r="Q65" s="695">
        <f t="shared" si="13"/>
        <v>0.39</v>
      </c>
      <c r="R65" s="642">
        <f t="shared" si="9"/>
        <v>100.65666666666668</v>
      </c>
      <c r="S65" s="643">
        <f t="shared" si="6"/>
        <v>0</v>
      </c>
      <c r="T65" s="547">
        <f t="shared" si="11"/>
        <v>100.6485714285714</v>
      </c>
      <c r="U65" s="695">
        <f t="shared" si="7"/>
        <v>5.7142857142764569E-3</v>
      </c>
      <c r="V65" s="618" t="s">
        <v>345</v>
      </c>
      <c r="W65" s="616">
        <v>0</v>
      </c>
      <c r="X65" s="1681" t="s">
        <v>590</v>
      </c>
      <c r="Y65" s="10"/>
    </row>
    <row r="66" spans="1:25" ht="13.25" customHeight="1">
      <c r="A66" s="2189">
        <v>43132</v>
      </c>
      <c r="B66" s="1744">
        <v>101.08031240805521</v>
      </c>
      <c r="C66" s="535">
        <f t="shared" si="2"/>
        <v>-2.0863623066560422E-2</v>
      </c>
      <c r="D66" s="614">
        <f t="shared" si="12"/>
        <v>-0.64</v>
      </c>
      <c r="E66" s="965">
        <f t="shared" si="17"/>
        <v>101.12406577328831</v>
      </c>
      <c r="F66" s="521">
        <f t="shared" si="3"/>
        <v>-5.5818382716665838E-2</v>
      </c>
      <c r="G66" s="657">
        <f t="shared" si="16"/>
        <v>101.20897998428529</v>
      </c>
      <c r="H66" s="614">
        <f t="shared" si="4"/>
        <v>-3.3882289269143939E-2</v>
      </c>
      <c r="I66" s="432" t="s">
        <v>281</v>
      </c>
      <c r="J66" s="50" t="str">
        <f t="shared" si="0"/>
        <v>---</v>
      </c>
      <c r="K66" s="17">
        <v>0</v>
      </c>
      <c r="L66" s="2758" t="s">
        <v>591</v>
      </c>
      <c r="M66" s="2756"/>
      <c r="N66" s="316">
        <v>43132</v>
      </c>
      <c r="O66" s="716">
        <v>100.65</v>
      </c>
      <c r="P66" s="511">
        <f t="shared" si="5"/>
        <v>0</v>
      </c>
      <c r="Q66" s="263">
        <f t="shared" si="13"/>
        <v>0.31</v>
      </c>
      <c r="R66" s="394">
        <f t="shared" si="9"/>
        <v>100.65333333333335</v>
      </c>
      <c r="S66" s="297">
        <f t="shared" si="6"/>
        <v>-3.3333333333303017E-3</v>
      </c>
      <c r="T66" s="52">
        <f t="shared" si="11"/>
        <v>100.65142857142857</v>
      </c>
      <c r="U66" s="263">
        <f t="shared" si="7"/>
        <v>2.8571428571666502E-3</v>
      </c>
      <c r="V66" s="618" t="s">
        <v>345</v>
      </c>
      <c r="W66" s="616">
        <v>0</v>
      </c>
      <c r="X66" s="1674" t="s">
        <v>591</v>
      </c>
      <c r="Y66" s="10"/>
    </row>
    <row r="67" spans="1:25" ht="13.25" customHeight="1">
      <c r="A67" s="2190">
        <v>43160</v>
      </c>
      <c r="B67" s="1744">
        <v>101.15009925500387</v>
      </c>
      <c r="C67" s="535">
        <f t="shared" si="2"/>
        <v>6.9786846948659331E-2</v>
      </c>
      <c r="D67" s="614">
        <f t="shared" si="12"/>
        <v>-0.54</v>
      </c>
      <c r="E67" s="965">
        <f t="shared" si="17"/>
        <v>101.11052923139361</v>
      </c>
      <c r="F67" s="521">
        <f t="shared" si="3"/>
        <v>-1.3536541894694665E-2</v>
      </c>
      <c r="G67" s="657">
        <f t="shared" si="16"/>
        <v>101.18899935992455</v>
      </c>
      <c r="H67" s="614">
        <f t="shared" si="4"/>
        <v>-1.9980624360741217E-2</v>
      </c>
      <c r="I67" s="432" t="s">
        <v>281</v>
      </c>
      <c r="J67" s="1736" t="str">
        <f t="shared" si="0"/>
        <v>---</v>
      </c>
      <c r="K67" s="17">
        <v>0</v>
      </c>
      <c r="L67" s="2758" t="s">
        <v>592</v>
      </c>
      <c r="M67" s="2756"/>
      <c r="N67" s="201">
        <v>43160</v>
      </c>
      <c r="O67" s="716">
        <v>100.64</v>
      </c>
      <c r="P67" s="511">
        <f t="shared" si="5"/>
        <v>-1.0000000000005116E-2</v>
      </c>
      <c r="Q67" s="263">
        <f t="shared" si="13"/>
        <v>0.22</v>
      </c>
      <c r="R67" s="394">
        <f t="shared" si="9"/>
        <v>100.64666666666666</v>
      </c>
      <c r="S67" s="297">
        <f t="shared" si="6"/>
        <v>-6.6666666666890251E-3</v>
      </c>
      <c r="T67" s="52">
        <f t="shared" si="11"/>
        <v>100.65142857142857</v>
      </c>
      <c r="U67" s="263">
        <f t="shared" si="7"/>
        <v>0</v>
      </c>
      <c r="V67" s="618" t="s">
        <v>345</v>
      </c>
      <c r="W67" s="616">
        <v>0</v>
      </c>
      <c r="X67" s="1674" t="s">
        <v>592</v>
      </c>
      <c r="Y67" s="10"/>
    </row>
    <row r="68" spans="1:25" ht="13.25" customHeight="1">
      <c r="A68" s="2190">
        <v>43191</v>
      </c>
      <c r="B68" s="1744">
        <v>101.29229090782839</v>
      </c>
      <c r="C68" s="535">
        <f t="shared" si="2"/>
        <v>0.14219165282452195</v>
      </c>
      <c r="D68" s="614">
        <f t="shared" si="12"/>
        <v>-0.33</v>
      </c>
      <c r="E68" s="965">
        <f t="shared" si="17"/>
        <v>101.17423419029582</v>
      </c>
      <c r="F68" s="521">
        <f t="shared" si="3"/>
        <v>6.3704958902206954E-2</v>
      </c>
      <c r="G68" s="657">
        <f t="shared" si="16"/>
        <v>101.1907792535754</v>
      </c>
      <c r="H68" s="614">
        <f t="shared" si="4"/>
        <v>1.7798936508484076E-3</v>
      </c>
      <c r="I68" s="432" t="s">
        <v>281</v>
      </c>
      <c r="J68" s="1736" t="str">
        <f t="shared" si="0"/>
        <v>---</v>
      </c>
      <c r="K68" s="17">
        <v>0</v>
      </c>
      <c r="L68" s="2758" t="s">
        <v>593</v>
      </c>
      <c r="M68" s="2756"/>
      <c r="N68" s="201">
        <v>43191</v>
      </c>
      <c r="O68" s="716">
        <v>100.63</v>
      </c>
      <c r="P68" s="511">
        <f t="shared" si="5"/>
        <v>-1.0000000000005116E-2</v>
      </c>
      <c r="Q68" s="263">
        <f t="shared" si="13"/>
        <v>0.13</v>
      </c>
      <c r="R68" s="394">
        <f t="shared" si="9"/>
        <v>100.64</v>
      </c>
      <c r="S68" s="297">
        <f t="shared" si="6"/>
        <v>-6.6666666666606034E-3</v>
      </c>
      <c r="T68" s="52">
        <f t="shared" si="11"/>
        <v>100.64857142857143</v>
      </c>
      <c r="U68" s="263">
        <f t="shared" si="7"/>
        <v>-2.8571428571382285E-3</v>
      </c>
      <c r="V68" s="618" t="s">
        <v>345</v>
      </c>
      <c r="W68" s="616">
        <v>0</v>
      </c>
      <c r="X68" s="1674" t="s">
        <v>593</v>
      </c>
      <c r="Y68" s="10"/>
    </row>
    <row r="69" spans="1:25" ht="13.25" customHeight="1">
      <c r="A69" s="2190">
        <v>43221</v>
      </c>
      <c r="B69" s="1744">
        <v>101.47856240307181</v>
      </c>
      <c r="C69" s="535">
        <f t="shared" si="2"/>
        <v>0.18627149524341746</v>
      </c>
      <c r="D69" s="614">
        <f t="shared" si="12"/>
        <v>-0.04</v>
      </c>
      <c r="E69" s="965">
        <f t="shared" si="17"/>
        <v>101.30698418863467</v>
      </c>
      <c r="F69" s="521">
        <f t="shared" si="3"/>
        <v>0.13274999833885204</v>
      </c>
      <c r="G69" s="657">
        <f t="shared" si="16"/>
        <v>101.22013106313918</v>
      </c>
      <c r="H69" s="614">
        <f t="shared" si="4"/>
        <v>2.935180956377792E-2</v>
      </c>
      <c r="I69" s="432" t="s">
        <v>281</v>
      </c>
      <c r="J69" s="1736" t="str">
        <f t="shared" ref="J69:J134" si="18">IF(K69=1,"山",IF(K69=-1,"谷","---"))</f>
        <v>---</v>
      </c>
      <c r="K69" s="17">
        <v>0</v>
      </c>
      <c r="L69" s="2758" t="s">
        <v>584</v>
      </c>
      <c r="M69" s="2756"/>
      <c r="N69" s="201">
        <v>43221</v>
      </c>
      <c r="O69" s="716">
        <v>100.63</v>
      </c>
      <c r="P69" s="511">
        <f t="shared" si="5"/>
        <v>0</v>
      </c>
      <c r="Q69" s="263">
        <f t="shared" si="13"/>
        <v>7.0000000000000007E-2</v>
      </c>
      <c r="R69" s="394">
        <f t="shared" si="9"/>
        <v>100.63333333333333</v>
      </c>
      <c r="S69" s="297">
        <f t="shared" si="6"/>
        <v>-6.6666666666748142E-3</v>
      </c>
      <c r="T69" s="52">
        <f t="shared" si="11"/>
        <v>100.64571428571428</v>
      </c>
      <c r="U69" s="263">
        <f t="shared" si="7"/>
        <v>-2.8571428571524393E-3</v>
      </c>
      <c r="V69" s="618" t="s">
        <v>345</v>
      </c>
      <c r="W69" s="616">
        <v>0</v>
      </c>
      <c r="X69" s="1674" t="s">
        <v>584</v>
      </c>
      <c r="Y69" s="10"/>
    </row>
    <row r="70" spans="1:25" ht="13.25" customHeight="1">
      <c r="A70" s="2190">
        <v>43252</v>
      </c>
      <c r="B70" s="1744">
        <v>101.63597736107343</v>
      </c>
      <c r="C70" s="535">
        <f t="shared" ref="C70:C133" si="19">B70-B69</f>
        <v>0.15741495800162397</v>
      </c>
      <c r="D70" s="614">
        <f t="shared" si="12"/>
        <v>0.23</v>
      </c>
      <c r="E70" s="965">
        <f t="shared" si="17"/>
        <v>101.46894355732452</v>
      </c>
      <c r="F70" s="521">
        <f t="shared" ref="F70:F133" si="20">E70-E69</f>
        <v>0.16195936868984973</v>
      </c>
      <c r="G70" s="657">
        <f t="shared" si="16"/>
        <v>101.27558960669178</v>
      </c>
      <c r="H70" s="614">
        <f t="shared" ref="H70:H133" si="21">G70-G69</f>
        <v>5.5458543552603601E-2</v>
      </c>
      <c r="I70" s="432" t="s">
        <v>281</v>
      </c>
      <c r="J70" s="1736" t="str">
        <f t="shared" si="18"/>
        <v>---</v>
      </c>
      <c r="K70" s="17">
        <v>0</v>
      </c>
      <c r="L70" s="2758" t="s">
        <v>583</v>
      </c>
      <c r="M70" s="2756"/>
      <c r="N70" s="201">
        <v>43252</v>
      </c>
      <c r="O70" s="716">
        <v>100.62</v>
      </c>
      <c r="P70" s="511">
        <f t="shared" ref="P70:P133" si="22">O70-O69</f>
        <v>-9.9999999999909051E-3</v>
      </c>
      <c r="Q70" s="263">
        <f t="shared" si="13"/>
        <v>0.01</v>
      </c>
      <c r="R70" s="394">
        <f t="shared" si="9"/>
        <v>100.62666666666667</v>
      </c>
      <c r="S70" s="297">
        <f t="shared" ref="S70:S133" si="23">R70-R69</f>
        <v>-6.6666666666606034E-3</v>
      </c>
      <c r="T70" s="52">
        <f t="shared" si="11"/>
        <v>100.64</v>
      </c>
      <c r="U70" s="263">
        <f t="shared" ref="U70:U133" si="24">T70-T69</f>
        <v>-5.7142857142764569E-3</v>
      </c>
      <c r="V70" s="618" t="s">
        <v>345</v>
      </c>
      <c r="W70" s="616">
        <v>0</v>
      </c>
      <c r="X70" s="1674" t="s">
        <v>583</v>
      </c>
      <c r="Y70" s="10"/>
    </row>
    <row r="71" spans="1:25" ht="13.25" customHeight="1">
      <c r="A71" s="2190">
        <v>43282</v>
      </c>
      <c r="B71" s="1744">
        <v>101.69755113691951</v>
      </c>
      <c r="C71" s="535">
        <f t="shared" si="19"/>
        <v>6.1573775846085255E-2</v>
      </c>
      <c r="D71" s="614">
        <f t="shared" si="12"/>
        <v>0.38</v>
      </c>
      <c r="E71" s="965">
        <f t="shared" si="17"/>
        <v>101.60403030035491</v>
      </c>
      <c r="F71" s="521">
        <f t="shared" si="20"/>
        <v>0.13508674303038504</v>
      </c>
      <c r="G71" s="657">
        <f t="shared" si="16"/>
        <v>101.34799564329627</v>
      </c>
      <c r="H71" s="614">
        <f t="shared" si="21"/>
        <v>7.2406036604490964E-2</v>
      </c>
      <c r="I71" s="432" t="s">
        <v>281</v>
      </c>
      <c r="J71" s="1736" t="str">
        <f t="shared" si="18"/>
        <v>---</v>
      </c>
      <c r="K71" s="17">
        <v>0</v>
      </c>
      <c r="L71" s="2758" t="s">
        <v>594</v>
      </c>
      <c r="M71" s="2756"/>
      <c r="N71" s="201">
        <v>43282</v>
      </c>
      <c r="O71" s="716">
        <v>100.6</v>
      </c>
      <c r="P71" s="511">
        <f t="shared" si="22"/>
        <v>-2.0000000000010232E-2</v>
      </c>
      <c r="Q71" s="263">
        <f t="shared" si="13"/>
        <v>-0.03</v>
      </c>
      <c r="R71" s="394">
        <f t="shared" ref="R71:R82" si="25">SUM(O69:O71)/3</f>
        <v>100.61666666666667</v>
      </c>
      <c r="S71" s="297">
        <f t="shared" si="23"/>
        <v>-9.9999999999909051E-3</v>
      </c>
      <c r="T71" s="52">
        <f t="shared" si="11"/>
        <v>100.63142857142857</v>
      </c>
      <c r="U71" s="263">
        <f t="shared" si="24"/>
        <v>-8.5714285714288962E-3</v>
      </c>
      <c r="V71" s="618" t="s">
        <v>345</v>
      </c>
      <c r="W71" s="616">
        <v>0</v>
      </c>
      <c r="X71" s="1674" t="s">
        <v>594</v>
      </c>
      <c r="Y71" s="10"/>
    </row>
    <row r="72" spans="1:25" ht="13.25" customHeight="1">
      <c r="A72" s="2190">
        <v>43313</v>
      </c>
      <c r="B72" s="1744">
        <v>101.65923594505219</v>
      </c>
      <c r="C72" s="535">
        <f t="shared" si="19"/>
        <v>-3.8315191867326348E-2</v>
      </c>
      <c r="D72" s="614">
        <f t="shared" si="12"/>
        <v>0.36</v>
      </c>
      <c r="E72" s="965">
        <f t="shared" si="17"/>
        <v>101.66425481434838</v>
      </c>
      <c r="F72" s="521">
        <f t="shared" si="20"/>
        <v>6.0224513993475171E-2</v>
      </c>
      <c r="G72" s="657">
        <f t="shared" si="16"/>
        <v>101.42771848814348</v>
      </c>
      <c r="H72" s="614">
        <f t="shared" si="21"/>
        <v>7.9722844847211149E-2</v>
      </c>
      <c r="I72" s="432" t="s">
        <v>281</v>
      </c>
      <c r="J72" s="1736" t="str">
        <f t="shared" si="18"/>
        <v>---</v>
      </c>
      <c r="K72" s="17">
        <v>0</v>
      </c>
      <c r="L72" s="2758" t="s">
        <v>595</v>
      </c>
      <c r="M72" s="2756"/>
      <c r="N72" s="201">
        <v>43313</v>
      </c>
      <c r="O72" s="716">
        <v>100.59</v>
      </c>
      <c r="P72" s="511">
        <f t="shared" si="22"/>
        <v>-9.9999999999909051E-3</v>
      </c>
      <c r="Q72" s="263">
        <f t="shared" si="13"/>
        <v>-0.05</v>
      </c>
      <c r="R72" s="394">
        <f t="shared" si="25"/>
        <v>100.60333333333334</v>
      </c>
      <c r="S72" s="297">
        <f t="shared" si="23"/>
        <v>-1.3333333333335418E-2</v>
      </c>
      <c r="T72" s="52">
        <f t="shared" si="11"/>
        <v>100.62285714285714</v>
      </c>
      <c r="U72" s="263">
        <f t="shared" si="24"/>
        <v>-8.5714285714288962E-3</v>
      </c>
      <c r="V72" s="609" t="s">
        <v>345</v>
      </c>
      <c r="W72" s="617">
        <v>0</v>
      </c>
      <c r="X72" s="1674" t="s">
        <v>595</v>
      </c>
      <c r="Y72" s="10"/>
    </row>
    <row r="73" spans="1:25" ht="13.25" customHeight="1">
      <c r="A73" s="2190">
        <v>43344</v>
      </c>
      <c r="B73" s="1744">
        <v>101.54075500811373</v>
      </c>
      <c r="C73" s="535">
        <f t="shared" si="19"/>
        <v>-0.11848093693845385</v>
      </c>
      <c r="D73" s="614">
        <f t="shared" si="12"/>
        <v>0.26</v>
      </c>
      <c r="E73" s="965">
        <f t="shared" si="17"/>
        <v>101.63251403002847</v>
      </c>
      <c r="F73" s="521">
        <f t="shared" si="20"/>
        <v>-3.1740784319907789E-2</v>
      </c>
      <c r="G73" s="657">
        <f t="shared" si="16"/>
        <v>101.49349600243754</v>
      </c>
      <c r="H73" s="614">
        <f t="shared" si="21"/>
        <v>6.5777514294055095E-2</v>
      </c>
      <c r="I73" s="432" t="s">
        <v>281</v>
      </c>
      <c r="J73" s="1736" t="str">
        <f t="shared" si="18"/>
        <v>---</v>
      </c>
      <c r="K73" s="17">
        <v>0</v>
      </c>
      <c r="L73" s="2758" t="s">
        <v>688</v>
      </c>
      <c r="M73" s="2756"/>
      <c r="N73" s="201">
        <v>43344</v>
      </c>
      <c r="O73" s="716">
        <v>100.57</v>
      </c>
      <c r="P73" s="511">
        <f t="shared" si="22"/>
        <v>-2.0000000000010232E-2</v>
      </c>
      <c r="Q73" s="263">
        <f t="shared" si="13"/>
        <v>-0.08</v>
      </c>
      <c r="R73" s="394">
        <f t="shared" si="25"/>
        <v>100.58666666666666</v>
      </c>
      <c r="S73" s="297">
        <f t="shared" si="23"/>
        <v>-1.666666666667993E-2</v>
      </c>
      <c r="T73" s="52">
        <f t="shared" si="11"/>
        <v>100.61142857142856</v>
      </c>
      <c r="U73" s="263">
        <f t="shared" si="24"/>
        <v>-1.1428571428581336E-2</v>
      </c>
      <c r="V73" s="609" t="s">
        <v>345</v>
      </c>
      <c r="W73" s="617">
        <v>0</v>
      </c>
      <c r="X73" s="1674" t="s">
        <v>688</v>
      </c>
      <c r="Y73" s="10"/>
    </row>
    <row r="74" spans="1:25" ht="13.25" customHeight="1">
      <c r="A74" s="2190">
        <v>43374</v>
      </c>
      <c r="B74" s="2201">
        <v>101.38619228674861</v>
      </c>
      <c r="C74" s="535">
        <f t="shared" si="19"/>
        <v>-0.15456272136512439</v>
      </c>
      <c r="D74" s="614">
        <f t="shared" si="12"/>
        <v>0.11</v>
      </c>
      <c r="E74" s="965">
        <f t="shared" ref="E74:E75" si="26">SUM(B72:B74)/3</f>
        <v>101.52872774663818</v>
      </c>
      <c r="F74" s="521">
        <f t="shared" si="20"/>
        <v>-0.10378628339029206</v>
      </c>
      <c r="G74" s="657">
        <f t="shared" si="16"/>
        <v>101.52722357840108</v>
      </c>
      <c r="H74" s="614">
        <f t="shared" si="21"/>
        <v>3.3727575963538925E-2</v>
      </c>
      <c r="I74" s="432" t="s">
        <v>281</v>
      </c>
      <c r="J74" s="1736" t="str">
        <f t="shared" si="18"/>
        <v>---</v>
      </c>
      <c r="K74" s="17">
        <v>0</v>
      </c>
      <c r="L74" s="2758" t="s">
        <v>587</v>
      </c>
      <c r="M74" s="2756"/>
      <c r="N74" s="201">
        <v>43374</v>
      </c>
      <c r="O74" s="716">
        <v>100.54</v>
      </c>
      <c r="P74" s="511">
        <f t="shared" si="22"/>
        <v>-2.9999999999986926E-2</v>
      </c>
      <c r="Q74" s="263">
        <f t="shared" si="13"/>
        <v>-0.11</v>
      </c>
      <c r="R74" s="394">
        <f t="shared" si="25"/>
        <v>100.56666666666666</v>
      </c>
      <c r="S74" s="297">
        <f t="shared" si="23"/>
        <v>-1.9999999999996021E-2</v>
      </c>
      <c r="T74" s="52">
        <f t="shared" si="11"/>
        <v>100.59714285714287</v>
      </c>
      <c r="U74" s="263">
        <f t="shared" si="24"/>
        <v>-1.4285714285691142E-2</v>
      </c>
      <c r="V74" s="609" t="s">
        <v>345</v>
      </c>
      <c r="W74" s="617">
        <v>0</v>
      </c>
      <c r="X74" s="1674" t="s">
        <v>587</v>
      </c>
      <c r="Y74" s="10"/>
    </row>
    <row r="75" spans="1:25" ht="13.25" customHeight="1">
      <c r="A75" s="2190">
        <v>43405</v>
      </c>
      <c r="B75" s="2201">
        <v>101.2112598881486</v>
      </c>
      <c r="C75" s="535">
        <f t="shared" si="19"/>
        <v>-0.17493239860000642</v>
      </c>
      <c r="D75" s="614">
        <f t="shared" si="12"/>
        <v>-0.04</v>
      </c>
      <c r="E75" s="965">
        <f t="shared" si="26"/>
        <v>101.37940239433698</v>
      </c>
      <c r="F75" s="521">
        <f t="shared" si="20"/>
        <v>-0.14932535230120436</v>
      </c>
      <c r="G75" s="657">
        <f t="shared" si="16"/>
        <v>101.51564771844683</v>
      </c>
      <c r="H75" s="614">
        <f t="shared" si="21"/>
        <v>-1.1575859954248813E-2</v>
      </c>
      <c r="I75" s="432" t="s">
        <v>281</v>
      </c>
      <c r="J75" s="1736" t="str">
        <f t="shared" si="18"/>
        <v>---</v>
      </c>
      <c r="K75" s="17">
        <v>0</v>
      </c>
      <c r="L75" s="2758" t="s">
        <v>588</v>
      </c>
      <c r="M75" s="2756"/>
      <c r="N75" s="201">
        <v>43405</v>
      </c>
      <c r="O75" s="716">
        <v>100.48</v>
      </c>
      <c r="P75" s="511">
        <f t="shared" si="22"/>
        <v>-6.0000000000002274E-2</v>
      </c>
      <c r="Q75" s="263">
        <f t="shared" si="13"/>
        <v>-0.18</v>
      </c>
      <c r="R75" s="394">
        <f t="shared" si="25"/>
        <v>100.53000000000002</v>
      </c>
      <c r="S75" s="297">
        <f t="shared" si="23"/>
        <v>-3.6666666666647529E-2</v>
      </c>
      <c r="T75" s="52">
        <f t="shared" ref="T75:T130" si="27">SUM(O69:O75)/7</f>
        <v>100.5757142857143</v>
      </c>
      <c r="U75" s="263">
        <f t="shared" si="24"/>
        <v>-2.1428571428572241E-2</v>
      </c>
      <c r="V75" s="609" t="s">
        <v>345</v>
      </c>
      <c r="W75" s="617">
        <v>0</v>
      </c>
      <c r="X75" s="1674" t="s">
        <v>588</v>
      </c>
      <c r="Y75" s="10"/>
    </row>
    <row r="76" spans="1:25" ht="13.25" customHeight="1">
      <c r="A76" s="2196">
        <v>43435</v>
      </c>
      <c r="B76" s="2202">
        <v>101.01747038766861</v>
      </c>
      <c r="C76" s="586">
        <f t="shared" si="19"/>
        <v>-0.1937895004799941</v>
      </c>
      <c r="D76" s="814">
        <f t="shared" si="12"/>
        <v>-0.17</v>
      </c>
      <c r="E76" s="965">
        <f t="shared" ref="E76:E82" si="28">SUM(B74:B76)/3</f>
        <v>101.20497418752194</v>
      </c>
      <c r="F76" s="521">
        <f t="shared" si="20"/>
        <v>-0.1744282068150369</v>
      </c>
      <c r="G76" s="637">
        <f t="shared" si="16"/>
        <v>101.44977743053209</v>
      </c>
      <c r="H76" s="814">
        <f t="shared" si="21"/>
        <v>-6.5870287914734149E-2</v>
      </c>
      <c r="I76" s="2217" t="s">
        <v>281</v>
      </c>
      <c r="J76" s="1736" t="str">
        <f t="shared" si="18"/>
        <v>---</v>
      </c>
      <c r="K76" s="17">
        <v>0</v>
      </c>
      <c r="L76" s="2759" t="s">
        <v>589</v>
      </c>
      <c r="M76" s="2756"/>
      <c r="N76" s="201">
        <v>43435</v>
      </c>
      <c r="O76" s="716">
        <v>100.4</v>
      </c>
      <c r="P76" s="733">
        <f t="shared" si="22"/>
        <v>-7.9999999999998295E-2</v>
      </c>
      <c r="Q76" s="263">
        <f t="shared" si="13"/>
        <v>-0.26</v>
      </c>
      <c r="R76" s="394">
        <f t="shared" si="25"/>
        <v>100.47333333333334</v>
      </c>
      <c r="S76" s="297">
        <f t="shared" si="23"/>
        <v>-5.6666666666671972E-2</v>
      </c>
      <c r="T76" s="52">
        <f t="shared" si="27"/>
        <v>100.54285714285713</v>
      </c>
      <c r="U76" s="263">
        <f t="shared" si="24"/>
        <v>-3.2857142857167787E-2</v>
      </c>
      <c r="V76" s="609" t="s">
        <v>345</v>
      </c>
      <c r="W76" s="617">
        <v>0</v>
      </c>
      <c r="X76" s="1679" t="s">
        <v>589</v>
      </c>
      <c r="Y76" s="10"/>
    </row>
    <row r="77" spans="1:25" ht="13.25" customHeight="1">
      <c r="A77" s="2189">
        <v>43466</v>
      </c>
      <c r="B77" s="2203">
        <v>100.81726836741545</v>
      </c>
      <c r="C77" s="535">
        <f t="shared" si="19"/>
        <v>-0.20020202025315825</v>
      </c>
      <c r="D77" s="614">
        <f t="shared" si="12"/>
        <v>-0.28000000000000003</v>
      </c>
      <c r="E77" s="967">
        <f t="shared" si="28"/>
        <v>101.01533288107755</v>
      </c>
      <c r="F77" s="696">
        <f t="shared" si="20"/>
        <v>-0.18964130644438626</v>
      </c>
      <c r="G77" s="657">
        <f t="shared" si="16"/>
        <v>101.33281900286667</v>
      </c>
      <c r="H77" s="614">
        <f t="shared" si="21"/>
        <v>-0.11695842766542341</v>
      </c>
      <c r="I77" s="432" t="s">
        <v>281</v>
      </c>
      <c r="J77" s="1736" t="str">
        <f t="shared" si="18"/>
        <v>---</v>
      </c>
      <c r="K77" s="17">
        <v>0</v>
      </c>
      <c r="L77" s="2761" t="s">
        <v>759</v>
      </c>
      <c r="M77" s="2756"/>
      <c r="N77" s="315">
        <v>43466</v>
      </c>
      <c r="O77" s="712">
        <v>100.31</v>
      </c>
      <c r="P77" s="734">
        <f t="shared" si="22"/>
        <v>-9.0000000000003411E-2</v>
      </c>
      <c r="Q77" s="695">
        <f t="shared" si="13"/>
        <v>-0.34</v>
      </c>
      <c r="R77" s="642">
        <f t="shared" si="25"/>
        <v>100.39666666666666</v>
      </c>
      <c r="S77" s="643">
        <f t="shared" si="23"/>
        <v>-7.6666666666682204E-2</v>
      </c>
      <c r="T77" s="735">
        <f t="shared" si="27"/>
        <v>100.49857142857142</v>
      </c>
      <c r="U77" s="547">
        <f t="shared" si="24"/>
        <v>-4.428571428570649E-2</v>
      </c>
      <c r="V77" s="628" t="s">
        <v>345</v>
      </c>
      <c r="W77" s="709">
        <v>0</v>
      </c>
      <c r="X77" s="1681" t="s">
        <v>759</v>
      </c>
      <c r="Y77" s="10"/>
    </row>
    <row r="78" spans="1:25" ht="13.25" customHeight="1">
      <c r="A78" s="2189">
        <v>43497</v>
      </c>
      <c r="B78" s="2203">
        <v>100.66659072300922</v>
      </c>
      <c r="C78" s="535">
        <f t="shared" si="19"/>
        <v>-0.15067764440622966</v>
      </c>
      <c r="D78" s="614">
        <f t="shared" si="12"/>
        <v>-0.41</v>
      </c>
      <c r="E78" s="965">
        <f t="shared" si="28"/>
        <v>100.83377649269777</v>
      </c>
      <c r="F78" s="521">
        <f t="shared" si="20"/>
        <v>-0.18155638837978927</v>
      </c>
      <c r="G78" s="657">
        <f t="shared" si="16"/>
        <v>101.18553894373663</v>
      </c>
      <c r="H78" s="614">
        <f t="shared" si="21"/>
        <v>-0.14728005913003983</v>
      </c>
      <c r="I78" s="432" t="s">
        <v>281</v>
      </c>
      <c r="J78" s="1736" t="str">
        <f t="shared" si="18"/>
        <v>---</v>
      </c>
      <c r="K78" s="17">
        <v>0</v>
      </c>
      <c r="L78" s="2758" t="s">
        <v>767</v>
      </c>
      <c r="M78" s="2756"/>
      <c r="N78" s="316">
        <v>43497</v>
      </c>
      <c r="O78" s="710">
        <v>100.23</v>
      </c>
      <c r="P78" s="733">
        <f t="shared" si="22"/>
        <v>-7.9999999999998295E-2</v>
      </c>
      <c r="Q78" s="263">
        <f t="shared" si="13"/>
        <v>-0.42</v>
      </c>
      <c r="R78" s="394">
        <f t="shared" si="25"/>
        <v>100.31333333333333</v>
      </c>
      <c r="S78" s="297">
        <f t="shared" si="23"/>
        <v>-8.3333333333328596E-2</v>
      </c>
      <c r="T78" s="699">
        <f t="shared" si="27"/>
        <v>100.4457142857143</v>
      </c>
      <c r="U78" s="52">
        <f t="shared" si="24"/>
        <v>-5.2857142857121175E-2</v>
      </c>
      <c r="V78" s="609" t="s">
        <v>345</v>
      </c>
      <c r="W78" s="617">
        <v>0</v>
      </c>
      <c r="X78" s="1674" t="s">
        <v>767</v>
      </c>
      <c r="Y78" s="10"/>
    </row>
    <row r="79" spans="1:25" ht="13.25" customHeight="1">
      <c r="A79" s="2190">
        <v>43525</v>
      </c>
      <c r="B79" s="2203">
        <v>100.52822349910878</v>
      </c>
      <c r="C79" s="535">
        <f t="shared" si="19"/>
        <v>-0.13836722390044542</v>
      </c>
      <c r="D79" s="614">
        <f t="shared" si="12"/>
        <v>-0.61</v>
      </c>
      <c r="E79" s="965">
        <f t="shared" si="28"/>
        <v>100.67069419651115</v>
      </c>
      <c r="F79" s="521">
        <f t="shared" si="20"/>
        <v>-0.16308229618661585</v>
      </c>
      <c r="G79" s="657">
        <f t="shared" si="16"/>
        <v>101.02396573717328</v>
      </c>
      <c r="H79" s="614">
        <f t="shared" si="21"/>
        <v>-0.16157320656334662</v>
      </c>
      <c r="I79" s="432" t="s">
        <v>281</v>
      </c>
      <c r="J79" s="1736" t="str">
        <f t="shared" si="18"/>
        <v>---</v>
      </c>
      <c r="K79" s="17">
        <v>0</v>
      </c>
      <c r="L79" s="2758" t="s">
        <v>592</v>
      </c>
      <c r="M79" s="2756"/>
      <c r="N79" s="201">
        <v>43525</v>
      </c>
      <c r="O79" s="710">
        <v>100.15</v>
      </c>
      <c r="P79" s="733">
        <f t="shared" si="22"/>
        <v>-7.9999999999998295E-2</v>
      </c>
      <c r="Q79" s="263">
        <f t="shared" si="13"/>
        <v>-0.49</v>
      </c>
      <c r="R79" s="394">
        <f t="shared" si="25"/>
        <v>100.23000000000002</v>
      </c>
      <c r="S79" s="297">
        <f t="shared" si="23"/>
        <v>-8.3333333333314386E-2</v>
      </c>
      <c r="T79" s="699">
        <f t="shared" si="27"/>
        <v>100.38285714285713</v>
      </c>
      <c r="U79" s="52">
        <f t="shared" si="24"/>
        <v>-6.2857142857168924E-2</v>
      </c>
      <c r="V79" s="609" t="s">
        <v>345</v>
      </c>
      <c r="W79" s="617">
        <v>0</v>
      </c>
      <c r="X79" s="1674" t="s">
        <v>776</v>
      </c>
      <c r="Y79" s="10"/>
    </row>
    <row r="80" spans="1:25" ht="13.25" customHeight="1">
      <c r="A80" s="2190">
        <v>43556</v>
      </c>
      <c r="B80" s="2203">
        <v>100.45924425132888</v>
      </c>
      <c r="C80" s="535">
        <f t="shared" si="19"/>
        <v>-6.8979247779893171E-2</v>
      </c>
      <c r="D80" s="614">
        <f t="shared" si="12"/>
        <v>-0.82</v>
      </c>
      <c r="E80" s="965">
        <f t="shared" si="28"/>
        <v>100.55135282448229</v>
      </c>
      <c r="F80" s="521">
        <f t="shared" si="20"/>
        <v>-0.11934137202885609</v>
      </c>
      <c r="G80" s="657">
        <f t="shared" si="16"/>
        <v>100.86946420048973</v>
      </c>
      <c r="H80" s="614">
        <f t="shared" si="21"/>
        <v>-0.15450153668355426</v>
      </c>
      <c r="I80" s="432" t="s">
        <v>281</v>
      </c>
      <c r="J80" s="1736" t="str">
        <f t="shared" si="18"/>
        <v>---</v>
      </c>
      <c r="K80" s="17">
        <v>0</v>
      </c>
      <c r="L80" s="2758" t="s">
        <v>593</v>
      </c>
      <c r="M80" s="2756"/>
      <c r="N80" s="201">
        <v>43556</v>
      </c>
      <c r="O80" s="710">
        <v>100.07</v>
      </c>
      <c r="P80" s="733">
        <f t="shared" si="22"/>
        <v>-8.0000000000012506E-2</v>
      </c>
      <c r="Q80" s="263">
        <f t="shared" si="13"/>
        <v>-0.56000000000000005</v>
      </c>
      <c r="R80" s="394">
        <f t="shared" si="25"/>
        <v>100.14999999999999</v>
      </c>
      <c r="S80" s="297">
        <f t="shared" si="23"/>
        <v>-8.0000000000026716E-2</v>
      </c>
      <c r="T80" s="699">
        <f t="shared" si="27"/>
        <v>100.31142857142858</v>
      </c>
      <c r="U80" s="52">
        <f t="shared" si="24"/>
        <v>-7.1428571428555188E-2</v>
      </c>
      <c r="V80" s="609" t="s">
        <v>345</v>
      </c>
      <c r="W80" s="617">
        <v>0</v>
      </c>
      <c r="X80" s="1674" t="s">
        <v>777</v>
      </c>
      <c r="Y80" s="10"/>
    </row>
    <row r="81" spans="1:25" ht="13.25" customHeight="1">
      <c r="A81" s="2190">
        <v>43586</v>
      </c>
      <c r="B81" s="2203">
        <v>100.41190433651389</v>
      </c>
      <c r="C81" s="535">
        <f t="shared" si="19"/>
        <v>-4.7339914814997996E-2</v>
      </c>
      <c r="D81" s="614">
        <f t="shared" ref="D81:D133" si="29">ROUND((B81-B69)/B69*100,2)</f>
        <v>-1.05</v>
      </c>
      <c r="E81" s="965">
        <f t="shared" si="28"/>
        <v>100.46645736231717</v>
      </c>
      <c r="F81" s="521">
        <f t="shared" si="20"/>
        <v>-8.4895462165121671E-2</v>
      </c>
      <c r="G81" s="657">
        <f t="shared" si="16"/>
        <v>100.73028020759907</v>
      </c>
      <c r="H81" s="614">
        <f t="shared" si="21"/>
        <v>-0.13918399289066485</v>
      </c>
      <c r="I81" s="432" t="s">
        <v>281</v>
      </c>
      <c r="J81" s="1736" t="str">
        <f t="shared" si="18"/>
        <v>---</v>
      </c>
      <c r="K81" s="17">
        <v>0</v>
      </c>
      <c r="L81" s="2758" t="s">
        <v>584</v>
      </c>
      <c r="M81" s="2756"/>
      <c r="N81" s="201">
        <v>43586</v>
      </c>
      <c r="O81" s="710">
        <v>99.98</v>
      </c>
      <c r="P81" s="733">
        <f t="shared" si="22"/>
        <v>-8.99999999999892E-2</v>
      </c>
      <c r="Q81" s="263">
        <f t="shared" ref="Q81:Q134" si="30">ROUND((O81-O69)/O69*100,2)</f>
        <v>-0.65</v>
      </c>
      <c r="R81" s="394">
        <f t="shared" si="25"/>
        <v>100.06666666666666</v>
      </c>
      <c r="S81" s="297">
        <f t="shared" si="23"/>
        <v>-8.3333333333328596E-2</v>
      </c>
      <c r="T81" s="699">
        <f t="shared" si="27"/>
        <v>100.23142857142859</v>
      </c>
      <c r="U81" s="52">
        <f t="shared" si="24"/>
        <v>-7.9999999999984084E-2</v>
      </c>
      <c r="V81" s="609" t="s">
        <v>345</v>
      </c>
      <c r="W81" s="617">
        <v>0</v>
      </c>
      <c r="X81" s="1674" t="s">
        <v>778</v>
      </c>
      <c r="Y81" s="10"/>
    </row>
    <row r="82" spans="1:25" ht="13.25" customHeight="1">
      <c r="A82" s="2190">
        <v>43252</v>
      </c>
      <c r="B82" s="2203">
        <v>100.38576537468821</v>
      </c>
      <c r="C82" s="535">
        <f t="shared" si="19"/>
        <v>-2.6138961825679985E-2</v>
      </c>
      <c r="D82" s="614">
        <f t="shared" si="29"/>
        <v>-1.23</v>
      </c>
      <c r="E82" s="965">
        <f t="shared" si="28"/>
        <v>100.41897132084365</v>
      </c>
      <c r="F82" s="521">
        <f t="shared" si="20"/>
        <v>-4.7486041473518981E-2</v>
      </c>
      <c r="G82" s="657">
        <f t="shared" si="16"/>
        <v>100.61235241996185</v>
      </c>
      <c r="H82" s="614">
        <f t="shared" si="21"/>
        <v>-0.11792778763721401</v>
      </c>
      <c r="I82" s="432" t="s">
        <v>281</v>
      </c>
      <c r="J82" s="1736" t="str">
        <f t="shared" si="18"/>
        <v>---</v>
      </c>
      <c r="K82" s="17">
        <v>0</v>
      </c>
      <c r="L82" s="2758" t="s">
        <v>583</v>
      </c>
      <c r="M82" s="2756"/>
      <c r="N82" s="201">
        <v>43252</v>
      </c>
      <c r="O82" s="710">
        <v>99.89</v>
      </c>
      <c r="P82" s="733">
        <f t="shared" si="22"/>
        <v>-9.0000000000003411E-2</v>
      </c>
      <c r="Q82" s="263">
        <f t="shared" si="30"/>
        <v>-0.73</v>
      </c>
      <c r="R82" s="394">
        <f t="shared" si="25"/>
        <v>99.98</v>
      </c>
      <c r="S82" s="297">
        <f t="shared" si="23"/>
        <v>-8.6666666666658898E-2</v>
      </c>
      <c r="T82" s="699">
        <f t="shared" si="27"/>
        <v>100.14714285714285</v>
      </c>
      <c r="U82" s="52">
        <f t="shared" si="24"/>
        <v>-8.4285714285741165E-2</v>
      </c>
      <c r="V82" s="609" t="s">
        <v>345</v>
      </c>
      <c r="W82" s="617">
        <v>0</v>
      </c>
      <c r="X82" s="1674" t="s">
        <v>583</v>
      </c>
      <c r="Y82" s="10"/>
    </row>
    <row r="83" spans="1:25" ht="13.25" customHeight="1">
      <c r="A83" s="2190">
        <v>43647</v>
      </c>
      <c r="B83" s="2203">
        <v>100.32455177400489</v>
      </c>
      <c r="C83" s="535">
        <f t="shared" si="19"/>
        <v>-6.1213600683316827E-2</v>
      </c>
      <c r="D83" s="614">
        <f t="shared" si="29"/>
        <v>-1.35</v>
      </c>
      <c r="E83" s="965">
        <f t="shared" ref="E83:E110" si="31">SUM(B81:B83)/3</f>
        <v>100.37407382840233</v>
      </c>
      <c r="F83" s="521">
        <f t="shared" si="20"/>
        <v>-4.4897492441322129E-2</v>
      </c>
      <c r="G83" s="657">
        <f t="shared" ref="G83:G110" si="32">SUM(B77:B83)/7</f>
        <v>100.51336404658134</v>
      </c>
      <c r="H83" s="614">
        <f t="shared" si="21"/>
        <v>-9.8988373380507255E-2</v>
      </c>
      <c r="I83" s="432" t="s">
        <v>281</v>
      </c>
      <c r="J83" s="1736" t="str">
        <f t="shared" si="18"/>
        <v>---</v>
      </c>
      <c r="K83" s="17">
        <v>0</v>
      </c>
      <c r="L83" s="2758" t="s">
        <v>594</v>
      </c>
      <c r="M83" s="2756"/>
      <c r="N83" s="201">
        <v>43647</v>
      </c>
      <c r="O83" s="710">
        <v>99.79</v>
      </c>
      <c r="P83" s="733">
        <f t="shared" si="22"/>
        <v>-9.9999999999994316E-2</v>
      </c>
      <c r="Q83" s="263">
        <f t="shared" si="30"/>
        <v>-0.81</v>
      </c>
      <c r="R83" s="394">
        <f t="shared" ref="R83:R130" si="33">SUM(O81:O83)/3</f>
        <v>99.88666666666667</v>
      </c>
      <c r="S83" s="297">
        <f t="shared" si="23"/>
        <v>-9.3333333333333712E-2</v>
      </c>
      <c r="T83" s="699">
        <f t="shared" si="27"/>
        <v>100.06000000000002</v>
      </c>
      <c r="U83" s="52">
        <f t="shared" si="24"/>
        <v>-8.714285714283676E-2</v>
      </c>
      <c r="V83" s="609" t="s">
        <v>345</v>
      </c>
      <c r="W83" s="617">
        <v>0</v>
      </c>
      <c r="X83" s="1674" t="s">
        <v>594</v>
      </c>
      <c r="Y83" s="10"/>
    </row>
    <row r="84" spans="1:25" ht="13.25" customHeight="1">
      <c r="A84" s="2190">
        <v>43678</v>
      </c>
      <c r="B84" s="2203">
        <v>100.19034740815151</v>
      </c>
      <c r="C84" s="535">
        <f t="shared" si="19"/>
        <v>-0.13420436585337825</v>
      </c>
      <c r="D84" s="614">
        <f t="shared" si="29"/>
        <v>-1.44</v>
      </c>
      <c r="E84" s="965">
        <f t="shared" si="31"/>
        <v>100.30022151894821</v>
      </c>
      <c r="F84" s="521">
        <f t="shared" si="20"/>
        <v>-7.385230945412502E-2</v>
      </c>
      <c r="G84" s="657">
        <f t="shared" si="32"/>
        <v>100.42380390954362</v>
      </c>
      <c r="H84" s="614">
        <f t="shared" si="21"/>
        <v>-8.9560137037722143E-2</v>
      </c>
      <c r="I84" s="432" t="s">
        <v>281</v>
      </c>
      <c r="J84" s="1736" t="str">
        <f t="shared" si="18"/>
        <v>---</v>
      </c>
      <c r="K84" s="17">
        <v>0</v>
      </c>
      <c r="L84" s="2758" t="s">
        <v>595</v>
      </c>
      <c r="M84" s="2756"/>
      <c r="N84" s="201">
        <v>43678</v>
      </c>
      <c r="O84" s="710">
        <v>99.69</v>
      </c>
      <c r="P84" s="733">
        <f t="shared" si="22"/>
        <v>-0.10000000000000853</v>
      </c>
      <c r="Q84" s="263">
        <f t="shared" si="30"/>
        <v>-0.89</v>
      </c>
      <c r="R84" s="394">
        <f t="shared" si="33"/>
        <v>99.79</v>
      </c>
      <c r="S84" s="297">
        <f t="shared" si="23"/>
        <v>-9.6666666666664014E-2</v>
      </c>
      <c r="T84" s="699">
        <f t="shared" si="27"/>
        <v>99.971428571428561</v>
      </c>
      <c r="U84" s="52">
        <f t="shared" si="24"/>
        <v>-8.8571428571455613E-2</v>
      </c>
      <c r="V84" s="609" t="s">
        <v>345</v>
      </c>
      <c r="W84" s="617">
        <v>0</v>
      </c>
      <c r="X84" s="1674" t="s">
        <v>595</v>
      </c>
      <c r="Y84" s="10"/>
    </row>
    <row r="85" spans="1:25" ht="13.25" customHeight="1">
      <c r="A85" s="2190">
        <v>43709</v>
      </c>
      <c r="B85" s="2203">
        <v>99.968839379440809</v>
      </c>
      <c r="C85" s="535">
        <f t="shared" si="19"/>
        <v>-0.22150802871070141</v>
      </c>
      <c r="D85" s="614">
        <f t="shared" si="29"/>
        <v>-1.55</v>
      </c>
      <c r="E85" s="965">
        <f t="shared" si="31"/>
        <v>100.16124618719907</v>
      </c>
      <c r="F85" s="521">
        <f t="shared" si="20"/>
        <v>-0.1389753317491369</v>
      </c>
      <c r="G85" s="657">
        <f t="shared" si="32"/>
        <v>100.32412514617671</v>
      </c>
      <c r="H85" s="614">
        <f t="shared" si="21"/>
        <v>-9.9678763366910061E-2</v>
      </c>
      <c r="I85" s="432" t="s">
        <v>281</v>
      </c>
      <c r="J85" s="1736" t="str">
        <f t="shared" si="18"/>
        <v>---</v>
      </c>
      <c r="K85" s="17">
        <v>0</v>
      </c>
      <c r="L85" s="2758" t="s">
        <v>688</v>
      </c>
      <c r="M85" s="2756"/>
      <c r="N85" s="201">
        <v>43709</v>
      </c>
      <c r="O85" s="710">
        <v>99.58</v>
      </c>
      <c r="P85" s="733">
        <f t="shared" si="22"/>
        <v>-0.10999999999999943</v>
      </c>
      <c r="Q85" s="263">
        <f t="shared" si="30"/>
        <v>-0.98</v>
      </c>
      <c r="R85" s="394">
        <f t="shared" si="33"/>
        <v>99.686666666666667</v>
      </c>
      <c r="S85" s="297">
        <f t="shared" si="23"/>
        <v>-0.10333333333333883</v>
      </c>
      <c r="T85" s="699">
        <f t="shared" si="27"/>
        <v>99.878571428571419</v>
      </c>
      <c r="U85" s="52">
        <f t="shared" si="24"/>
        <v>-9.2857142857141639E-2</v>
      </c>
      <c r="V85" s="609" t="s">
        <v>345</v>
      </c>
      <c r="W85" s="617">
        <v>0</v>
      </c>
      <c r="X85" s="1674" t="s">
        <v>688</v>
      </c>
      <c r="Y85" s="10"/>
    </row>
    <row r="86" spans="1:25" ht="13.25" customHeight="1">
      <c r="A86" s="2190">
        <v>43739</v>
      </c>
      <c r="B86" s="2203">
        <v>99.599837288969482</v>
      </c>
      <c r="C86" s="535">
        <f t="shared" si="19"/>
        <v>-0.36900209047132648</v>
      </c>
      <c r="D86" s="614">
        <f t="shared" si="29"/>
        <v>-1.76</v>
      </c>
      <c r="E86" s="965">
        <f t="shared" si="31"/>
        <v>99.919674692187257</v>
      </c>
      <c r="F86" s="521">
        <f t="shared" si="20"/>
        <v>-0.24157149501181152</v>
      </c>
      <c r="G86" s="657">
        <f t="shared" si="32"/>
        <v>100.19149854472825</v>
      </c>
      <c r="H86" s="614">
        <f t="shared" si="21"/>
        <v>-0.1326266014484645</v>
      </c>
      <c r="I86" s="2214" t="s">
        <v>281</v>
      </c>
      <c r="J86" s="1736" t="str">
        <f t="shared" si="18"/>
        <v>---</v>
      </c>
      <c r="K86" s="17">
        <v>0</v>
      </c>
      <c r="L86" s="2758" t="s">
        <v>587</v>
      </c>
      <c r="M86" s="2756"/>
      <c r="N86" s="201">
        <v>43739</v>
      </c>
      <c r="O86" s="710">
        <v>99.44</v>
      </c>
      <c r="P86" s="733">
        <f t="shared" si="22"/>
        <v>-0.14000000000000057</v>
      </c>
      <c r="Q86" s="263">
        <f t="shared" si="30"/>
        <v>-1.0900000000000001</v>
      </c>
      <c r="R86" s="394">
        <f t="shared" si="33"/>
        <v>99.57</v>
      </c>
      <c r="S86" s="297">
        <f t="shared" si="23"/>
        <v>-0.11666666666667425</v>
      </c>
      <c r="T86" s="699">
        <f t="shared" si="27"/>
        <v>99.777142857142863</v>
      </c>
      <c r="U86" s="52">
        <f t="shared" si="24"/>
        <v>-0.10142857142855632</v>
      </c>
      <c r="V86" s="609" t="s">
        <v>345</v>
      </c>
      <c r="W86" s="617">
        <v>0</v>
      </c>
      <c r="X86" s="1674" t="s">
        <v>587</v>
      </c>
      <c r="Y86" s="10"/>
    </row>
    <row r="87" spans="1:25" ht="13.25" customHeight="1">
      <c r="A87" s="2190">
        <v>43770</v>
      </c>
      <c r="B87" s="2203">
        <v>99.183136587892321</v>
      </c>
      <c r="C87" s="535">
        <f t="shared" si="19"/>
        <v>-0.41670070107716128</v>
      </c>
      <c r="D87" s="614">
        <f t="shared" si="29"/>
        <v>-2</v>
      </c>
      <c r="E87" s="965">
        <f t="shared" si="31"/>
        <v>99.58393775210088</v>
      </c>
      <c r="F87" s="521">
        <f t="shared" si="20"/>
        <v>-0.33573694008637744</v>
      </c>
      <c r="G87" s="657">
        <f t="shared" si="32"/>
        <v>100.00919744995159</v>
      </c>
      <c r="H87" s="614">
        <f t="shared" si="21"/>
        <v>-0.1823010947766619</v>
      </c>
      <c r="I87" s="432" t="s">
        <v>281</v>
      </c>
      <c r="J87" s="1736" t="str">
        <f t="shared" si="18"/>
        <v>---</v>
      </c>
      <c r="K87" s="17">
        <v>0</v>
      </c>
      <c r="L87" s="2758" t="s">
        <v>588</v>
      </c>
      <c r="M87" s="2756"/>
      <c r="N87" s="201">
        <v>43770</v>
      </c>
      <c r="O87" s="710">
        <v>99.29</v>
      </c>
      <c r="P87" s="733">
        <f t="shared" si="22"/>
        <v>-0.14999999999999147</v>
      </c>
      <c r="Q87" s="263">
        <f t="shared" si="30"/>
        <v>-1.18</v>
      </c>
      <c r="R87" s="394">
        <f t="shared" si="33"/>
        <v>99.436666666666667</v>
      </c>
      <c r="S87" s="297">
        <f t="shared" si="23"/>
        <v>-0.13333333333332575</v>
      </c>
      <c r="T87" s="699">
        <f t="shared" si="27"/>
        <v>99.665714285714287</v>
      </c>
      <c r="U87" s="52">
        <f t="shared" si="24"/>
        <v>-0.11142857142857565</v>
      </c>
      <c r="V87" s="609" t="s">
        <v>345</v>
      </c>
      <c r="W87" s="617">
        <v>0</v>
      </c>
      <c r="X87" s="1674" t="s">
        <v>588</v>
      </c>
      <c r="Y87" s="10"/>
    </row>
    <row r="88" spans="1:25" ht="13.25" customHeight="1">
      <c r="A88" s="2196">
        <v>43800</v>
      </c>
      <c r="B88" s="2203">
        <v>98.720031507580075</v>
      </c>
      <c r="C88" s="586">
        <f t="shared" si="19"/>
        <v>-0.46310508031224629</v>
      </c>
      <c r="D88" s="814">
        <f t="shared" si="29"/>
        <v>-2.27</v>
      </c>
      <c r="E88" s="966">
        <f t="shared" si="31"/>
        <v>99.167668461480616</v>
      </c>
      <c r="F88" s="704">
        <f t="shared" si="20"/>
        <v>-0.41626929062026363</v>
      </c>
      <c r="G88" s="637">
        <f t="shared" si="32"/>
        <v>99.767501331532472</v>
      </c>
      <c r="H88" s="814">
        <f t="shared" si="21"/>
        <v>-0.24169611841911376</v>
      </c>
      <c r="I88" s="2217" t="s">
        <v>281</v>
      </c>
      <c r="J88" s="1736" t="str">
        <f t="shared" si="18"/>
        <v>---</v>
      </c>
      <c r="K88" s="17">
        <v>0</v>
      </c>
      <c r="L88" s="2759" t="s">
        <v>787</v>
      </c>
      <c r="M88" s="2756"/>
      <c r="N88" s="202">
        <v>43800</v>
      </c>
      <c r="O88" s="711">
        <v>99.1</v>
      </c>
      <c r="P88" s="929">
        <f t="shared" si="22"/>
        <v>-0.19000000000001194</v>
      </c>
      <c r="Q88" s="543">
        <f t="shared" si="30"/>
        <v>-1.29</v>
      </c>
      <c r="R88" s="492">
        <f t="shared" si="33"/>
        <v>99.276666666666685</v>
      </c>
      <c r="S88" s="490">
        <f t="shared" si="23"/>
        <v>-0.15999999999998238</v>
      </c>
      <c r="T88" s="930">
        <f t="shared" si="27"/>
        <v>99.539999999999992</v>
      </c>
      <c r="U88" s="550">
        <f t="shared" si="24"/>
        <v>-0.12571428571429522</v>
      </c>
      <c r="V88" s="628" t="s">
        <v>345</v>
      </c>
      <c r="W88" s="709">
        <v>0</v>
      </c>
      <c r="X88" s="1679" t="s">
        <v>787</v>
      </c>
      <c r="Y88" s="10"/>
    </row>
    <row r="89" spans="1:25" ht="13.25" customHeight="1">
      <c r="A89" s="2188">
        <v>43831</v>
      </c>
      <c r="B89" s="2204">
        <v>98.153853251357063</v>
      </c>
      <c r="C89" s="535">
        <f t="shared" si="19"/>
        <v>-0.56617825622301154</v>
      </c>
      <c r="D89" s="614">
        <f t="shared" si="29"/>
        <v>-2.64</v>
      </c>
      <c r="E89" s="965">
        <f t="shared" si="31"/>
        <v>98.685673782276481</v>
      </c>
      <c r="F89" s="521">
        <f t="shared" si="20"/>
        <v>-0.48199467920413497</v>
      </c>
      <c r="G89" s="657">
        <f t="shared" si="32"/>
        <v>99.448656742485156</v>
      </c>
      <c r="H89" s="614">
        <f t="shared" si="21"/>
        <v>-0.31884458904731616</v>
      </c>
      <c r="I89" s="432" t="s">
        <v>281</v>
      </c>
      <c r="J89" s="1736" t="str">
        <f t="shared" si="18"/>
        <v>---</v>
      </c>
      <c r="K89" s="17">
        <v>0</v>
      </c>
      <c r="L89" s="2758" t="s">
        <v>759</v>
      </c>
      <c r="M89" s="2756"/>
      <c r="N89" s="315">
        <v>43831</v>
      </c>
      <c r="O89" s="712">
        <v>98.87</v>
      </c>
      <c r="P89" s="244">
        <f t="shared" si="22"/>
        <v>-0.22999999999998977</v>
      </c>
      <c r="Q89" s="52">
        <f t="shared" si="30"/>
        <v>-1.44</v>
      </c>
      <c r="R89" s="1001">
        <f t="shared" si="33"/>
        <v>99.086666666666659</v>
      </c>
      <c r="S89" s="970">
        <f t="shared" si="23"/>
        <v>-0.19000000000002615</v>
      </c>
      <c r="T89" s="735">
        <f t="shared" si="27"/>
        <v>99.394285714285715</v>
      </c>
      <c r="U89" s="52">
        <f t="shared" si="24"/>
        <v>-0.14571428571427703</v>
      </c>
      <c r="V89" s="628" t="s">
        <v>345</v>
      </c>
      <c r="W89" s="709">
        <v>0</v>
      </c>
      <c r="X89" s="1681" t="s">
        <v>759</v>
      </c>
      <c r="Y89" s="10"/>
    </row>
    <row r="90" spans="1:25" ht="13.25" customHeight="1">
      <c r="A90" s="2189">
        <v>43862</v>
      </c>
      <c r="B90" s="2201">
        <v>97.476934687490044</v>
      </c>
      <c r="C90" s="535">
        <f t="shared" si="19"/>
        <v>-0.67691856386701943</v>
      </c>
      <c r="D90" s="614">
        <f t="shared" si="29"/>
        <v>-3.17</v>
      </c>
      <c r="E90" s="965">
        <f t="shared" si="31"/>
        <v>98.116939815475732</v>
      </c>
      <c r="F90" s="521">
        <f t="shared" si="20"/>
        <v>-0.56873396680074961</v>
      </c>
      <c r="G90" s="657">
        <f t="shared" si="32"/>
        <v>99.041854301554466</v>
      </c>
      <c r="H90" s="614">
        <f t="shared" si="21"/>
        <v>-0.40680244093069007</v>
      </c>
      <c r="I90" s="432" t="s">
        <v>281</v>
      </c>
      <c r="J90" s="1736" t="str">
        <f t="shared" si="18"/>
        <v>---</v>
      </c>
      <c r="K90" s="17">
        <v>0</v>
      </c>
      <c r="L90" s="2758" t="s">
        <v>767</v>
      </c>
      <c r="M90" s="2756"/>
      <c r="N90" s="316">
        <v>43862</v>
      </c>
      <c r="O90" s="710">
        <v>98.6</v>
      </c>
      <c r="P90" s="36">
        <f t="shared" si="22"/>
        <v>-0.27000000000001023</v>
      </c>
      <c r="Q90" s="52">
        <f t="shared" si="30"/>
        <v>-1.63</v>
      </c>
      <c r="R90" s="638">
        <f t="shared" si="33"/>
        <v>98.856666666666669</v>
      </c>
      <c r="S90" s="970">
        <f t="shared" si="23"/>
        <v>-0.22999999999998977</v>
      </c>
      <c r="T90" s="699">
        <f t="shared" si="27"/>
        <v>99.224285714285728</v>
      </c>
      <c r="U90" s="52">
        <f t="shared" si="24"/>
        <v>-0.16999999999998749</v>
      </c>
      <c r="V90" s="628" t="s">
        <v>345</v>
      </c>
      <c r="W90" s="709">
        <v>0</v>
      </c>
      <c r="X90" s="1674" t="s">
        <v>767</v>
      </c>
      <c r="Y90" s="10"/>
    </row>
    <row r="91" spans="1:25" ht="13.25" customHeight="1">
      <c r="A91" s="2190">
        <v>43891</v>
      </c>
      <c r="B91" s="2201">
        <v>96.805366402543385</v>
      </c>
      <c r="C91" s="535">
        <f t="shared" si="19"/>
        <v>-0.67156828494665888</v>
      </c>
      <c r="D91" s="614">
        <f t="shared" si="29"/>
        <v>-3.7</v>
      </c>
      <c r="E91" s="965">
        <f t="shared" si="31"/>
        <v>97.47871811379683</v>
      </c>
      <c r="F91" s="521">
        <f t="shared" si="20"/>
        <v>-0.63822170167890135</v>
      </c>
      <c r="G91" s="657">
        <f t="shared" si="32"/>
        <v>98.558285586467605</v>
      </c>
      <c r="H91" s="614">
        <f t="shared" si="21"/>
        <v>-0.48356871508686083</v>
      </c>
      <c r="I91" s="432" t="s">
        <v>281</v>
      </c>
      <c r="J91" s="1736" t="str">
        <f t="shared" si="18"/>
        <v>---</v>
      </c>
      <c r="K91" s="17">
        <v>0</v>
      </c>
      <c r="L91" s="2758" t="s">
        <v>776</v>
      </c>
      <c r="M91" s="2756"/>
      <c r="N91" s="201">
        <v>43891</v>
      </c>
      <c r="O91" s="710">
        <v>97.98</v>
      </c>
      <c r="P91" s="36">
        <f t="shared" si="22"/>
        <v>-0.61999999999999034</v>
      </c>
      <c r="Q91" s="52">
        <f t="shared" si="30"/>
        <v>-2.17</v>
      </c>
      <c r="R91" s="638">
        <f t="shared" si="33"/>
        <v>98.483333333333334</v>
      </c>
      <c r="S91" s="970">
        <f t="shared" si="23"/>
        <v>-0.37333333333333485</v>
      </c>
      <c r="T91" s="699">
        <f t="shared" si="27"/>
        <v>98.98</v>
      </c>
      <c r="U91" s="52">
        <f t="shared" si="24"/>
        <v>-0.24428571428572354</v>
      </c>
      <c r="V91" s="609" t="s">
        <v>345</v>
      </c>
      <c r="W91" s="617">
        <v>0</v>
      </c>
      <c r="X91" s="1674" t="s">
        <v>776</v>
      </c>
      <c r="Y91" s="10"/>
    </row>
    <row r="92" spans="1:25" ht="13.25" customHeight="1">
      <c r="A92" s="2190">
        <v>43922</v>
      </c>
      <c r="B92" s="2201">
        <v>96.199291998140922</v>
      </c>
      <c r="C92" s="535">
        <f t="shared" si="19"/>
        <v>-0.60607440440246307</v>
      </c>
      <c r="D92" s="614">
        <f t="shared" si="29"/>
        <v>-4.24</v>
      </c>
      <c r="E92" s="965">
        <f t="shared" si="31"/>
        <v>96.827197696058121</v>
      </c>
      <c r="F92" s="521">
        <f t="shared" si="20"/>
        <v>-0.65152041773870906</v>
      </c>
      <c r="G92" s="657">
        <f t="shared" si="32"/>
        <v>98.019778817710474</v>
      </c>
      <c r="H92" s="614">
        <f t="shared" si="21"/>
        <v>-0.53850676875713077</v>
      </c>
      <c r="I92" s="432" t="s">
        <v>281</v>
      </c>
      <c r="J92" s="1736" t="str">
        <f t="shared" si="18"/>
        <v>---</v>
      </c>
      <c r="K92" s="17">
        <v>0</v>
      </c>
      <c r="L92" s="2758" t="s">
        <v>777</v>
      </c>
      <c r="M92" s="2756"/>
      <c r="N92" s="201">
        <v>43922</v>
      </c>
      <c r="O92" s="710">
        <v>97.33</v>
      </c>
      <c r="P92" s="36">
        <f t="shared" si="22"/>
        <v>-0.65000000000000568</v>
      </c>
      <c r="Q92" s="52">
        <f t="shared" si="30"/>
        <v>-2.74</v>
      </c>
      <c r="R92" s="638">
        <f t="shared" si="33"/>
        <v>97.969999999999985</v>
      </c>
      <c r="S92" s="970">
        <f t="shared" si="23"/>
        <v>-0.51333333333334963</v>
      </c>
      <c r="T92" s="699">
        <f t="shared" si="27"/>
        <v>98.658571428571449</v>
      </c>
      <c r="U92" s="52">
        <f t="shared" si="24"/>
        <v>-0.32142857142855519</v>
      </c>
      <c r="V92" s="609" t="s">
        <v>345</v>
      </c>
      <c r="W92" s="617">
        <v>0</v>
      </c>
      <c r="X92" s="1674" t="s">
        <v>777</v>
      </c>
      <c r="Y92" s="10"/>
    </row>
    <row r="93" spans="1:25" ht="13.25" customHeight="1">
      <c r="A93" s="2190">
        <v>43952</v>
      </c>
      <c r="B93" s="2201">
        <v>95.829334080589078</v>
      </c>
      <c r="C93" s="535">
        <f t="shared" si="19"/>
        <v>-0.36995791755184371</v>
      </c>
      <c r="D93" s="614">
        <f t="shared" si="29"/>
        <v>-4.5599999999999996</v>
      </c>
      <c r="E93" s="965">
        <f t="shared" si="31"/>
        <v>96.277997493757809</v>
      </c>
      <c r="F93" s="521">
        <f t="shared" si="20"/>
        <v>-0.54920020230031241</v>
      </c>
      <c r="G93" s="657">
        <f t="shared" si="32"/>
        <v>97.481135502227545</v>
      </c>
      <c r="H93" s="614">
        <f t="shared" si="21"/>
        <v>-0.5386433154829291</v>
      </c>
      <c r="I93" s="432" t="s">
        <v>281</v>
      </c>
      <c r="J93" s="1736" t="str">
        <f t="shared" si="18"/>
        <v>---</v>
      </c>
      <c r="K93" s="17">
        <v>0</v>
      </c>
      <c r="L93" s="2758" t="s">
        <v>778</v>
      </c>
      <c r="M93" s="2756"/>
      <c r="N93" s="201">
        <v>43952</v>
      </c>
      <c r="O93" s="710">
        <v>96.86</v>
      </c>
      <c r="P93" s="36">
        <f t="shared" si="22"/>
        <v>-0.46999999999999886</v>
      </c>
      <c r="Q93" s="52">
        <f t="shared" si="30"/>
        <v>-3.12</v>
      </c>
      <c r="R93" s="638">
        <f t="shared" si="33"/>
        <v>97.39</v>
      </c>
      <c r="S93" s="970">
        <f t="shared" si="23"/>
        <v>-0.57999999999998408</v>
      </c>
      <c r="T93" s="699">
        <f t="shared" si="27"/>
        <v>98.29</v>
      </c>
      <c r="U93" s="52">
        <f t="shared" si="24"/>
        <v>-0.36857142857144254</v>
      </c>
      <c r="V93" s="609" t="s">
        <v>345</v>
      </c>
      <c r="W93" s="617">
        <v>0</v>
      </c>
      <c r="X93" s="1674" t="s">
        <v>778</v>
      </c>
      <c r="Y93" s="10"/>
    </row>
    <row r="94" spans="1:25" ht="13.25" customHeight="1">
      <c r="A94" s="2190">
        <v>43983</v>
      </c>
      <c r="B94" s="2201">
        <v>95.762641454976318</v>
      </c>
      <c r="C94" s="535">
        <f t="shared" si="19"/>
        <v>-6.6692625612759571E-2</v>
      </c>
      <c r="D94" s="614">
        <f t="shared" si="29"/>
        <v>-4.6100000000000003</v>
      </c>
      <c r="E94" s="965">
        <f t="shared" si="31"/>
        <v>95.930422511235449</v>
      </c>
      <c r="F94" s="521">
        <f t="shared" si="20"/>
        <v>-0.34757498252236019</v>
      </c>
      <c r="G94" s="657">
        <f t="shared" si="32"/>
        <v>96.992493340382424</v>
      </c>
      <c r="H94" s="614">
        <f t="shared" si="21"/>
        <v>-0.48864216184512088</v>
      </c>
      <c r="I94" s="432" t="s">
        <v>281</v>
      </c>
      <c r="J94" s="2518" t="str">
        <f t="shared" si="18"/>
        <v>谷</v>
      </c>
      <c r="K94" s="17">
        <v>-1</v>
      </c>
      <c r="L94" s="2758" t="s">
        <v>796</v>
      </c>
      <c r="M94" s="2756"/>
      <c r="N94" s="201">
        <v>43983</v>
      </c>
      <c r="O94" s="710">
        <v>97.05</v>
      </c>
      <c r="P94" s="36">
        <f t="shared" si="22"/>
        <v>0.18999999999999773</v>
      </c>
      <c r="Q94" s="52">
        <f t="shared" si="30"/>
        <v>-2.84</v>
      </c>
      <c r="R94" s="638">
        <f t="shared" si="33"/>
        <v>97.08</v>
      </c>
      <c r="S94" s="970">
        <f t="shared" si="23"/>
        <v>-0.31000000000000227</v>
      </c>
      <c r="T94" s="699">
        <f t="shared" si="27"/>
        <v>97.97</v>
      </c>
      <c r="U94" s="52">
        <f t="shared" si="24"/>
        <v>-0.32000000000000739</v>
      </c>
      <c r="V94" s="609" t="s">
        <v>345</v>
      </c>
      <c r="W94" s="617">
        <v>0</v>
      </c>
      <c r="X94" s="1674" t="s">
        <v>796</v>
      </c>
      <c r="Y94" s="10"/>
    </row>
    <row r="95" spans="1:25" ht="13.25" customHeight="1">
      <c r="A95" s="2190">
        <v>44013</v>
      </c>
      <c r="B95" s="2201">
        <v>96.013692126581205</v>
      </c>
      <c r="C95" s="535">
        <f t="shared" si="19"/>
        <v>0.25105067160488659</v>
      </c>
      <c r="D95" s="614">
        <f t="shared" si="29"/>
        <v>-4.3</v>
      </c>
      <c r="E95" s="965">
        <f t="shared" si="31"/>
        <v>95.868555887382186</v>
      </c>
      <c r="F95" s="521">
        <f t="shared" si="20"/>
        <v>-6.1866623853262581E-2</v>
      </c>
      <c r="G95" s="657">
        <f t="shared" si="32"/>
        <v>96.605873428811151</v>
      </c>
      <c r="H95" s="614">
        <f t="shared" si="21"/>
        <v>-0.38661991157127318</v>
      </c>
      <c r="I95" s="432" t="s">
        <v>281</v>
      </c>
      <c r="J95" s="1736" t="str">
        <f t="shared" si="18"/>
        <v>---</v>
      </c>
      <c r="K95" s="17">
        <v>0</v>
      </c>
      <c r="L95" s="2758" t="s">
        <v>797</v>
      </c>
      <c r="M95" s="2756"/>
      <c r="N95" s="201">
        <v>44013</v>
      </c>
      <c r="O95" s="710">
        <v>97.72</v>
      </c>
      <c r="P95" s="36">
        <f t="shared" si="22"/>
        <v>0.67000000000000171</v>
      </c>
      <c r="Q95" s="52">
        <f t="shared" si="30"/>
        <v>-2.0699999999999998</v>
      </c>
      <c r="R95" s="638">
        <f t="shared" si="33"/>
        <v>97.21</v>
      </c>
      <c r="S95" s="970">
        <f t="shared" si="23"/>
        <v>0.12999999999999545</v>
      </c>
      <c r="T95" s="699">
        <f t="shared" si="27"/>
        <v>97.772857142857134</v>
      </c>
      <c r="U95" s="52">
        <f t="shared" si="24"/>
        <v>-0.19714285714286461</v>
      </c>
      <c r="V95" s="609" t="s">
        <v>345</v>
      </c>
      <c r="W95" s="617">
        <v>0</v>
      </c>
      <c r="X95" s="1674" t="s">
        <v>797</v>
      </c>
      <c r="Y95" s="10"/>
    </row>
    <row r="96" spans="1:25" ht="13.25" customHeight="1">
      <c r="A96" s="2190">
        <v>44044</v>
      </c>
      <c r="B96" s="2201">
        <v>96.528923611022407</v>
      </c>
      <c r="C96" s="535">
        <f t="shared" si="19"/>
        <v>0.51523148444120181</v>
      </c>
      <c r="D96" s="614">
        <f t="shared" si="29"/>
        <v>-3.65</v>
      </c>
      <c r="E96" s="965">
        <f t="shared" si="31"/>
        <v>96.101752397526639</v>
      </c>
      <c r="F96" s="521">
        <f t="shared" si="20"/>
        <v>0.23319651014445242</v>
      </c>
      <c r="G96" s="657">
        <f t="shared" si="32"/>
        <v>96.373740623049045</v>
      </c>
      <c r="H96" s="614">
        <f t="shared" si="21"/>
        <v>-0.23213280576210593</v>
      </c>
      <c r="I96" s="432" t="s">
        <v>349</v>
      </c>
      <c r="J96" s="1736" t="str">
        <f t="shared" si="18"/>
        <v>---</v>
      </c>
      <c r="K96" s="17">
        <v>0</v>
      </c>
      <c r="L96" s="2758" t="s">
        <v>798</v>
      </c>
      <c r="M96" s="2756"/>
      <c r="N96" s="201">
        <v>44044</v>
      </c>
      <c r="O96" s="710">
        <v>98.22</v>
      </c>
      <c r="P96" s="36">
        <f t="shared" si="22"/>
        <v>0.5</v>
      </c>
      <c r="Q96" s="52">
        <f t="shared" si="30"/>
        <v>-1.47</v>
      </c>
      <c r="R96" s="638">
        <f t="shared" si="33"/>
        <v>97.663333333333341</v>
      </c>
      <c r="S96" s="970">
        <f t="shared" si="23"/>
        <v>0.45333333333334735</v>
      </c>
      <c r="T96" s="699">
        <f t="shared" si="27"/>
        <v>97.679999999999993</v>
      </c>
      <c r="U96" s="52">
        <f t="shared" si="24"/>
        <v>-9.2857142857141639E-2</v>
      </c>
      <c r="V96" s="609" t="s">
        <v>345</v>
      </c>
      <c r="W96" s="617">
        <v>0</v>
      </c>
      <c r="X96" s="1674" t="s">
        <v>798</v>
      </c>
      <c r="Y96" s="10"/>
    </row>
    <row r="97" spans="1:25" ht="13.25" customHeight="1">
      <c r="A97" s="2190">
        <v>44075</v>
      </c>
      <c r="B97" s="2201">
        <v>97.215801907183803</v>
      </c>
      <c r="C97" s="535">
        <f t="shared" si="19"/>
        <v>0.68687829616139595</v>
      </c>
      <c r="D97" s="614">
        <f t="shared" si="29"/>
        <v>-2.75</v>
      </c>
      <c r="E97" s="965">
        <f t="shared" si="31"/>
        <v>96.586139214929133</v>
      </c>
      <c r="F97" s="521">
        <f t="shared" si="20"/>
        <v>0.48438681740249478</v>
      </c>
      <c r="G97" s="657">
        <f t="shared" si="32"/>
        <v>96.336435940148164</v>
      </c>
      <c r="H97" s="614">
        <f t="shared" si="21"/>
        <v>-3.7304682900881403E-2</v>
      </c>
      <c r="I97" s="432" t="s">
        <v>349</v>
      </c>
      <c r="J97" s="1736" t="str">
        <f t="shared" si="18"/>
        <v>---</v>
      </c>
      <c r="K97" s="17">
        <v>0</v>
      </c>
      <c r="L97" s="2758" t="s">
        <v>799</v>
      </c>
      <c r="M97" s="2756"/>
      <c r="N97" s="201">
        <v>44075</v>
      </c>
      <c r="O97" s="710">
        <v>98.54</v>
      </c>
      <c r="P97" s="36">
        <f t="shared" si="22"/>
        <v>0.32000000000000739</v>
      </c>
      <c r="Q97" s="52">
        <f t="shared" si="30"/>
        <v>-1.04</v>
      </c>
      <c r="R97" s="638">
        <f t="shared" si="33"/>
        <v>98.160000000000011</v>
      </c>
      <c r="S97" s="970">
        <f t="shared" si="23"/>
        <v>0.4966666666666697</v>
      </c>
      <c r="T97" s="699">
        <f t="shared" si="27"/>
        <v>97.671428571428578</v>
      </c>
      <c r="U97" s="52">
        <f t="shared" si="24"/>
        <v>-8.5714285714146854E-3</v>
      </c>
      <c r="V97" s="609" t="s">
        <v>345</v>
      </c>
      <c r="W97" s="617">
        <v>0</v>
      </c>
      <c r="X97" s="1674" t="s">
        <v>799</v>
      </c>
      <c r="Y97" s="10"/>
    </row>
    <row r="98" spans="1:25" ht="13.25" customHeight="1">
      <c r="A98" s="2190">
        <v>44105</v>
      </c>
      <c r="B98" s="2201">
        <v>97.905475738027107</v>
      </c>
      <c r="C98" s="535">
        <f t="shared" si="19"/>
        <v>0.68967383084330436</v>
      </c>
      <c r="D98" s="614">
        <f t="shared" si="29"/>
        <v>-1.7</v>
      </c>
      <c r="E98" s="965">
        <f t="shared" si="31"/>
        <v>97.216733752077786</v>
      </c>
      <c r="F98" s="521">
        <f t="shared" si="20"/>
        <v>0.63059453714865299</v>
      </c>
      <c r="G98" s="657">
        <f t="shared" si="32"/>
        <v>96.493594416645834</v>
      </c>
      <c r="H98" s="614">
        <f t="shared" si="21"/>
        <v>0.15715847649767056</v>
      </c>
      <c r="I98" s="2214" t="s">
        <v>343</v>
      </c>
      <c r="J98" s="1736" t="str">
        <f t="shared" si="18"/>
        <v>---</v>
      </c>
      <c r="K98" s="17">
        <v>0</v>
      </c>
      <c r="L98" s="2758" t="s">
        <v>800</v>
      </c>
      <c r="M98" s="2756"/>
      <c r="N98" s="201">
        <v>44105</v>
      </c>
      <c r="O98" s="710">
        <v>98.82</v>
      </c>
      <c r="P98" s="36">
        <f t="shared" si="22"/>
        <v>0.27999999999998693</v>
      </c>
      <c r="Q98" s="52">
        <f t="shared" si="30"/>
        <v>-0.62</v>
      </c>
      <c r="R98" s="638">
        <f t="shared" si="33"/>
        <v>98.526666666666657</v>
      </c>
      <c r="S98" s="970">
        <f t="shared" si="23"/>
        <v>0.36666666666664582</v>
      </c>
      <c r="T98" s="699">
        <f t="shared" si="27"/>
        <v>97.791428571428568</v>
      </c>
      <c r="U98" s="52">
        <f t="shared" si="24"/>
        <v>0.11999999999999034</v>
      </c>
      <c r="V98" s="609" t="s">
        <v>345</v>
      </c>
      <c r="W98" s="617">
        <v>0</v>
      </c>
      <c r="X98" s="1674" t="s">
        <v>800</v>
      </c>
      <c r="Y98" s="10"/>
    </row>
    <row r="99" spans="1:25" ht="13.25" customHeight="1">
      <c r="A99" s="2190">
        <v>44136</v>
      </c>
      <c r="B99" s="2201">
        <v>98.552692935417696</v>
      </c>
      <c r="C99" s="535">
        <f t="shared" si="19"/>
        <v>0.64721719739058869</v>
      </c>
      <c r="D99" s="614">
        <f t="shared" si="29"/>
        <v>-0.64</v>
      </c>
      <c r="E99" s="965">
        <f t="shared" si="31"/>
        <v>97.891323526876207</v>
      </c>
      <c r="F99" s="521">
        <f t="shared" si="20"/>
        <v>0.67458977479842019</v>
      </c>
      <c r="G99" s="657">
        <f t="shared" si="32"/>
        <v>96.829794550542502</v>
      </c>
      <c r="H99" s="614">
        <f t="shared" si="21"/>
        <v>0.33620013389666781</v>
      </c>
      <c r="I99" s="2214" t="s">
        <v>343</v>
      </c>
      <c r="J99" s="1736" t="str">
        <f t="shared" si="18"/>
        <v>---</v>
      </c>
      <c r="K99" s="17">
        <v>0</v>
      </c>
      <c r="L99" s="2758" t="s">
        <v>801</v>
      </c>
      <c r="M99" s="2756"/>
      <c r="N99" s="201">
        <v>44136</v>
      </c>
      <c r="O99" s="710">
        <v>99.11</v>
      </c>
      <c r="P99" s="36">
        <f t="shared" si="22"/>
        <v>0.29000000000000625</v>
      </c>
      <c r="Q99" s="52">
        <f t="shared" si="30"/>
        <v>-0.18</v>
      </c>
      <c r="R99" s="638">
        <f t="shared" si="33"/>
        <v>98.823333333333338</v>
      </c>
      <c r="S99" s="970">
        <f t="shared" si="23"/>
        <v>0.29666666666668107</v>
      </c>
      <c r="T99" s="699">
        <f t="shared" si="27"/>
        <v>98.045714285714297</v>
      </c>
      <c r="U99" s="52">
        <f t="shared" si="24"/>
        <v>0.25428571428572866</v>
      </c>
      <c r="V99" s="609" t="s">
        <v>345</v>
      </c>
      <c r="W99" s="617">
        <v>0</v>
      </c>
      <c r="X99" s="1674" t="s">
        <v>801</v>
      </c>
      <c r="Y99" s="10"/>
    </row>
    <row r="100" spans="1:25" ht="13.25" customHeight="1">
      <c r="A100" s="2196">
        <v>44166</v>
      </c>
      <c r="B100" s="2202">
        <v>99.132068092791911</v>
      </c>
      <c r="C100" s="586">
        <f t="shared" si="19"/>
        <v>0.57937515737421563</v>
      </c>
      <c r="D100" s="814">
        <f t="shared" si="29"/>
        <v>0.42</v>
      </c>
      <c r="E100" s="966">
        <f t="shared" si="31"/>
        <v>98.530078922078886</v>
      </c>
      <c r="F100" s="704">
        <f t="shared" si="20"/>
        <v>0.63875539520267921</v>
      </c>
      <c r="G100" s="637">
        <f t="shared" si="32"/>
        <v>97.301613695142919</v>
      </c>
      <c r="H100" s="814">
        <f t="shared" si="21"/>
        <v>0.47181914460041696</v>
      </c>
      <c r="I100" s="2215" t="s">
        <v>343</v>
      </c>
      <c r="J100" s="1736" t="str">
        <f t="shared" si="18"/>
        <v>---</v>
      </c>
      <c r="K100" s="17">
        <v>0</v>
      </c>
      <c r="L100" s="2759" t="s">
        <v>787</v>
      </c>
      <c r="M100" s="2756"/>
      <c r="N100" s="202">
        <v>44166</v>
      </c>
      <c r="O100" s="711">
        <v>99.4</v>
      </c>
      <c r="P100" s="242">
        <f t="shared" si="22"/>
        <v>0.29000000000000625</v>
      </c>
      <c r="Q100" s="550">
        <f t="shared" si="30"/>
        <v>0.3</v>
      </c>
      <c r="R100" s="644">
        <f t="shared" si="33"/>
        <v>99.110000000000014</v>
      </c>
      <c r="S100" s="1000">
        <f t="shared" si="23"/>
        <v>0.28666666666667595</v>
      </c>
      <c r="T100" s="930">
        <f t="shared" si="27"/>
        <v>98.408571428571435</v>
      </c>
      <c r="U100" s="550">
        <f t="shared" si="24"/>
        <v>0.36285714285713766</v>
      </c>
      <c r="V100" s="609" t="s">
        <v>345</v>
      </c>
      <c r="W100" s="617">
        <v>0</v>
      </c>
      <c r="X100" s="1679" t="s">
        <v>787</v>
      </c>
      <c r="Y100" s="10"/>
    </row>
    <row r="101" spans="1:25" ht="13.25" customHeight="1">
      <c r="A101" s="2189">
        <v>44197</v>
      </c>
      <c r="B101" s="2203">
        <v>99.630591109318047</v>
      </c>
      <c r="C101" s="535">
        <f t="shared" si="19"/>
        <v>0.49852301652613562</v>
      </c>
      <c r="D101" s="523">
        <f t="shared" si="29"/>
        <v>1.5</v>
      </c>
      <c r="E101" s="965">
        <f t="shared" si="31"/>
        <v>99.105117379175894</v>
      </c>
      <c r="F101" s="697">
        <f t="shared" si="20"/>
        <v>0.5750384570970084</v>
      </c>
      <c r="G101" s="657">
        <f t="shared" si="32"/>
        <v>97.854177931477452</v>
      </c>
      <c r="H101" s="523">
        <f t="shared" si="21"/>
        <v>0.55256423633453267</v>
      </c>
      <c r="I101" s="2214" t="s">
        <v>343</v>
      </c>
      <c r="J101" s="1500" t="str">
        <f t="shared" si="18"/>
        <v>---</v>
      </c>
      <c r="K101" s="17">
        <v>0</v>
      </c>
      <c r="L101" s="2758" t="s">
        <v>759</v>
      </c>
      <c r="M101" s="2756"/>
      <c r="N101" s="316">
        <v>44197</v>
      </c>
      <c r="O101" s="710">
        <v>99.68</v>
      </c>
      <c r="P101" s="36">
        <f t="shared" si="22"/>
        <v>0.28000000000000114</v>
      </c>
      <c r="Q101" s="52">
        <f t="shared" si="30"/>
        <v>0.82</v>
      </c>
      <c r="R101" s="638">
        <f t="shared" si="33"/>
        <v>99.396666666666661</v>
      </c>
      <c r="S101" s="970">
        <f t="shared" si="23"/>
        <v>0.28666666666664753</v>
      </c>
      <c r="T101" s="699">
        <f t="shared" si="27"/>
        <v>98.784285714285716</v>
      </c>
      <c r="U101" s="52">
        <f t="shared" si="24"/>
        <v>0.375714285714281</v>
      </c>
      <c r="V101" s="627" t="s">
        <v>345</v>
      </c>
      <c r="W101" s="261">
        <v>0</v>
      </c>
      <c r="X101" s="1674" t="s">
        <v>759</v>
      </c>
      <c r="Y101" s="10"/>
    </row>
    <row r="102" spans="1:25" ht="13.25" customHeight="1">
      <c r="A102" s="2189">
        <v>44228</v>
      </c>
      <c r="B102" s="2203">
        <v>100.0638181297</v>
      </c>
      <c r="C102" s="535">
        <f t="shared" si="19"/>
        <v>0.43322702038194905</v>
      </c>
      <c r="D102" s="523">
        <f t="shared" si="29"/>
        <v>2.65</v>
      </c>
      <c r="E102" s="965">
        <f t="shared" si="31"/>
        <v>99.608825777269985</v>
      </c>
      <c r="F102" s="697">
        <f t="shared" si="20"/>
        <v>0.50370839809409063</v>
      </c>
      <c r="G102" s="657">
        <f t="shared" si="32"/>
        <v>98.43276736049441</v>
      </c>
      <c r="H102" s="523">
        <f t="shared" si="21"/>
        <v>0.57858942901695798</v>
      </c>
      <c r="I102" s="2214" t="s">
        <v>343</v>
      </c>
      <c r="J102" s="1500" t="str">
        <f t="shared" si="18"/>
        <v>---</v>
      </c>
      <c r="K102" s="17">
        <v>0</v>
      </c>
      <c r="L102" s="2758" t="s">
        <v>767</v>
      </c>
      <c r="M102" s="2756"/>
      <c r="N102" s="316">
        <v>44228</v>
      </c>
      <c r="O102" s="710">
        <v>99.95</v>
      </c>
      <c r="P102" s="36">
        <f t="shared" si="22"/>
        <v>0.26999999999999602</v>
      </c>
      <c r="Q102" s="52">
        <f t="shared" si="30"/>
        <v>1.37</v>
      </c>
      <c r="R102" s="638">
        <f t="shared" si="33"/>
        <v>99.676666666666677</v>
      </c>
      <c r="S102" s="970">
        <f t="shared" si="23"/>
        <v>0.28000000000001535</v>
      </c>
      <c r="T102" s="699">
        <f t="shared" si="27"/>
        <v>99.102857142857147</v>
      </c>
      <c r="U102" s="52">
        <f t="shared" si="24"/>
        <v>0.31857142857143117</v>
      </c>
      <c r="V102" s="609" t="s">
        <v>345</v>
      </c>
      <c r="W102" s="617">
        <v>0</v>
      </c>
      <c r="X102" s="1674" t="s">
        <v>767</v>
      </c>
      <c r="Y102" s="10"/>
    </row>
    <row r="103" spans="1:25" ht="13.25" customHeight="1">
      <c r="A103" s="2190">
        <v>44256</v>
      </c>
      <c r="B103" s="2203">
        <v>100.40928911889455</v>
      </c>
      <c r="C103" s="535">
        <f t="shared" si="19"/>
        <v>0.34547098919455266</v>
      </c>
      <c r="D103" s="523">
        <f t="shared" si="29"/>
        <v>3.72</v>
      </c>
      <c r="E103" s="965">
        <f t="shared" si="31"/>
        <v>100.0345661193042</v>
      </c>
      <c r="F103" s="697">
        <f t="shared" si="20"/>
        <v>0.42574034203421718</v>
      </c>
      <c r="G103" s="657">
        <f t="shared" si="32"/>
        <v>98.987105290190456</v>
      </c>
      <c r="H103" s="523">
        <f t="shared" si="21"/>
        <v>0.55433792969604667</v>
      </c>
      <c r="I103" s="2214" t="s">
        <v>343</v>
      </c>
      <c r="J103" s="1500" t="str">
        <f t="shared" si="18"/>
        <v>---</v>
      </c>
      <c r="K103" s="17">
        <v>0</v>
      </c>
      <c r="L103" s="2758" t="s">
        <v>776</v>
      </c>
      <c r="M103" s="2756"/>
      <c r="N103" s="201">
        <v>44256</v>
      </c>
      <c r="O103" s="710">
        <v>100.19</v>
      </c>
      <c r="P103" s="36">
        <f t="shared" si="22"/>
        <v>0.23999999999999488</v>
      </c>
      <c r="Q103" s="52">
        <f t="shared" si="30"/>
        <v>2.2599999999999998</v>
      </c>
      <c r="R103" s="638">
        <f t="shared" si="33"/>
        <v>99.94</v>
      </c>
      <c r="S103" s="970">
        <f t="shared" si="23"/>
        <v>0.26333333333332121</v>
      </c>
      <c r="T103" s="699">
        <f t="shared" si="27"/>
        <v>99.384285714285724</v>
      </c>
      <c r="U103" s="52">
        <f t="shared" si="24"/>
        <v>0.28142857142857736</v>
      </c>
      <c r="V103" s="609" t="s">
        <v>345</v>
      </c>
      <c r="W103" s="617">
        <v>0</v>
      </c>
      <c r="X103" s="1674" t="s">
        <v>776</v>
      </c>
      <c r="Y103" s="10"/>
    </row>
    <row r="104" spans="1:25" ht="13.25" customHeight="1">
      <c r="A104" s="2190">
        <v>44287</v>
      </c>
      <c r="B104" s="2203">
        <v>100.65301077412846</v>
      </c>
      <c r="C104" s="535">
        <f t="shared" si="19"/>
        <v>0.24372165523391232</v>
      </c>
      <c r="D104" s="523">
        <f t="shared" si="29"/>
        <v>4.63</v>
      </c>
      <c r="E104" s="965">
        <f t="shared" si="31"/>
        <v>100.37537267424101</v>
      </c>
      <c r="F104" s="697">
        <f t="shared" si="20"/>
        <v>0.34080655493680467</v>
      </c>
      <c r="G104" s="657">
        <f t="shared" si="32"/>
        <v>99.478135128325377</v>
      </c>
      <c r="H104" s="523">
        <f t="shared" si="21"/>
        <v>0.49102983813492074</v>
      </c>
      <c r="I104" s="2214" t="s">
        <v>343</v>
      </c>
      <c r="J104" s="1500" t="str">
        <f t="shared" si="18"/>
        <v>---</v>
      </c>
      <c r="K104" s="17">
        <v>0</v>
      </c>
      <c r="L104" s="2758" t="s">
        <v>777</v>
      </c>
      <c r="M104" s="2756"/>
      <c r="N104" s="201">
        <v>44287</v>
      </c>
      <c r="O104" s="710">
        <v>100.41</v>
      </c>
      <c r="P104" s="36">
        <f t="shared" si="22"/>
        <v>0.21999999999999886</v>
      </c>
      <c r="Q104" s="52">
        <f t="shared" si="30"/>
        <v>3.16</v>
      </c>
      <c r="R104" s="638">
        <f t="shared" si="33"/>
        <v>100.18333333333332</v>
      </c>
      <c r="S104" s="970">
        <f t="shared" si="23"/>
        <v>0.24333333333332519</v>
      </c>
      <c r="T104" s="699">
        <f t="shared" si="27"/>
        <v>99.651428571428582</v>
      </c>
      <c r="U104" s="52">
        <f t="shared" si="24"/>
        <v>0.26714285714285779</v>
      </c>
      <c r="V104" s="609" t="s">
        <v>345</v>
      </c>
      <c r="W104" s="617">
        <v>0</v>
      </c>
      <c r="X104" s="1674" t="s">
        <v>777</v>
      </c>
      <c r="Y104" s="10"/>
    </row>
    <row r="105" spans="1:25" ht="13.25" customHeight="1">
      <c r="A105" s="2190">
        <v>44317</v>
      </c>
      <c r="B105" s="2201">
        <v>100.78588425561597</v>
      </c>
      <c r="C105" s="535">
        <f t="shared" si="19"/>
        <v>0.13287348148750766</v>
      </c>
      <c r="D105" s="523">
        <f t="shared" si="29"/>
        <v>5.17</v>
      </c>
      <c r="E105" s="965">
        <f t="shared" si="31"/>
        <v>100.61606138287966</v>
      </c>
      <c r="F105" s="697">
        <f t="shared" si="20"/>
        <v>0.24068870863865754</v>
      </c>
      <c r="G105" s="657">
        <f t="shared" si="32"/>
        <v>99.889622059409518</v>
      </c>
      <c r="H105" s="523">
        <f t="shared" si="21"/>
        <v>0.41148693108414136</v>
      </c>
      <c r="I105" s="2214" t="s">
        <v>343</v>
      </c>
      <c r="J105" s="2502" t="str">
        <f t="shared" si="18"/>
        <v>---</v>
      </c>
      <c r="K105" s="17">
        <v>0</v>
      </c>
      <c r="L105" s="2758" t="s">
        <v>778</v>
      </c>
      <c r="M105" s="2756"/>
      <c r="N105" s="201">
        <v>44317</v>
      </c>
      <c r="O105" s="710">
        <v>100.56</v>
      </c>
      <c r="P105" s="36">
        <f t="shared" si="22"/>
        <v>0.15000000000000568</v>
      </c>
      <c r="Q105" s="52">
        <f t="shared" si="30"/>
        <v>3.82</v>
      </c>
      <c r="R105" s="638">
        <f t="shared" si="33"/>
        <v>100.38666666666666</v>
      </c>
      <c r="S105" s="970">
        <f t="shared" si="23"/>
        <v>0.20333333333333314</v>
      </c>
      <c r="T105" s="699">
        <f t="shared" si="27"/>
        <v>99.899999999999991</v>
      </c>
      <c r="U105" s="52">
        <f t="shared" si="24"/>
        <v>0.24857142857140957</v>
      </c>
      <c r="V105" s="609" t="s">
        <v>345</v>
      </c>
      <c r="W105" s="617">
        <v>0</v>
      </c>
      <c r="X105" s="1674" t="s">
        <v>778</v>
      </c>
      <c r="Y105" s="10"/>
    </row>
    <row r="106" spans="1:25" ht="13.25" customHeight="1">
      <c r="A106" s="2190">
        <v>44348</v>
      </c>
      <c r="B106" s="2201">
        <v>100.81447216855311</v>
      </c>
      <c r="C106" s="535">
        <f t="shared" si="19"/>
        <v>2.8587912937140914E-2</v>
      </c>
      <c r="D106" s="523">
        <f t="shared" si="29"/>
        <v>5.28</v>
      </c>
      <c r="E106" s="965">
        <f t="shared" si="31"/>
        <v>100.75112239943252</v>
      </c>
      <c r="F106" s="697">
        <f t="shared" si="20"/>
        <v>0.13506101655285363</v>
      </c>
      <c r="G106" s="657">
        <f t="shared" si="32"/>
        <v>100.21273337842887</v>
      </c>
      <c r="H106" s="523">
        <f t="shared" si="21"/>
        <v>0.32311131901934687</v>
      </c>
      <c r="I106" s="2214" t="s">
        <v>803</v>
      </c>
      <c r="J106" s="1500" t="str">
        <f t="shared" si="18"/>
        <v>---</v>
      </c>
      <c r="K106" s="17">
        <v>0</v>
      </c>
      <c r="L106" s="2758" t="s">
        <v>796</v>
      </c>
      <c r="M106" s="2756"/>
      <c r="N106" s="201">
        <v>44348</v>
      </c>
      <c r="O106" s="710">
        <v>100.65</v>
      </c>
      <c r="P106" s="36">
        <f t="shared" si="22"/>
        <v>9.0000000000003411E-2</v>
      </c>
      <c r="Q106" s="52">
        <f t="shared" si="30"/>
        <v>3.71</v>
      </c>
      <c r="R106" s="638">
        <f t="shared" si="33"/>
        <v>100.54</v>
      </c>
      <c r="S106" s="970">
        <f t="shared" si="23"/>
        <v>0.1533333333333502</v>
      </c>
      <c r="T106" s="699">
        <f t="shared" si="27"/>
        <v>100.12</v>
      </c>
      <c r="U106" s="52">
        <f t="shared" si="24"/>
        <v>0.22000000000001307</v>
      </c>
      <c r="V106" s="609" t="s">
        <v>345</v>
      </c>
      <c r="W106" s="617">
        <v>0</v>
      </c>
      <c r="X106" s="1674" t="s">
        <v>796</v>
      </c>
      <c r="Y106" s="10"/>
    </row>
    <row r="107" spans="1:25" ht="13.25" customHeight="1">
      <c r="A107" s="2190">
        <v>44378</v>
      </c>
      <c r="B107" s="2201">
        <v>100.76703521171537</v>
      </c>
      <c r="C107" s="535">
        <f t="shared" si="19"/>
        <v>-4.7436956837742628E-2</v>
      </c>
      <c r="D107" s="523">
        <f t="shared" si="29"/>
        <v>4.95</v>
      </c>
      <c r="E107" s="965">
        <f t="shared" si="31"/>
        <v>100.78913054529482</v>
      </c>
      <c r="F107" s="697">
        <f t="shared" si="20"/>
        <v>3.8008145862306719E-2</v>
      </c>
      <c r="G107" s="657">
        <f t="shared" si="32"/>
        <v>100.44630010970364</v>
      </c>
      <c r="H107" s="523">
        <f t="shared" si="21"/>
        <v>0.23356673127477734</v>
      </c>
      <c r="I107" s="2214" t="s">
        <v>803</v>
      </c>
      <c r="J107" s="1500" t="str">
        <f t="shared" si="18"/>
        <v>---</v>
      </c>
      <c r="K107" s="17">
        <v>0</v>
      </c>
      <c r="L107" s="2758" t="s">
        <v>797</v>
      </c>
      <c r="M107" s="2756"/>
      <c r="N107" s="201">
        <v>44378</v>
      </c>
      <c r="O107" s="710">
        <v>100.68</v>
      </c>
      <c r="P107" s="36">
        <f t="shared" si="22"/>
        <v>3.0000000000001137E-2</v>
      </c>
      <c r="Q107" s="52">
        <f t="shared" si="30"/>
        <v>3.03</v>
      </c>
      <c r="R107" s="638">
        <f t="shared" si="33"/>
        <v>100.63</v>
      </c>
      <c r="S107" s="970">
        <f t="shared" si="23"/>
        <v>8.99999999999892E-2</v>
      </c>
      <c r="T107" s="699">
        <f t="shared" si="27"/>
        <v>100.30285714285716</v>
      </c>
      <c r="U107" s="52">
        <f t="shared" si="24"/>
        <v>0.18285714285715926</v>
      </c>
      <c r="V107" s="609" t="s">
        <v>345</v>
      </c>
      <c r="W107" s="617">
        <v>0</v>
      </c>
      <c r="X107" s="1674" t="s">
        <v>797</v>
      </c>
      <c r="Y107" s="10"/>
    </row>
    <row r="108" spans="1:25" ht="13.25" customHeight="1">
      <c r="A108" s="2190">
        <v>44409</v>
      </c>
      <c r="B108" s="2201">
        <v>100.67325060352579</v>
      </c>
      <c r="C108" s="535">
        <f t="shared" si="19"/>
        <v>-9.3784608189579899E-2</v>
      </c>
      <c r="D108" s="523">
        <f t="shared" si="29"/>
        <v>4.29</v>
      </c>
      <c r="E108" s="965">
        <f t="shared" si="31"/>
        <v>100.75158599459809</v>
      </c>
      <c r="F108" s="697">
        <f t="shared" si="20"/>
        <v>-3.7544550696736678E-2</v>
      </c>
      <c r="G108" s="657">
        <f t="shared" si="32"/>
        <v>100.59525146601904</v>
      </c>
      <c r="H108" s="523">
        <f t="shared" si="21"/>
        <v>0.14895135631539347</v>
      </c>
      <c r="I108" s="432" t="s">
        <v>281</v>
      </c>
      <c r="J108" s="1500" t="str">
        <f t="shared" si="18"/>
        <v>---</v>
      </c>
      <c r="K108" s="17">
        <v>0</v>
      </c>
      <c r="L108" s="2758" t="s">
        <v>798</v>
      </c>
      <c r="M108" s="2756"/>
      <c r="N108" s="201">
        <v>44409</v>
      </c>
      <c r="O108" s="710">
        <v>100.68</v>
      </c>
      <c r="P108" s="36">
        <f t="shared" si="22"/>
        <v>0</v>
      </c>
      <c r="Q108" s="52">
        <f t="shared" si="30"/>
        <v>2.5</v>
      </c>
      <c r="R108" s="638">
        <f t="shared" si="33"/>
        <v>100.67</v>
      </c>
      <c r="S108" s="970">
        <f t="shared" si="23"/>
        <v>4.0000000000006253E-2</v>
      </c>
      <c r="T108" s="699">
        <f t="shared" si="27"/>
        <v>100.4457142857143</v>
      </c>
      <c r="U108" s="52">
        <f t="shared" si="24"/>
        <v>0.1428571428571388</v>
      </c>
      <c r="V108" s="609" t="s">
        <v>345</v>
      </c>
      <c r="W108" s="617">
        <v>0</v>
      </c>
      <c r="X108" s="1674" t="s">
        <v>798</v>
      </c>
      <c r="Y108" s="10"/>
    </row>
    <row r="109" spans="1:25" ht="13.25" customHeight="1">
      <c r="A109" s="2190">
        <v>44440</v>
      </c>
      <c r="B109" s="2201">
        <v>100.56963385733093</v>
      </c>
      <c r="C109" s="535">
        <f t="shared" si="19"/>
        <v>-0.10361674619485939</v>
      </c>
      <c r="D109" s="523">
        <f t="shared" si="29"/>
        <v>3.45</v>
      </c>
      <c r="E109" s="965">
        <f t="shared" si="31"/>
        <v>100.6699732241907</v>
      </c>
      <c r="F109" s="697">
        <f t="shared" si="20"/>
        <v>-8.1612770407389235E-2</v>
      </c>
      <c r="G109" s="657">
        <f t="shared" si="32"/>
        <v>100.6675108556806</v>
      </c>
      <c r="H109" s="523">
        <f t="shared" si="21"/>
        <v>7.2259389661567752E-2</v>
      </c>
      <c r="I109" s="432" t="s">
        <v>281</v>
      </c>
      <c r="J109" s="1500" t="str">
        <f t="shared" si="18"/>
        <v>---</v>
      </c>
      <c r="K109" s="17">
        <v>0</v>
      </c>
      <c r="L109" s="2758" t="s">
        <v>799</v>
      </c>
      <c r="M109" s="2756"/>
      <c r="N109" s="201">
        <v>44440</v>
      </c>
      <c r="O109" s="710">
        <v>100.66</v>
      </c>
      <c r="P109" s="36">
        <f t="shared" si="22"/>
        <v>-2.0000000000010232E-2</v>
      </c>
      <c r="Q109" s="52">
        <f t="shared" si="30"/>
        <v>2.15</v>
      </c>
      <c r="R109" s="638">
        <f t="shared" si="33"/>
        <v>100.67333333333333</v>
      </c>
      <c r="S109" s="970">
        <f t="shared" si="23"/>
        <v>3.3333333333303017E-3</v>
      </c>
      <c r="T109" s="699">
        <f t="shared" si="27"/>
        <v>100.54714285714284</v>
      </c>
      <c r="U109" s="52">
        <f t="shared" si="24"/>
        <v>0.10142857142854211</v>
      </c>
      <c r="V109" s="609" t="s">
        <v>345</v>
      </c>
      <c r="W109" s="617">
        <v>0</v>
      </c>
      <c r="X109" s="1674" t="s">
        <v>799</v>
      </c>
      <c r="Y109" s="10"/>
    </row>
    <row r="110" spans="1:25" ht="13.25" customHeight="1">
      <c r="A110" s="2190">
        <v>44470</v>
      </c>
      <c r="B110" s="2201">
        <v>100.52028760751233</v>
      </c>
      <c r="C110" s="535">
        <f t="shared" si="19"/>
        <v>-4.9346249818597698E-2</v>
      </c>
      <c r="D110" s="523">
        <f t="shared" si="29"/>
        <v>2.67</v>
      </c>
      <c r="E110" s="965">
        <f t="shared" si="31"/>
        <v>100.58772402278969</v>
      </c>
      <c r="F110" s="697">
        <f t="shared" si="20"/>
        <v>-8.2249201401012328E-2</v>
      </c>
      <c r="G110" s="657">
        <f t="shared" si="32"/>
        <v>100.68336778262599</v>
      </c>
      <c r="H110" s="523">
        <f t="shared" si="21"/>
        <v>1.5856926945389205E-2</v>
      </c>
      <c r="I110" s="432" t="s">
        <v>281</v>
      </c>
      <c r="J110" s="1500" t="str">
        <f t="shared" si="18"/>
        <v>---</v>
      </c>
      <c r="K110" s="17">
        <v>0</v>
      </c>
      <c r="L110" s="2758" t="s">
        <v>800</v>
      </c>
      <c r="M110" s="2756"/>
      <c r="N110" s="201">
        <v>44470</v>
      </c>
      <c r="O110" s="710">
        <v>100.65</v>
      </c>
      <c r="P110" s="36">
        <f t="shared" si="22"/>
        <v>-9.9999999999909051E-3</v>
      </c>
      <c r="Q110" s="52">
        <f t="shared" si="30"/>
        <v>1.85</v>
      </c>
      <c r="R110" s="638">
        <f t="shared" si="33"/>
        <v>100.66333333333334</v>
      </c>
      <c r="S110" s="970">
        <f t="shared" si="23"/>
        <v>-9.9999999999909051E-3</v>
      </c>
      <c r="T110" s="699">
        <f t="shared" si="27"/>
        <v>100.61285714285714</v>
      </c>
      <c r="U110" s="52">
        <f t="shared" si="24"/>
        <v>6.5714285714292942E-2</v>
      </c>
      <c r="V110" s="609" t="s">
        <v>345</v>
      </c>
      <c r="W110" s="617">
        <v>0</v>
      </c>
      <c r="X110" s="1674" t="s">
        <v>800</v>
      </c>
      <c r="Y110" s="10"/>
    </row>
    <row r="111" spans="1:25" ht="13.25" customHeight="1">
      <c r="A111" s="2190">
        <v>44501</v>
      </c>
      <c r="B111" s="2201">
        <v>100.52116620161738</v>
      </c>
      <c r="C111" s="535">
        <f t="shared" si="19"/>
        <v>8.7859410504620428E-4</v>
      </c>
      <c r="D111" s="523">
        <f t="shared" si="29"/>
        <v>2</v>
      </c>
      <c r="E111" s="965">
        <f t="shared" ref="E111:E113" si="34">SUM(B109:B111)/3</f>
        <v>100.53702922215355</v>
      </c>
      <c r="F111" s="697">
        <f t="shared" si="20"/>
        <v>-5.0694800636136961E-2</v>
      </c>
      <c r="G111" s="657">
        <f t="shared" ref="G111:G113" si="35">SUM(B105:B111)/7</f>
        <v>100.66453284369584</v>
      </c>
      <c r="H111" s="523">
        <f t="shared" si="21"/>
        <v>-1.8834938930154976E-2</v>
      </c>
      <c r="I111" s="432" t="s">
        <v>281</v>
      </c>
      <c r="J111" s="1500" t="str">
        <f t="shared" si="18"/>
        <v>---</v>
      </c>
      <c r="K111" s="17">
        <v>0</v>
      </c>
      <c r="L111" s="2758" t="s">
        <v>801</v>
      </c>
      <c r="M111" s="2756"/>
      <c r="N111" s="201">
        <v>44501</v>
      </c>
      <c r="O111" s="710">
        <v>100.65</v>
      </c>
      <c r="P111" s="36">
        <f t="shared" si="22"/>
        <v>0</v>
      </c>
      <c r="Q111" s="52">
        <f t="shared" si="30"/>
        <v>1.55</v>
      </c>
      <c r="R111" s="638">
        <f t="shared" si="33"/>
        <v>100.65333333333335</v>
      </c>
      <c r="S111" s="970">
        <f t="shared" si="23"/>
        <v>-9.9999999999909051E-3</v>
      </c>
      <c r="T111" s="699">
        <f t="shared" si="27"/>
        <v>100.64714285714285</v>
      </c>
      <c r="U111" s="52">
        <f t="shared" si="24"/>
        <v>3.4285714285715585E-2</v>
      </c>
      <c r="V111" s="609" t="s">
        <v>345</v>
      </c>
      <c r="W111" s="617">
        <v>0</v>
      </c>
      <c r="X111" s="1674" t="s">
        <v>801</v>
      </c>
      <c r="Y111" s="10"/>
    </row>
    <row r="112" spans="1:25" ht="13.25" customHeight="1">
      <c r="A112" s="2196">
        <v>44531</v>
      </c>
      <c r="B112" s="2202">
        <v>100.5583840231713</v>
      </c>
      <c r="C112" s="586">
        <f t="shared" si="19"/>
        <v>3.7217821553923613E-2</v>
      </c>
      <c r="D112" s="654">
        <f t="shared" si="29"/>
        <v>1.44</v>
      </c>
      <c r="E112" s="966">
        <f t="shared" si="34"/>
        <v>100.53327927743366</v>
      </c>
      <c r="F112" s="698">
        <f t="shared" si="20"/>
        <v>-3.7499447198854341E-3</v>
      </c>
      <c r="G112" s="637">
        <f t="shared" si="35"/>
        <v>100.63203281048946</v>
      </c>
      <c r="H112" s="654">
        <f t="shared" si="21"/>
        <v>-3.2500033206375178E-2</v>
      </c>
      <c r="I112" s="2217" t="s">
        <v>281</v>
      </c>
      <c r="J112" s="1696" t="str">
        <f t="shared" si="18"/>
        <v>---</v>
      </c>
      <c r="K112" s="2684">
        <v>0</v>
      </c>
      <c r="L112" s="2759" t="s">
        <v>787</v>
      </c>
      <c r="M112" s="2756"/>
      <c r="N112" s="201">
        <v>44531</v>
      </c>
      <c r="O112" s="710">
        <v>100.67</v>
      </c>
      <c r="P112" s="36">
        <f t="shared" si="22"/>
        <v>1.9999999999996021E-2</v>
      </c>
      <c r="Q112" s="52">
        <f t="shared" si="30"/>
        <v>1.28</v>
      </c>
      <c r="R112" s="638">
        <f t="shared" si="33"/>
        <v>100.65666666666668</v>
      </c>
      <c r="S112" s="970">
        <f t="shared" si="23"/>
        <v>3.3333333333303017E-3</v>
      </c>
      <c r="T112" s="699">
        <f t="shared" si="27"/>
        <v>100.66285714285712</v>
      </c>
      <c r="U112" s="52">
        <f t="shared" si="24"/>
        <v>1.5714285714267362E-2</v>
      </c>
      <c r="V112" s="626" t="s">
        <v>345</v>
      </c>
      <c r="W112" s="1045">
        <v>0</v>
      </c>
      <c r="X112" s="1674" t="s">
        <v>787</v>
      </c>
      <c r="Y112" s="10"/>
    </row>
    <row r="113" spans="1:25" ht="13.25" customHeight="1">
      <c r="A113" s="2189">
        <v>44562</v>
      </c>
      <c r="B113" s="2201">
        <v>100.64903808895235</v>
      </c>
      <c r="C113" s="535">
        <f t="shared" si="19"/>
        <v>9.0654065781052395E-2</v>
      </c>
      <c r="D113" s="523">
        <f t="shared" si="29"/>
        <v>1.02</v>
      </c>
      <c r="E113" s="965">
        <f t="shared" si="34"/>
        <v>100.57619610458035</v>
      </c>
      <c r="F113" s="697">
        <f t="shared" si="20"/>
        <v>4.2916827146683545E-2</v>
      </c>
      <c r="G113" s="657">
        <f t="shared" si="35"/>
        <v>100.60839937054651</v>
      </c>
      <c r="H113" s="523">
        <f t="shared" si="21"/>
        <v>-2.3633439942955192E-2</v>
      </c>
      <c r="I113" s="2191" t="s">
        <v>281</v>
      </c>
      <c r="J113" s="1500" t="str">
        <f t="shared" si="18"/>
        <v>---</v>
      </c>
      <c r="K113" s="17">
        <v>0</v>
      </c>
      <c r="L113" s="2758" t="s">
        <v>759</v>
      </c>
      <c r="M113" s="2756"/>
      <c r="N113" s="315">
        <v>44562</v>
      </c>
      <c r="O113" s="712">
        <v>100.67</v>
      </c>
      <c r="P113" s="734">
        <f t="shared" si="22"/>
        <v>0</v>
      </c>
      <c r="Q113" s="695">
        <f t="shared" si="30"/>
        <v>0.99</v>
      </c>
      <c r="R113" s="642">
        <f t="shared" si="33"/>
        <v>100.66333333333334</v>
      </c>
      <c r="S113" s="643">
        <f t="shared" si="23"/>
        <v>6.6666666666606034E-3</v>
      </c>
      <c r="T113" s="735">
        <f t="shared" si="27"/>
        <v>100.66571428571426</v>
      </c>
      <c r="U113" s="547">
        <f t="shared" si="24"/>
        <v>2.8571428571382285E-3</v>
      </c>
      <c r="V113" s="1687" t="s">
        <v>345</v>
      </c>
      <c r="W113" s="1047">
        <v>0</v>
      </c>
      <c r="X113" s="1681" t="s">
        <v>759</v>
      </c>
      <c r="Y113" s="10"/>
    </row>
    <row r="114" spans="1:25" ht="13.25" customHeight="1">
      <c r="A114" s="2189">
        <v>44593</v>
      </c>
      <c r="B114" s="2201">
        <v>100.83699509398969</v>
      </c>
      <c r="C114" s="535">
        <f t="shared" si="19"/>
        <v>0.18795700503733315</v>
      </c>
      <c r="D114" s="523">
        <f t="shared" si="29"/>
        <v>0.77</v>
      </c>
      <c r="E114" s="965">
        <f t="shared" ref="E114:E133" si="36">SUM(B112:B114)/3</f>
        <v>100.68147240203778</v>
      </c>
      <c r="F114" s="697">
        <f t="shared" si="20"/>
        <v>0.10527629745743639</v>
      </c>
      <c r="G114" s="657">
        <f t="shared" ref="G114:G131" si="37">SUM(B108:B114)/7</f>
        <v>100.61839363944281</v>
      </c>
      <c r="H114" s="523">
        <f t="shared" si="21"/>
        <v>9.9942688963068349E-3</v>
      </c>
      <c r="I114" s="432" t="s">
        <v>281</v>
      </c>
      <c r="J114" s="1500" t="str">
        <f t="shared" si="18"/>
        <v>---</v>
      </c>
      <c r="K114" s="17">
        <v>0</v>
      </c>
      <c r="L114" s="2758" t="s">
        <v>767</v>
      </c>
      <c r="M114" s="2756"/>
      <c r="N114" s="316">
        <v>44593</v>
      </c>
      <c r="O114" s="710">
        <v>100.65</v>
      </c>
      <c r="P114" s="733">
        <f t="shared" si="22"/>
        <v>-1.9999999999996021E-2</v>
      </c>
      <c r="Q114" s="263">
        <f t="shared" si="30"/>
        <v>0.7</v>
      </c>
      <c r="R114" s="394">
        <f t="shared" si="33"/>
        <v>100.66333333333334</v>
      </c>
      <c r="S114" s="297">
        <f t="shared" si="23"/>
        <v>0</v>
      </c>
      <c r="T114" s="699">
        <f t="shared" si="27"/>
        <v>100.66142857142857</v>
      </c>
      <c r="U114" s="52">
        <f t="shared" si="24"/>
        <v>-4.2857142856860264E-3</v>
      </c>
      <c r="V114" s="1688" t="s">
        <v>345</v>
      </c>
      <c r="W114" s="1048">
        <v>0</v>
      </c>
      <c r="X114" s="1674" t="s">
        <v>767</v>
      </c>
      <c r="Y114" s="10"/>
    </row>
    <row r="115" spans="1:25" ht="13.25" customHeight="1">
      <c r="A115" s="2190">
        <v>44621</v>
      </c>
      <c r="B115" s="2201">
        <v>101.08877296353437</v>
      </c>
      <c r="C115" s="535">
        <f t="shared" si="19"/>
        <v>0.25177786954468218</v>
      </c>
      <c r="D115" s="523">
        <f t="shared" si="29"/>
        <v>0.68</v>
      </c>
      <c r="E115" s="965">
        <f t="shared" si="36"/>
        <v>100.85826871549214</v>
      </c>
      <c r="F115" s="697">
        <f t="shared" si="20"/>
        <v>0.17679631345436064</v>
      </c>
      <c r="G115" s="657">
        <f t="shared" si="37"/>
        <v>100.67775397658691</v>
      </c>
      <c r="H115" s="523">
        <f t="shared" si="21"/>
        <v>5.9360337144099162E-2</v>
      </c>
      <c r="I115" s="2214" t="s">
        <v>350</v>
      </c>
      <c r="J115" s="1500" t="str">
        <f t="shared" si="18"/>
        <v>---</v>
      </c>
      <c r="K115" s="17">
        <v>0</v>
      </c>
      <c r="L115" s="2758" t="s">
        <v>776</v>
      </c>
      <c r="M115" s="2756"/>
      <c r="N115" s="201">
        <v>44621</v>
      </c>
      <c r="O115" s="710">
        <v>100.62</v>
      </c>
      <c r="P115" s="733">
        <f t="shared" si="22"/>
        <v>-3.0000000000001137E-2</v>
      </c>
      <c r="Q115" s="263">
        <f t="shared" si="30"/>
        <v>0.43</v>
      </c>
      <c r="R115" s="394">
        <f t="shared" si="33"/>
        <v>100.64666666666666</v>
      </c>
      <c r="S115" s="297">
        <f t="shared" si="23"/>
        <v>-1.666666666667993E-2</v>
      </c>
      <c r="T115" s="699">
        <f t="shared" si="27"/>
        <v>100.65285714285714</v>
      </c>
      <c r="U115" s="52">
        <f t="shared" si="24"/>
        <v>-8.5714285714288962E-3</v>
      </c>
      <c r="V115" s="1688" t="s">
        <v>345</v>
      </c>
      <c r="W115" s="1048">
        <v>0</v>
      </c>
      <c r="X115" s="1674" t="s">
        <v>776</v>
      </c>
      <c r="Y115" s="10"/>
    </row>
    <row r="116" spans="1:25" ht="13.25" customHeight="1">
      <c r="A116" s="2190">
        <v>44652</v>
      </c>
      <c r="B116" s="2201">
        <v>101.31791674156607</v>
      </c>
      <c r="C116" s="535">
        <f t="shared" si="19"/>
        <v>0.22914377803169828</v>
      </c>
      <c r="D116" s="523">
        <f t="shared" si="29"/>
        <v>0.66</v>
      </c>
      <c r="E116" s="965">
        <f t="shared" si="36"/>
        <v>101.08122826636338</v>
      </c>
      <c r="F116" s="697">
        <f t="shared" si="20"/>
        <v>0.22295955087123787</v>
      </c>
      <c r="G116" s="657">
        <f t="shared" si="37"/>
        <v>100.78465153147762</v>
      </c>
      <c r="H116" s="523">
        <f t="shared" si="21"/>
        <v>0.10689755489070762</v>
      </c>
      <c r="I116" s="2214" t="s">
        <v>350</v>
      </c>
      <c r="J116" s="1500" t="str">
        <f t="shared" si="18"/>
        <v>---</v>
      </c>
      <c r="K116" s="17">
        <v>0</v>
      </c>
      <c r="L116" s="2758" t="s">
        <v>777</v>
      </c>
      <c r="M116" s="2756"/>
      <c r="N116" s="201">
        <v>44652</v>
      </c>
      <c r="O116" s="710">
        <v>100.57</v>
      </c>
      <c r="P116" s="733">
        <f t="shared" si="22"/>
        <v>-5.0000000000011369E-2</v>
      </c>
      <c r="Q116" s="263">
        <f t="shared" si="30"/>
        <v>0.16</v>
      </c>
      <c r="R116" s="394">
        <f t="shared" si="33"/>
        <v>100.61333333333334</v>
      </c>
      <c r="S116" s="297">
        <f t="shared" si="23"/>
        <v>-3.3333333333317228E-2</v>
      </c>
      <c r="T116" s="699">
        <f t="shared" si="27"/>
        <v>100.64</v>
      </c>
      <c r="U116" s="52">
        <f t="shared" si="24"/>
        <v>-1.2857142857143344E-2</v>
      </c>
      <c r="V116" s="1688" t="s">
        <v>345</v>
      </c>
      <c r="W116" s="1048">
        <v>0</v>
      </c>
      <c r="X116" s="1674" t="s">
        <v>777</v>
      </c>
      <c r="Y116" s="10"/>
    </row>
    <row r="117" spans="1:25" ht="13.25" customHeight="1">
      <c r="A117" s="2190">
        <v>44682</v>
      </c>
      <c r="B117" s="2201">
        <v>101.47553614039295</v>
      </c>
      <c r="C117" s="535">
        <f t="shared" si="19"/>
        <v>0.15761939882688125</v>
      </c>
      <c r="D117" s="523">
        <f t="shared" si="29"/>
        <v>0.68</v>
      </c>
      <c r="E117" s="965">
        <f t="shared" si="36"/>
        <v>101.29407528183113</v>
      </c>
      <c r="F117" s="697">
        <f t="shared" si="20"/>
        <v>0.21284701546774443</v>
      </c>
      <c r="G117" s="657">
        <f t="shared" si="37"/>
        <v>100.92111560760345</v>
      </c>
      <c r="H117" s="523">
        <f t="shared" si="21"/>
        <v>0.13646407612583289</v>
      </c>
      <c r="I117" s="2214" t="s">
        <v>343</v>
      </c>
      <c r="J117" s="1500" t="str">
        <f t="shared" si="18"/>
        <v>---</v>
      </c>
      <c r="K117" s="17">
        <v>0</v>
      </c>
      <c r="L117" s="2758" t="s">
        <v>778</v>
      </c>
      <c r="M117" s="2756"/>
      <c r="N117" s="201">
        <v>44682</v>
      </c>
      <c r="O117" s="710">
        <v>100.51</v>
      </c>
      <c r="P117" s="733">
        <f t="shared" si="22"/>
        <v>-5.9999999999988063E-2</v>
      </c>
      <c r="Q117" s="263">
        <f t="shared" si="30"/>
        <v>-0.05</v>
      </c>
      <c r="R117" s="394">
        <f t="shared" si="33"/>
        <v>100.56666666666666</v>
      </c>
      <c r="S117" s="297">
        <f t="shared" si="23"/>
        <v>-4.6666666666681067E-2</v>
      </c>
      <c r="T117" s="699">
        <f t="shared" si="27"/>
        <v>100.61999999999999</v>
      </c>
      <c r="U117" s="52">
        <f t="shared" si="24"/>
        <v>-2.0000000000010232E-2</v>
      </c>
      <c r="V117" s="1688" t="s">
        <v>345</v>
      </c>
      <c r="W117" s="1048">
        <v>0</v>
      </c>
      <c r="X117" s="1674" t="s">
        <v>778</v>
      </c>
      <c r="Y117" s="10"/>
    </row>
    <row r="118" spans="1:25" ht="13.25" customHeight="1">
      <c r="A118" s="2190">
        <v>44713</v>
      </c>
      <c r="B118" s="2201">
        <v>101.5961716134854</v>
      </c>
      <c r="C118" s="535">
        <f t="shared" si="19"/>
        <v>0.12063547309244882</v>
      </c>
      <c r="D118" s="523">
        <f t="shared" si="29"/>
        <v>0.78</v>
      </c>
      <c r="E118" s="965">
        <f t="shared" si="36"/>
        <v>101.46320816514815</v>
      </c>
      <c r="F118" s="697">
        <f t="shared" si="20"/>
        <v>0.16913288331701892</v>
      </c>
      <c r="G118" s="657">
        <f t="shared" si="37"/>
        <v>101.07468780929888</v>
      </c>
      <c r="H118" s="523">
        <f t="shared" si="21"/>
        <v>0.15357220169542529</v>
      </c>
      <c r="I118" s="2214" t="s">
        <v>343</v>
      </c>
      <c r="J118" s="1500" t="str">
        <f t="shared" si="18"/>
        <v>---</v>
      </c>
      <c r="K118" s="17">
        <v>0</v>
      </c>
      <c r="L118" s="2758" t="s">
        <v>796</v>
      </c>
      <c r="M118" s="2756"/>
      <c r="N118" s="201">
        <v>44713</v>
      </c>
      <c r="O118" s="710">
        <v>100.46</v>
      </c>
      <c r="P118" s="733">
        <f t="shared" si="22"/>
        <v>-5.0000000000011369E-2</v>
      </c>
      <c r="Q118" s="263">
        <f t="shared" si="30"/>
        <v>-0.19</v>
      </c>
      <c r="R118" s="394">
        <f t="shared" si="33"/>
        <v>100.51333333333332</v>
      </c>
      <c r="S118" s="297">
        <f t="shared" si="23"/>
        <v>-5.333333333334167E-2</v>
      </c>
      <c r="T118" s="699">
        <f t="shared" si="27"/>
        <v>100.59285714285716</v>
      </c>
      <c r="U118" s="52">
        <f t="shared" si="24"/>
        <v>-2.7142857142834487E-2</v>
      </c>
      <c r="V118" s="1688" t="s">
        <v>345</v>
      </c>
      <c r="W118" s="1048">
        <v>0</v>
      </c>
      <c r="X118" s="1674" t="s">
        <v>796</v>
      </c>
      <c r="Y118" s="10"/>
    </row>
    <row r="119" spans="1:25" ht="13.25" customHeight="1">
      <c r="A119" s="2190">
        <v>44743</v>
      </c>
      <c r="B119" s="2201">
        <v>101.64091799101733</v>
      </c>
      <c r="C119" s="535">
        <f t="shared" si="19"/>
        <v>4.4746377531936332E-2</v>
      </c>
      <c r="D119" s="523">
        <f t="shared" si="29"/>
        <v>0.87</v>
      </c>
      <c r="E119" s="965">
        <f t="shared" si="36"/>
        <v>101.57087524829855</v>
      </c>
      <c r="F119" s="697">
        <f t="shared" si="20"/>
        <v>0.10766708315040319</v>
      </c>
      <c r="G119" s="657">
        <f t="shared" si="37"/>
        <v>101.22933551899116</v>
      </c>
      <c r="H119" s="523">
        <f t="shared" si="21"/>
        <v>0.15464770969228425</v>
      </c>
      <c r="I119" s="2214" t="s">
        <v>343</v>
      </c>
      <c r="J119" s="1500" t="str">
        <f t="shared" si="18"/>
        <v>---</v>
      </c>
      <c r="K119" s="17">
        <v>0</v>
      </c>
      <c r="L119" s="2758" t="s">
        <v>797</v>
      </c>
      <c r="M119" s="2756"/>
      <c r="N119" s="201">
        <v>44743</v>
      </c>
      <c r="O119" s="710">
        <v>100.4</v>
      </c>
      <c r="P119" s="733">
        <f t="shared" si="22"/>
        <v>-5.9999999999988063E-2</v>
      </c>
      <c r="Q119" s="263">
        <f t="shared" si="30"/>
        <v>-0.28000000000000003</v>
      </c>
      <c r="R119" s="394">
        <f t="shared" si="33"/>
        <v>100.45666666666666</v>
      </c>
      <c r="S119" s="297">
        <f t="shared" si="23"/>
        <v>-5.6666666666657761E-2</v>
      </c>
      <c r="T119" s="699">
        <f t="shared" si="27"/>
        <v>100.55428571428571</v>
      </c>
      <c r="U119" s="52">
        <f t="shared" si="24"/>
        <v>-3.8571428571444244E-2</v>
      </c>
      <c r="V119" s="1688" t="s">
        <v>345</v>
      </c>
      <c r="W119" s="1048">
        <v>0</v>
      </c>
      <c r="X119" s="1674" t="s">
        <v>797</v>
      </c>
      <c r="Y119" s="10"/>
    </row>
    <row r="120" spans="1:25" ht="13.25" customHeight="1">
      <c r="A120" s="2190">
        <v>44774</v>
      </c>
      <c r="B120" s="2201">
        <v>101.62448123252558</v>
      </c>
      <c r="C120" s="535">
        <f t="shared" si="19"/>
        <v>-1.643675849174997E-2</v>
      </c>
      <c r="D120" s="523">
        <f t="shared" si="29"/>
        <v>0.94</v>
      </c>
      <c r="E120" s="965">
        <f t="shared" si="36"/>
        <v>101.62052361234277</v>
      </c>
      <c r="F120" s="697">
        <f t="shared" si="20"/>
        <v>4.9648364044216464E-2</v>
      </c>
      <c r="G120" s="657">
        <f t="shared" si="37"/>
        <v>101.36868453950163</v>
      </c>
      <c r="H120" s="523">
        <f t="shared" si="21"/>
        <v>0.13934902051046549</v>
      </c>
      <c r="I120" s="2214" t="s">
        <v>343</v>
      </c>
      <c r="J120" s="1500" t="str">
        <f t="shared" si="18"/>
        <v>山</v>
      </c>
      <c r="K120" s="17">
        <v>1</v>
      </c>
      <c r="L120" s="2758" t="s">
        <v>798</v>
      </c>
      <c r="M120" s="2756"/>
      <c r="N120" s="201">
        <v>44774</v>
      </c>
      <c r="O120" s="710">
        <v>100.34</v>
      </c>
      <c r="P120" s="733">
        <f t="shared" si="22"/>
        <v>-6.0000000000002274E-2</v>
      </c>
      <c r="Q120" s="263">
        <f t="shared" si="30"/>
        <v>-0.34</v>
      </c>
      <c r="R120" s="394">
        <f t="shared" si="33"/>
        <v>100.40000000000002</v>
      </c>
      <c r="S120" s="297">
        <f t="shared" si="23"/>
        <v>-5.666666666664355E-2</v>
      </c>
      <c r="T120" s="699">
        <f t="shared" si="27"/>
        <v>100.50714285714287</v>
      </c>
      <c r="U120" s="52">
        <f t="shared" si="24"/>
        <v>-4.7142857142844719E-2</v>
      </c>
      <c r="V120" s="1688" t="s">
        <v>345</v>
      </c>
      <c r="W120" s="1048">
        <v>0</v>
      </c>
      <c r="X120" s="1674" t="s">
        <v>798</v>
      </c>
      <c r="Y120" s="10"/>
    </row>
    <row r="121" spans="1:25" ht="13.25" customHeight="1">
      <c r="A121" s="2190">
        <v>44805</v>
      </c>
      <c r="B121" s="2201">
        <v>101.54980199324321</v>
      </c>
      <c r="C121" s="535">
        <f t="shared" si="19"/>
        <v>-7.4679239282374965E-2</v>
      </c>
      <c r="D121" s="523">
        <f t="shared" si="29"/>
        <v>0.97</v>
      </c>
      <c r="E121" s="965">
        <f t="shared" si="36"/>
        <v>101.60506707226205</v>
      </c>
      <c r="F121" s="697">
        <f t="shared" si="20"/>
        <v>-1.545654008072006E-2</v>
      </c>
      <c r="G121" s="657">
        <f t="shared" si="37"/>
        <v>101.47051409653785</v>
      </c>
      <c r="H121" s="523">
        <f t="shared" si="21"/>
        <v>0.10182955703622554</v>
      </c>
      <c r="I121" s="2214" t="s">
        <v>343</v>
      </c>
      <c r="J121" s="1500" t="str">
        <f t="shared" si="18"/>
        <v>---</v>
      </c>
      <c r="K121" s="17">
        <v>0</v>
      </c>
      <c r="L121" s="2758" t="s">
        <v>799</v>
      </c>
      <c r="M121" s="2756"/>
      <c r="N121" s="201">
        <v>44805</v>
      </c>
      <c r="O121" s="710">
        <v>100.27</v>
      </c>
      <c r="P121" s="733">
        <f t="shared" si="22"/>
        <v>-7.000000000000739E-2</v>
      </c>
      <c r="Q121" s="263">
        <f t="shared" si="30"/>
        <v>-0.39</v>
      </c>
      <c r="R121" s="394">
        <f t="shared" si="33"/>
        <v>100.33666666666666</v>
      </c>
      <c r="S121" s="297">
        <f t="shared" si="23"/>
        <v>-6.3333333333360997E-2</v>
      </c>
      <c r="T121" s="699">
        <f t="shared" si="27"/>
        <v>100.45285714285714</v>
      </c>
      <c r="U121" s="52">
        <f t="shared" si="24"/>
        <v>-5.4285714285725817E-2</v>
      </c>
      <c r="V121" s="1688" t="s">
        <v>345</v>
      </c>
      <c r="W121" s="1048">
        <v>0</v>
      </c>
      <c r="X121" s="1674" t="s">
        <v>799</v>
      </c>
      <c r="Y121" s="10"/>
    </row>
    <row r="122" spans="1:25" ht="13.25" customHeight="1">
      <c r="A122" s="2190">
        <v>44835</v>
      </c>
      <c r="B122" s="2201">
        <v>101.45467525398743</v>
      </c>
      <c r="C122" s="535">
        <f t="shared" si="19"/>
        <v>-9.5126739255775306E-2</v>
      </c>
      <c r="D122" s="523">
        <f t="shared" si="29"/>
        <v>0.93</v>
      </c>
      <c r="E122" s="965">
        <f t="shared" si="36"/>
        <v>101.54298615991873</v>
      </c>
      <c r="F122" s="697">
        <f t="shared" si="20"/>
        <v>-6.2080912343319028E-2</v>
      </c>
      <c r="G122" s="657">
        <f t="shared" si="37"/>
        <v>101.52278585231686</v>
      </c>
      <c r="H122" s="523">
        <f t="shared" si="21"/>
        <v>5.2271755779003115E-2</v>
      </c>
      <c r="I122" s="2214" t="s">
        <v>343</v>
      </c>
      <c r="J122" s="1500" t="str">
        <f t="shared" si="18"/>
        <v>---</v>
      </c>
      <c r="K122" s="17">
        <v>0</v>
      </c>
      <c r="L122" s="2758" t="s">
        <v>800</v>
      </c>
      <c r="M122" s="2756"/>
      <c r="N122" s="201">
        <v>44835</v>
      </c>
      <c r="O122" s="710">
        <v>100.21</v>
      </c>
      <c r="P122" s="733">
        <f t="shared" si="22"/>
        <v>-6.0000000000002274E-2</v>
      </c>
      <c r="Q122" s="263">
        <f t="shared" si="30"/>
        <v>-0.44</v>
      </c>
      <c r="R122" s="394">
        <f t="shared" si="33"/>
        <v>100.27333333333333</v>
      </c>
      <c r="S122" s="297">
        <f t="shared" si="23"/>
        <v>-6.3333333333332575E-2</v>
      </c>
      <c r="T122" s="699">
        <f t="shared" si="27"/>
        <v>100.39428571428572</v>
      </c>
      <c r="U122" s="52">
        <f t="shared" si="24"/>
        <v>-5.8571428571426054E-2</v>
      </c>
      <c r="V122" s="1688" t="s">
        <v>345</v>
      </c>
      <c r="W122" s="1048">
        <v>0</v>
      </c>
      <c r="X122" s="1674" t="s">
        <v>800</v>
      </c>
      <c r="Y122" s="10"/>
    </row>
    <row r="123" spans="1:25" ht="13.25" customHeight="1">
      <c r="A123" s="2190">
        <v>44866</v>
      </c>
      <c r="B123" s="2201">
        <v>101.29625523502007</v>
      </c>
      <c r="C123" s="535">
        <f t="shared" si="19"/>
        <v>-0.15842001896736235</v>
      </c>
      <c r="D123" s="523">
        <f t="shared" si="29"/>
        <v>0.77</v>
      </c>
      <c r="E123" s="965">
        <f t="shared" si="36"/>
        <v>101.43357749408356</v>
      </c>
      <c r="F123" s="697">
        <f t="shared" si="20"/>
        <v>-0.1094086658351614</v>
      </c>
      <c r="G123" s="657">
        <f t="shared" si="37"/>
        <v>101.5196913513817</v>
      </c>
      <c r="H123" s="523">
        <f t="shared" si="21"/>
        <v>-3.094500935162614E-3</v>
      </c>
      <c r="I123" s="2214" t="s">
        <v>343</v>
      </c>
      <c r="J123" s="1500" t="str">
        <f t="shared" si="18"/>
        <v>---</v>
      </c>
      <c r="K123" s="17">
        <v>0</v>
      </c>
      <c r="L123" s="2758" t="s">
        <v>801</v>
      </c>
      <c r="M123" s="2756"/>
      <c r="N123" s="201">
        <v>44866</v>
      </c>
      <c r="O123" s="710">
        <v>100.16</v>
      </c>
      <c r="P123" s="733">
        <f t="shared" si="22"/>
        <v>-4.9999999999997158E-2</v>
      </c>
      <c r="Q123" s="263">
        <f t="shared" si="30"/>
        <v>-0.49</v>
      </c>
      <c r="R123" s="394">
        <f t="shared" si="33"/>
        <v>100.21333333333332</v>
      </c>
      <c r="S123" s="297">
        <f t="shared" si="23"/>
        <v>-6.0000000000002274E-2</v>
      </c>
      <c r="T123" s="699">
        <f t="shared" si="27"/>
        <v>100.33571428571429</v>
      </c>
      <c r="U123" s="52">
        <f t="shared" si="24"/>
        <v>-5.8571428571426054E-2</v>
      </c>
      <c r="V123" s="1688" t="s">
        <v>345</v>
      </c>
      <c r="W123" s="1048">
        <v>0</v>
      </c>
      <c r="X123" s="1674" t="s">
        <v>801</v>
      </c>
      <c r="Y123" s="10"/>
    </row>
    <row r="124" spans="1:25" ht="13.25" customHeight="1">
      <c r="A124" s="2196">
        <v>44896</v>
      </c>
      <c r="B124" s="2202">
        <v>101.07311489739453</v>
      </c>
      <c r="C124" s="586">
        <f t="shared" si="19"/>
        <v>-0.2231403376255372</v>
      </c>
      <c r="D124" s="654">
        <f t="shared" si="29"/>
        <v>0.51</v>
      </c>
      <c r="E124" s="966">
        <f t="shared" si="36"/>
        <v>101.27468179546734</v>
      </c>
      <c r="F124" s="698">
        <f t="shared" si="20"/>
        <v>-0.15889569861622022</v>
      </c>
      <c r="G124" s="637">
        <f t="shared" si="37"/>
        <v>101.46220260238192</v>
      </c>
      <c r="H124" s="523">
        <f t="shared" si="21"/>
        <v>-5.748874899977352E-2</v>
      </c>
      <c r="I124" s="2214" t="s">
        <v>803</v>
      </c>
      <c r="J124" s="1696" t="str">
        <f t="shared" si="18"/>
        <v>---</v>
      </c>
      <c r="K124" s="2684">
        <v>0</v>
      </c>
      <c r="L124" s="2759" t="s">
        <v>787</v>
      </c>
      <c r="M124" s="2756"/>
      <c r="N124" s="202">
        <v>44896</v>
      </c>
      <c r="O124" s="711">
        <v>100.12</v>
      </c>
      <c r="P124" s="929">
        <f t="shared" si="22"/>
        <v>-3.9999999999992042E-2</v>
      </c>
      <c r="Q124" s="543">
        <f t="shared" si="30"/>
        <v>-0.55000000000000004</v>
      </c>
      <c r="R124" s="492">
        <f t="shared" si="33"/>
        <v>100.16333333333334</v>
      </c>
      <c r="S124" s="490">
        <f t="shared" si="23"/>
        <v>-4.9999999999982947E-2</v>
      </c>
      <c r="T124" s="930">
        <f t="shared" si="27"/>
        <v>100.28</v>
      </c>
      <c r="U124" s="550">
        <f t="shared" si="24"/>
        <v>-5.5714285714287826E-2</v>
      </c>
      <c r="V124" s="1689" t="s">
        <v>345</v>
      </c>
      <c r="W124" s="1499">
        <v>0</v>
      </c>
      <c r="X124" s="1679" t="s">
        <v>787</v>
      </c>
      <c r="Y124" s="10"/>
    </row>
    <row r="125" spans="1:25" ht="14.25" customHeight="1">
      <c r="A125" s="2189">
        <v>44927</v>
      </c>
      <c r="B125" s="2205">
        <v>100.83304855736343</v>
      </c>
      <c r="C125" s="615">
        <f t="shared" si="19"/>
        <v>-0.24006634003110605</v>
      </c>
      <c r="D125" s="655">
        <f t="shared" si="29"/>
        <v>0.18</v>
      </c>
      <c r="E125" s="967">
        <f t="shared" si="36"/>
        <v>101.06747289659268</v>
      </c>
      <c r="F125" s="696">
        <f t="shared" si="20"/>
        <v>-0.20720889887466853</v>
      </c>
      <c r="G125" s="656">
        <f t="shared" si="37"/>
        <v>101.35318502293595</v>
      </c>
      <c r="H125" s="1035">
        <f t="shared" si="21"/>
        <v>-0.10901757944597534</v>
      </c>
      <c r="I125" s="2216" t="s">
        <v>803</v>
      </c>
      <c r="J125" s="1500" t="str">
        <f t="shared" si="18"/>
        <v>---</v>
      </c>
      <c r="K125" s="17">
        <v>0</v>
      </c>
      <c r="L125" s="2758" t="s">
        <v>759</v>
      </c>
      <c r="M125" s="2756"/>
      <c r="N125" s="316">
        <v>44927</v>
      </c>
      <c r="O125" s="743">
        <v>100.09</v>
      </c>
      <c r="P125" s="36">
        <f t="shared" si="22"/>
        <v>-3.0000000000001137E-2</v>
      </c>
      <c r="Q125" s="52">
        <f t="shared" si="30"/>
        <v>-0.57999999999999996</v>
      </c>
      <c r="R125" s="638">
        <f t="shared" si="33"/>
        <v>100.12333333333333</v>
      </c>
      <c r="S125" s="970">
        <f t="shared" si="23"/>
        <v>-4.0000000000006253E-2</v>
      </c>
      <c r="T125" s="699">
        <f t="shared" si="27"/>
        <v>100.22714285714287</v>
      </c>
      <c r="U125" s="263">
        <f t="shared" si="24"/>
        <v>-5.2857142857135386E-2</v>
      </c>
      <c r="V125" s="1500" t="s">
        <v>345</v>
      </c>
      <c r="W125" s="1501">
        <v>0</v>
      </c>
      <c r="X125" s="1674" t="s">
        <v>759</v>
      </c>
      <c r="Y125" s="10"/>
    </row>
    <row r="126" spans="1:25" ht="14.25" customHeight="1">
      <c r="A126" s="2189">
        <v>44958</v>
      </c>
      <c r="B126" s="2203">
        <v>100.61825674397882</v>
      </c>
      <c r="C126" s="535">
        <f t="shared" si="19"/>
        <v>-0.21479181338460762</v>
      </c>
      <c r="D126" s="614">
        <f t="shared" si="29"/>
        <v>-0.22</v>
      </c>
      <c r="E126" s="965">
        <f t="shared" si="36"/>
        <v>100.84147339957893</v>
      </c>
      <c r="F126" s="521">
        <f t="shared" si="20"/>
        <v>-0.22599949701374555</v>
      </c>
      <c r="G126" s="657">
        <f t="shared" si="37"/>
        <v>101.20709055907329</v>
      </c>
      <c r="H126" s="523">
        <f t="shared" si="21"/>
        <v>-0.1460944638626529</v>
      </c>
      <c r="I126" s="432" t="s">
        <v>281</v>
      </c>
      <c r="J126" s="1500" t="str">
        <f t="shared" si="18"/>
        <v>---</v>
      </c>
      <c r="K126" s="17">
        <v>0</v>
      </c>
      <c r="L126" s="2758" t="s">
        <v>767</v>
      </c>
      <c r="M126" s="2756"/>
      <c r="N126" s="316">
        <v>44958</v>
      </c>
      <c r="O126" s="743">
        <v>100.07</v>
      </c>
      <c r="P126" s="36">
        <f t="shared" si="22"/>
        <v>-2.0000000000010232E-2</v>
      </c>
      <c r="Q126" s="52">
        <f t="shared" si="30"/>
        <v>-0.57999999999999996</v>
      </c>
      <c r="R126" s="638">
        <f t="shared" si="33"/>
        <v>100.09333333333332</v>
      </c>
      <c r="S126" s="970">
        <f t="shared" si="23"/>
        <v>-3.0000000000015348E-2</v>
      </c>
      <c r="T126" s="699">
        <f t="shared" si="27"/>
        <v>100.17999999999999</v>
      </c>
      <c r="U126" s="263">
        <f t="shared" si="24"/>
        <v>-4.714285714287314E-2</v>
      </c>
      <c r="V126" s="1500" t="s">
        <v>345</v>
      </c>
      <c r="W126" s="1501">
        <v>0</v>
      </c>
      <c r="X126" s="1674" t="s">
        <v>767</v>
      </c>
      <c r="Y126" s="10"/>
    </row>
    <row r="127" spans="1:25" ht="14.25" customHeight="1">
      <c r="A127" s="2190">
        <v>44986</v>
      </c>
      <c r="B127" s="2203">
        <v>100.4953362863844</v>
      </c>
      <c r="C127" s="535">
        <f t="shared" si="19"/>
        <v>-0.12292045759441805</v>
      </c>
      <c r="D127" s="614">
        <f t="shared" si="29"/>
        <v>-0.59</v>
      </c>
      <c r="E127" s="965">
        <f t="shared" si="36"/>
        <v>100.64888052924221</v>
      </c>
      <c r="F127" s="521">
        <f t="shared" si="20"/>
        <v>-0.19259287033672479</v>
      </c>
      <c r="G127" s="657">
        <f t="shared" si="37"/>
        <v>101.04578413819597</v>
      </c>
      <c r="H127" s="523">
        <f t="shared" si="21"/>
        <v>-0.16130642087732383</v>
      </c>
      <c r="I127" s="2191" t="s">
        <v>281</v>
      </c>
      <c r="J127" s="1500" t="str">
        <f t="shared" si="18"/>
        <v>---</v>
      </c>
      <c r="K127" s="17">
        <v>0</v>
      </c>
      <c r="L127" s="2758" t="s">
        <v>776</v>
      </c>
      <c r="M127" s="2756"/>
      <c r="N127" s="201">
        <v>44986</v>
      </c>
      <c r="O127" s="743">
        <v>100.06</v>
      </c>
      <c r="P127" s="36">
        <f t="shared" si="22"/>
        <v>-9.9999999999909051E-3</v>
      </c>
      <c r="Q127" s="52">
        <f t="shared" si="30"/>
        <v>-0.56000000000000005</v>
      </c>
      <c r="R127" s="638">
        <f t="shared" si="33"/>
        <v>100.07333333333334</v>
      </c>
      <c r="S127" s="970">
        <f t="shared" si="23"/>
        <v>-1.999999999998181E-2</v>
      </c>
      <c r="T127" s="699">
        <f t="shared" si="27"/>
        <v>100.14</v>
      </c>
      <c r="U127" s="263">
        <f t="shared" si="24"/>
        <v>-3.9999999999992042E-2</v>
      </c>
      <c r="V127" s="1500" t="s">
        <v>345</v>
      </c>
      <c r="W127" s="1501">
        <v>0</v>
      </c>
      <c r="X127" s="1674" t="s">
        <v>776</v>
      </c>
      <c r="Y127" s="10"/>
    </row>
    <row r="128" spans="1:25" ht="14.25" customHeight="1">
      <c r="A128" s="2190">
        <v>45017</v>
      </c>
      <c r="B128" s="2203">
        <v>100.43987582306683</v>
      </c>
      <c r="C128" s="535">
        <f t="shared" si="19"/>
        <v>-5.5460463317572817E-2</v>
      </c>
      <c r="D128" s="614">
        <f t="shared" si="29"/>
        <v>-0.87</v>
      </c>
      <c r="E128" s="965">
        <f t="shared" si="36"/>
        <v>100.51782295114334</v>
      </c>
      <c r="F128" s="521">
        <f t="shared" si="20"/>
        <v>-0.13105757809886143</v>
      </c>
      <c r="G128" s="657">
        <f t="shared" si="37"/>
        <v>100.88722325674222</v>
      </c>
      <c r="H128" s="523">
        <f t="shared" si="21"/>
        <v>-0.15856088145375224</v>
      </c>
      <c r="I128" s="2191" t="s">
        <v>281</v>
      </c>
      <c r="J128" s="1500" t="str">
        <f t="shared" si="18"/>
        <v>---</v>
      </c>
      <c r="K128" s="17">
        <v>0</v>
      </c>
      <c r="L128" s="2758" t="s">
        <v>777</v>
      </c>
      <c r="M128" s="2756"/>
      <c r="N128" s="201">
        <v>45017</v>
      </c>
      <c r="O128" s="743">
        <v>100.05</v>
      </c>
      <c r="P128" s="36">
        <f t="shared" si="22"/>
        <v>-1.0000000000005116E-2</v>
      </c>
      <c r="Q128" s="52">
        <f t="shared" si="30"/>
        <v>-0.52</v>
      </c>
      <c r="R128" s="638">
        <f t="shared" si="33"/>
        <v>100.06</v>
      </c>
      <c r="S128" s="970">
        <f t="shared" si="23"/>
        <v>-1.3333333333335418E-2</v>
      </c>
      <c r="T128" s="699">
        <f t="shared" si="27"/>
        <v>100.10857142857142</v>
      </c>
      <c r="U128" s="263">
        <f t="shared" si="24"/>
        <v>-3.1428571428577357E-2</v>
      </c>
      <c r="V128" s="1500" t="s">
        <v>345</v>
      </c>
      <c r="W128" s="1501">
        <v>0</v>
      </c>
      <c r="X128" s="1674" t="s">
        <v>777</v>
      </c>
      <c r="Y128" s="10"/>
    </row>
    <row r="129" spans="1:25" ht="14.25" customHeight="1">
      <c r="A129" s="2190">
        <v>45047</v>
      </c>
      <c r="B129" s="2203">
        <v>100.40833426869077</v>
      </c>
      <c r="C129" s="535">
        <f t="shared" si="19"/>
        <v>-3.1541554376062209E-2</v>
      </c>
      <c r="D129" s="614">
        <f t="shared" si="29"/>
        <v>-1.05</v>
      </c>
      <c r="E129" s="965">
        <f t="shared" si="36"/>
        <v>100.44784879271401</v>
      </c>
      <c r="F129" s="521">
        <f t="shared" si="20"/>
        <v>-6.9974158429332078E-2</v>
      </c>
      <c r="G129" s="657">
        <f t="shared" si="37"/>
        <v>100.7377459731284</v>
      </c>
      <c r="H129" s="523">
        <f t="shared" si="21"/>
        <v>-0.14947728361381962</v>
      </c>
      <c r="I129" s="2214" t="s">
        <v>350</v>
      </c>
      <c r="J129" s="1500" t="str">
        <f t="shared" si="18"/>
        <v>---</v>
      </c>
      <c r="K129" s="17">
        <v>0</v>
      </c>
      <c r="L129" s="2758" t="s">
        <v>778</v>
      </c>
      <c r="M129" s="2756"/>
      <c r="N129" s="201">
        <v>45047</v>
      </c>
      <c r="O129" s="1873">
        <v>100.04</v>
      </c>
      <c r="P129" s="36">
        <f t="shared" si="22"/>
        <v>-9.9999999999909051E-3</v>
      </c>
      <c r="Q129" s="52">
        <f t="shared" si="30"/>
        <v>-0.47</v>
      </c>
      <c r="R129" s="638">
        <f t="shared" si="33"/>
        <v>100.05000000000001</v>
      </c>
      <c r="S129" s="970">
        <f t="shared" si="23"/>
        <v>-9.9999999999909051E-3</v>
      </c>
      <c r="T129" s="699">
        <f t="shared" si="27"/>
        <v>100.0842857142857</v>
      </c>
      <c r="U129" s="263">
        <f t="shared" si="24"/>
        <v>-2.428571428572468E-2</v>
      </c>
      <c r="V129" s="1500" t="s">
        <v>345</v>
      </c>
      <c r="W129" s="1501">
        <v>0</v>
      </c>
      <c r="X129" s="1674" t="s">
        <v>778</v>
      </c>
      <c r="Y129" s="10"/>
    </row>
    <row r="130" spans="1:25" ht="14.25" customHeight="1">
      <c r="A130" s="2190">
        <v>45078</v>
      </c>
      <c r="B130" s="2203">
        <v>100.3696167401196</v>
      </c>
      <c r="C130" s="535">
        <f t="shared" si="19"/>
        <v>-3.8717528571169169E-2</v>
      </c>
      <c r="D130" s="614">
        <f t="shared" si="29"/>
        <v>-1.21</v>
      </c>
      <c r="E130" s="965">
        <f t="shared" si="36"/>
        <v>100.40594227729241</v>
      </c>
      <c r="F130" s="521">
        <f t="shared" si="20"/>
        <v>-4.1906515421601398E-2</v>
      </c>
      <c r="G130" s="657">
        <f t="shared" si="37"/>
        <v>100.60536904528547</v>
      </c>
      <c r="H130" s="523">
        <f t="shared" si="21"/>
        <v>-0.13237692784292676</v>
      </c>
      <c r="I130" s="2214" t="s">
        <v>343</v>
      </c>
      <c r="J130" s="1500" t="str">
        <f t="shared" si="18"/>
        <v>---</v>
      </c>
      <c r="K130" s="17">
        <v>0</v>
      </c>
      <c r="L130" s="2758" t="s">
        <v>796</v>
      </c>
      <c r="M130" s="2756"/>
      <c r="N130" s="201">
        <v>45078</v>
      </c>
      <c r="O130" s="1873">
        <v>100.04</v>
      </c>
      <c r="P130" s="36">
        <f t="shared" si="22"/>
        <v>0</v>
      </c>
      <c r="Q130" s="52">
        <f t="shared" si="30"/>
        <v>-0.42</v>
      </c>
      <c r="R130" s="638">
        <f t="shared" si="33"/>
        <v>100.04333333333334</v>
      </c>
      <c r="S130" s="970">
        <f t="shared" si="23"/>
        <v>-6.6666666666748142E-3</v>
      </c>
      <c r="T130" s="699">
        <f t="shared" si="27"/>
        <v>100.06714285714284</v>
      </c>
      <c r="U130" s="263">
        <f t="shared" si="24"/>
        <v>-1.7142857142857792E-2</v>
      </c>
      <c r="V130" s="1500" t="s">
        <v>345</v>
      </c>
      <c r="W130" s="1501">
        <v>0</v>
      </c>
      <c r="X130" s="1674" t="s">
        <v>796</v>
      </c>
      <c r="Y130" s="10"/>
    </row>
    <row r="131" spans="1:25" ht="14.25" customHeight="1">
      <c r="A131" s="2190">
        <v>45108</v>
      </c>
      <c r="B131" s="2203">
        <v>100.31831702530519</v>
      </c>
      <c r="C131" s="535">
        <f t="shared" si="19"/>
        <v>-5.1299714814405206E-2</v>
      </c>
      <c r="D131" s="614">
        <f t="shared" si="29"/>
        <v>-1.3</v>
      </c>
      <c r="E131" s="965">
        <f t="shared" si="36"/>
        <v>100.36542267803851</v>
      </c>
      <c r="F131" s="521">
        <f t="shared" si="20"/>
        <v>-4.0519599253897809E-2</v>
      </c>
      <c r="G131" s="657">
        <f t="shared" si="37"/>
        <v>100.49754077784414</v>
      </c>
      <c r="H131" s="523">
        <f t="shared" si="21"/>
        <v>-0.10782826744133445</v>
      </c>
      <c r="I131" s="2214" t="s">
        <v>343</v>
      </c>
      <c r="J131" s="1500" t="str">
        <f t="shared" si="18"/>
        <v>---</v>
      </c>
      <c r="K131" s="17">
        <v>0</v>
      </c>
      <c r="L131" s="2758" t="s">
        <v>797</v>
      </c>
      <c r="M131" s="2756"/>
      <c r="N131" s="201">
        <v>45108</v>
      </c>
      <c r="O131" s="1873">
        <v>100.04</v>
      </c>
      <c r="P131" s="36">
        <f t="shared" si="22"/>
        <v>0</v>
      </c>
      <c r="Q131" s="52">
        <f t="shared" si="30"/>
        <v>-0.36</v>
      </c>
      <c r="R131" s="638">
        <f t="shared" ref="R131:R134" si="38">SUM(O129:O131)/3</f>
        <v>100.04</v>
      </c>
      <c r="S131" s="970">
        <f t="shared" si="23"/>
        <v>-3.3333333333303017E-3</v>
      </c>
      <c r="T131" s="699">
        <f t="shared" ref="T131:T134" si="39">SUM(O125:O131)/7</f>
        <v>100.05571428571429</v>
      </c>
      <c r="U131" s="263">
        <f t="shared" si="24"/>
        <v>-1.1428571428552914E-2</v>
      </c>
      <c r="V131" s="1500" t="s">
        <v>345</v>
      </c>
      <c r="W131" s="1501">
        <v>0</v>
      </c>
      <c r="X131" s="1674" t="s">
        <v>797</v>
      </c>
      <c r="Y131" s="10"/>
    </row>
    <row r="132" spans="1:25" ht="14.25" customHeight="1">
      <c r="A132" s="2190">
        <v>45139</v>
      </c>
      <c r="B132" s="2203">
        <v>100.17932381929788</v>
      </c>
      <c r="C132" s="535">
        <f t="shared" si="19"/>
        <v>-0.13899320600731357</v>
      </c>
      <c r="D132" s="614">
        <f t="shared" si="29"/>
        <v>-1.42</v>
      </c>
      <c r="E132" s="965">
        <f t="shared" si="36"/>
        <v>100.28908586157422</v>
      </c>
      <c r="F132" s="521">
        <f t="shared" si="20"/>
        <v>-7.6336816464291246E-2</v>
      </c>
      <c r="G132" s="657">
        <f t="shared" ref="G132" si="40">SUM(B126:B132)/7</f>
        <v>100.40415152954907</v>
      </c>
      <c r="H132" s="523">
        <f t="shared" si="21"/>
        <v>-9.3389248295068228E-2</v>
      </c>
      <c r="I132" s="2214" t="s">
        <v>343</v>
      </c>
      <c r="J132" s="1500" t="str">
        <f t="shared" si="18"/>
        <v>---</v>
      </c>
      <c r="K132" s="17">
        <v>0</v>
      </c>
      <c r="L132" s="2758" t="s">
        <v>798</v>
      </c>
      <c r="M132" s="2756"/>
      <c r="N132" s="201">
        <v>45139</v>
      </c>
      <c r="O132" s="1873">
        <v>100.05</v>
      </c>
      <c r="P132" s="36">
        <f t="shared" si="22"/>
        <v>9.9999999999909051E-3</v>
      </c>
      <c r="Q132" s="52">
        <f t="shared" si="30"/>
        <v>-0.28999999999999998</v>
      </c>
      <c r="R132" s="638">
        <f t="shared" si="38"/>
        <v>100.04333333333334</v>
      </c>
      <c r="S132" s="970">
        <f t="shared" si="23"/>
        <v>3.3333333333303017E-3</v>
      </c>
      <c r="T132" s="699">
        <f t="shared" si="39"/>
        <v>100.05</v>
      </c>
      <c r="U132" s="263">
        <f t="shared" si="24"/>
        <v>-5.7142857142906678E-3</v>
      </c>
      <c r="V132" s="1500" t="s">
        <v>345</v>
      </c>
      <c r="W132" s="1501">
        <v>0</v>
      </c>
      <c r="X132" s="1674" t="s">
        <v>798</v>
      </c>
      <c r="Y132" s="10"/>
    </row>
    <row r="133" spans="1:25" ht="14.25" customHeight="1">
      <c r="A133" s="2190">
        <v>45170</v>
      </c>
      <c r="B133" s="2203">
        <v>99.939537477484848</v>
      </c>
      <c r="C133" s="535">
        <f t="shared" si="19"/>
        <v>-0.23978634181302994</v>
      </c>
      <c r="D133" s="614">
        <f t="shared" si="29"/>
        <v>-1.59</v>
      </c>
      <c r="E133" s="965">
        <f t="shared" si="36"/>
        <v>100.14572610736263</v>
      </c>
      <c r="F133" s="521">
        <f t="shared" si="20"/>
        <v>-0.14335975421158764</v>
      </c>
      <c r="G133" s="657">
        <f t="shared" ref="G133" si="41">SUM(B127:B133)/7</f>
        <v>100.30719163433564</v>
      </c>
      <c r="H133" s="523">
        <f t="shared" si="21"/>
        <v>-9.6959895213430514E-2</v>
      </c>
      <c r="I133" s="2214" t="s">
        <v>803</v>
      </c>
      <c r="J133" s="1500" t="str">
        <f t="shared" si="18"/>
        <v>---</v>
      </c>
      <c r="K133" s="17">
        <v>0</v>
      </c>
      <c r="L133" s="2758" t="s">
        <v>799</v>
      </c>
      <c r="M133" s="2756"/>
      <c r="N133" s="201">
        <v>45170</v>
      </c>
      <c r="O133" s="1873">
        <v>100.04</v>
      </c>
      <c r="P133" s="36">
        <f t="shared" si="22"/>
        <v>-9.9999999999909051E-3</v>
      </c>
      <c r="Q133" s="52">
        <f t="shared" si="30"/>
        <v>-0.23</v>
      </c>
      <c r="R133" s="638">
        <f t="shared" si="38"/>
        <v>100.04333333333334</v>
      </c>
      <c r="S133" s="970">
        <f t="shared" si="23"/>
        <v>0</v>
      </c>
      <c r="T133" s="699">
        <f t="shared" si="39"/>
        <v>100.0457142857143</v>
      </c>
      <c r="U133" s="263">
        <f t="shared" si="24"/>
        <v>-4.2857142857002373E-3</v>
      </c>
      <c r="V133" s="1500" t="s">
        <v>345</v>
      </c>
      <c r="W133" s="1501">
        <v>0</v>
      </c>
      <c r="X133" s="1674" t="s">
        <v>799</v>
      </c>
      <c r="Y133" s="10"/>
    </row>
    <row r="134" spans="1:25" ht="14.25" customHeight="1">
      <c r="A134" s="2190">
        <v>45200</v>
      </c>
      <c r="B134" s="2203">
        <v>99.61305056968844</v>
      </c>
      <c r="C134" s="535">
        <f t="shared" ref="C134" si="42">B134-B133</f>
        <v>-0.32648690779640788</v>
      </c>
      <c r="D134" s="614">
        <f t="shared" ref="D134" si="43">ROUND((B134-B122)/B122*100,2)</f>
        <v>-1.82</v>
      </c>
      <c r="E134" s="965">
        <f t="shared" ref="E134" si="44">SUM(B132:B134)/3</f>
        <v>99.910637288823708</v>
      </c>
      <c r="F134" s="521">
        <f t="shared" ref="F134" si="45">E134-E133</f>
        <v>-0.2350888185389266</v>
      </c>
      <c r="G134" s="657">
        <f t="shared" ref="G134" si="46">SUM(B128:B134)/7</f>
        <v>100.1811508176648</v>
      </c>
      <c r="H134" s="523">
        <f t="shared" ref="H134" si="47">G134-G133</f>
        <v>-0.12604081667083733</v>
      </c>
      <c r="I134" s="432" t="s">
        <v>281</v>
      </c>
      <c r="J134" s="1500" t="str">
        <f t="shared" si="18"/>
        <v>---</v>
      </c>
      <c r="K134" s="17">
        <v>0</v>
      </c>
      <c r="L134" s="2758" t="s">
        <v>800</v>
      </c>
      <c r="M134" s="2756"/>
      <c r="N134" s="201">
        <v>45200</v>
      </c>
      <c r="O134" s="1873">
        <v>100.03</v>
      </c>
      <c r="P134" s="36">
        <f t="shared" ref="P134" si="48">O134-O133</f>
        <v>-1.0000000000005116E-2</v>
      </c>
      <c r="Q134" s="52">
        <f t="shared" si="30"/>
        <v>-0.18</v>
      </c>
      <c r="R134" s="638">
        <f t="shared" si="38"/>
        <v>100.04</v>
      </c>
      <c r="S134" s="970">
        <f t="shared" ref="S134" si="49">R134-R133</f>
        <v>-3.3333333333303017E-3</v>
      </c>
      <c r="T134" s="699">
        <f t="shared" si="39"/>
        <v>100.04142857142857</v>
      </c>
      <c r="U134" s="263">
        <f t="shared" ref="U134" si="50">T134-T133</f>
        <v>-4.285714285728659E-3</v>
      </c>
      <c r="V134" s="1500" t="s">
        <v>345</v>
      </c>
      <c r="W134" s="1501">
        <v>0</v>
      </c>
      <c r="X134" s="1674" t="s">
        <v>800</v>
      </c>
      <c r="Y134" s="10"/>
    </row>
    <row r="135" spans="1:25" ht="14.25" customHeight="1">
      <c r="A135" s="2190">
        <v>45231</v>
      </c>
      <c r="B135" s="2203">
        <v>99.204553235204159</v>
      </c>
      <c r="C135" s="535">
        <f t="shared" ref="C135" si="51">B135-B134</f>
        <v>-0.40849733448428083</v>
      </c>
      <c r="D135" s="614">
        <f t="shared" ref="D135" si="52">ROUND((B135-B123)/B123*100,2)</f>
        <v>-2.06</v>
      </c>
      <c r="E135" s="965">
        <f t="shared" ref="E135" si="53">SUM(B133:B135)/3</f>
        <v>99.585713760792487</v>
      </c>
      <c r="F135" s="521">
        <f t="shared" ref="F135" si="54">E135-E134</f>
        <v>-0.3249235280312206</v>
      </c>
      <c r="G135" s="657">
        <f t="shared" ref="G135" si="55">SUM(B129:B135)/7</f>
        <v>100.00467616225583</v>
      </c>
      <c r="H135" s="523">
        <f t="shared" ref="H135" si="56">G135-G134</f>
        <v>-0.1764746554089669</v>
      </c>
      <c r="I135" s="432" t="s">
        <v>281</v>
      </c>
      <c r="J135" s="1500" t="str">
        <f t="shared" ref="J135:J136" si="57">IF(K135=1,"山",IF(K135=-1,"谷","---"))</f>
        <v>---</v>
      </c>
      <c r="K135" s="17">
        <v>0</v>
      </c>
      <c r="L135" s="2758" t="s">
        <v>801</v>
      </c>
      <c r="M135" s="2756"/>
      <c r="N135" s="201">
        <v>45231</v>
      </c>
      <c r="O135" s="1873">
        <v>100</v>
      </c>
      <c r="P135" s="36">
        <f t="shared" ref="P135" si="58">O135-O134</f>
        <v>-3.0000000000001137E-2</v>
      </c>
      <c r="Q135" s="52">
        <f t="shared" ref="Q135" si="59">ROUND((O135-O123)/O123*100,2)</f>
        <v>-0.16</v>
      </c>
      <c r="R135" s="638">
        <f t="shared" ref="R135" si="60">SUM(O133:O135)/3</f>
        <v>100.02333333333333</v>
      </c>
      <c r="S135" s="970">
        <f t="shared" ref="S135" si="61">R135-R134</f>
        <v>-1.666666666667993E-2</v>
      </c>
      <c r="T135" s="699">
        <f t="shared" ref="T135" si="62">SUM(O129:O135)/7</f>
        <v>100.03428571428572</v>
      </c>
      <c r="U135" s="263">
        <f t="shared" ref="U135" si="63">T135-T134</f>
        <v>-7.1428571428526766E-3</v>
      </c>
      <c r="V135" s="1500" t="s">
        <v>345</v>
      </c>
      <c r="W135" s="1501">
        <v>0</v>
      </c>
      <c r="X135" s="1674" t="s">
        <v>801</v>
      </c>
      <c r="Y135" s="10"/>
    </row>
    <row r="136" spans="1:25" ht="14.25" customHeight="1">
      <c r="A136" s="2196">
        <v>45261</v>
      </c>
      <c r="B136" s="2242">
        <v>98.849985046868284</v>
      </c>
      <c r="C136" s="586">
        <f t="shared" ref="C136" si="64">B136-B135</f>
        <v>-0.35456818833587533</v>
      </c>
      <c r="D136" s="814">
        <f t="shared" ref="D136" si="65">ROUND((B136-B124)/B124*100,2)</f>
        <v>-2.2000000000000002</v>
      </c>
      <c r="E136" s="966">
        <f t="shared" ref="E136" si="66">SUM(B134:B136)/3</f>
        <v>99.222529617253642</v>
      </c>
      <c r="F136" s="704">
        <f t="shared" ref="F136" si="67">E136-E135</f>
        <v>-0.36318414353884521</v>
      </c>
      <c r="G136" s="637">
        <f t="shared" ref="G136" si="68">SUM(B130:B136)/7</f>
        <v>99.782054844852624</v>
      </c>
      <c r="H136" s="654">
        <f t="shared" ref="H136" si="69">G136-G135</f>
        <v>-0.22262131740320967</v>
      </c>
      <c r="I136" s="2217" t="s">
        <v>281</v>
      </c>
      <c r="J136" s="1696" t="str">
        <f t="shared" si="57"/>
        <v>---</v>
      </c>
      <c r="K136" s="2684">
        <v>0</v>
      </c>
      <c r="L136" s="2759" t="s">
        <v>787</v>
      </c>
      <c r="M136" s="2756"/>
      <c r="N136" s="202">
        <v>45261</v>
      </c>
      <c r="O136" s="2177">
        <v>99.99</v>
      </c>
      <c r="P136" s="242">
        <f t="shared" ref="P136" si="70">O136-O135</f>
        <v>-1.0000000000005116E-2</v>
      </c>
      <c r="Q136" s="550">
        <f t="shared" ref="Q136" si="71">ROUND((O136-O124)/O124*100,2)</f>
        <v>-0.13</v>
      </c>
      <c r="R136" s="644">
        <f t="shared" ref="R136" si="72">SUM(O134:O136)/3</f>
        <v>100.00666666666666</v>
      </c>
      <c r="S136" s="1000">
        <f t="shared" ref="S136" si="73">R136-R135</f>
        <v>-1.6666666666665719E-2</v>
      </c>
      <c r="T136" s="930">
        <f t="shared" ref="T136" si="74">SUM(O130:O136)/7</f>
        <v>100.02714285714286</v>
      </c>
      <c r="U136" s="543">
        <f t="shared" ref="U136" si="75">T136-T135</f>
        <v>-7.1428571428526766E-3</v>
      </c>
      <c r="V136" s="1696" t="s">
        <v>345</v>
      </c>
      <c r="W136" s="2178">
        <v>0</v>
      </c>
      <c r="X136" s="1679" t="s">
        <v>787</v>
      </c>
      <c r="Y136" s="10"/>
    </row>
    <row r="137" spans="1:25">
      <c r="A137" s="2189">
        <v>45292</v>
      </c>
      <c r="B137" s="2206">
        <v>98.599667839613559</v>
      </c>
      <c r="C137" s="535">
        <f t="shared" ref="C137" si="76">B137-B136</f>
        <v>-0.25031720725472439</v>
      </c>
      <c r="D137" s="614">
        <f t="shared" ref="D137" si="77">ROUND((B137-B125)/B125*100,2)</f>
        <v>-2.21</v>
      </c>
      <c r="E137" s="965">
        <f t="shared" ref="E137" si="78">SUM(B135:B137)/3</f>
        <v>98.884735373895339</v>
      </c>
      <c r="F137" s="521">
        <f t="shared" ref="F137" si="79">E137-E136</f>
        <v>-0.33779424335830299</v>
      </c>
      <c r="G137" s="657">
        <f t="shared" ref="G137" si="80">SUM(B131:B137)/7</f>
        <v>99.529205001923188</v>
      </c>
      <c r="H137" s="614">
        <f t="shared" ref="H137" si="81">G137-G136</f>
        <v>-0.25284984292943591</v>
      </c>
      <c r="I137" s="432" t="s">
        <v>281</v>
      </c>
      <c r="J137" s="50" t="str">
        <f t="shared" ref="J137:J143" si="82">IF(K137=1,"山",IF(K137=-1,"谷","---"))</f>
        <v>---</v>
      </c>
      <c r="K137" s="17">
        <v>0</v>
      </c>
      <c r="L137" s="2758" t="s">
        <v>759</v>
      </c>
      <c r="M137" s="2756"/>
      <c r="N137" s="316">
        <v>45292</v>
      </c>
      <c r="O137" s="1874">
        <v>99.99</v>
      </c>
      <c r="P137" s="36">
        <f t="shared" ref="P137" si="83">O137-O136</f>
        <v>0</v>
      </c>
      <c r="Q137" s="52">
        <f t="shared" ref="Q137" si="84">ROUND((O137-O125)/O125*100,2)</f>
        <v>-0.1</v>
      </c>
      <c r="R137" s="394">
        <f t="shared" ref="R137" si="85">SUM(O135:O137)/3</f>
        <v>99.993333333333339</v>
      </c>
      <c r="S137" s="297">
        <f t="shared" ref="S137" si="86">R137-R136</f>
        <v>-1.3333333333321207E-2</v>
      </c>
      <c r="T137" s="52">
        <f t="shared" ref="T137" si="87">SUM(O131:O137)/7</f>
        <v>100.02</v>
      </c>
      <c r="U137" s="263">
        <f t="shared" ref="U137" si="88">T137-T136</f>
        <v>-7.1428571428668874E-3</v>
      </c>
      <c r="V137" s="1695" t="s">
        <v>345</v>
      </c>
      <c r="W137" s="1884">
        <v>0</v>
      </c>
      <c r="X137" s="1674" t="s">
        <v>759</v>
      </c>
      <c r="Y137" s="10"/>
    </row>
    <row r="138" spans="1:25">
      <c r="A138" s="2189">
        <v>45323</v>
      </c>
      <c r="B138" s="2206">
        <v>98.559194720579768</v>
      </c>
      <c r="C138" s="535">
        <f t="shared" ref="C138" si="89">B138-B137</f>
        <v>-4.0473119033791249E-2</v>
      </c>
      <c r="D138" s="614">
        <f t="shared" ref="D138" si="90">ROUND((B138-B126)/B126*100,2)</f>
        <v>-2.0499999999999998</v>
      </c>
      <c r="E138" s="965">
        <f t="shared" ref="E138" si="91">SUM(B136:B138)/3</f>
        <v>98.669615869020546</v>
      </c>
      <c r="F138" s="521">
        <f t="shared" ref="F138" si="92">E138-E137</f>
        <v>-0.21511950487479226</v>
      </c>
      <c r="G138" s="657">
        <f t="shared" ref="G138" si="93">SUM(B132:B138)/7</f>
        <v>99.277901815533838</v>
      </c>
      <c r="H138" s="614">
        <f t="shared" ref="H138" si="94">G138-G137</f>
        <v>-0.25130318638935023</v>
      </c>
      <c r="I138" s="432" t="s">
        <v>281</v>
      </c>
      <c r="J138" s="1500" t="str">
        <f t="shared" si="82"/>
        <v>谷</v>
      </c>
      <c r="K138" s="17">
        <v>-1</v>
      </c>
      <c r="L138" s="2758" t="s">
        <v>767</v>
      </c>
      <c r="M138" s="2764"/>
      <c r="N138" s="316">
        <v>45323</v>
      </c>
      <c r="O138" s="1874">
        <v>100.02</v>
      </c>
      <c r="P138" s="36">
        <f t="shared" ref="P138" si="95">O138-O137</f>
        <v>3.0000000000001137E-2</v>
      </c>
      <c r="Q138" s="52">
        <f t="shared" ref="Q138" si="96">ROUND((O138-O126)/O126*100,2)</f>
        <v>-0.05</v>
      </c>
      <c r="R138" s="394">
        <f t="shared" ref="R138" si="97">SUM(O136:O138)/3</f>
        <v>100</v>
      </c>
      <c r="S138" s="297">
        <f t="shared" ref="S138" si="98">R138-R137</f>
        <v>6.6666666666606034E-3</v>
      </c>
      <c r="T138" s="52">
        <f t="shared" ref="T138" si="99">SUM(O132:O138)/7</f>
        <v>100.01714285714286</v>
      </c>
      <c r="U138" s="263">
        <f t="shared" ref="U138" si="100">T138-T137</f>
        <v>-2.8571428571382285E-3</v>
      </c>
      <c r="V138" s="2171" t="s">
        <v>345</v>
      </c>
      <c r="W138" s="1872">
        <v>0</v>
      </c>
      <c r="X138" s="1674" t="s">
        <v>767</v>
      </c>
    </row>
    <row r="139" spans="1:25">
      <c r="A139" s="2190">
        <v>45352</v>
      </c>
      <c r="B139" s="2206">
        <v>98.699280993552534</v>
      </c>
      <c r="C139" s="535">
        <f t="shared" ref="C139" si="101">B139-B138</f>
        <v>0.14008627297276632</v>
      </c>
      <c r="D139" s="614">
        <f t="shared" ref="D139" si="102">ROUND((B139-B127)/B127*100,2)</f>
        <v>-1.79</v>
      </c>
      <c r="E139" s="965">
        <f t="shared" ref="E139" si="103">SUM(B137:B139)/3</f>
        <v>98.61938118458194</v>
      </c>
      <c r="F139" s="521">
        <f t="shared" ref="F139" si="104">E139-E138</f>
        <v>-5.0234684438606791E-2</v>
      </c>
      <c r="G139" s="657">
        <f t="shared" ref="G139" si="105">SUM(B133:B139)/7</f>
        <v>99.06646712614166</v>
      </c>
      <c r="H139" s="614">
        <f t="shared" ref="H139" si="106">G139-G138</f>
        <v>-0.21143468939217769</v>
      </c>
      <c r="I139" s="2214" t="s">
        <v>350</v>
      </c>
      <c r="J139" s="1500" t="str">
        <f t="shared" si="82"/>
        <v>---</v>
      </c>
      <c r="K139" s="17">
        <v>0</v>
      </c>
      <c r="L139" s="2758" t="s">
        <v>776</v>
      </c>
      <c r="M139" s="2764"/>
      <c r="N139" s="201">
        <v>45352</v>
      </c>
      <c r="O139" s="1874">
        <v>100.06</v>
      </c>
      <c r="P139" s="36">
        <f t="shared" ref="P139" si="107">O139-O138</f>
        <v>4.0000000000006253E-2</v>
      </c>
      <c r="Q139" s="52">
        <f t="shared" ref="Q139" si="108">ROUND((O139-O127)/O127*100,2)</f>
        <v>0</v>
      </c>
      <c r="R139" s="394">
        <f t="shared" ref="R139" si="109">SUM(O137:O139)/3</f>
        <v>100.02333333333333</v>
      </c>
      <c r="S139" s="297">
        <f t="shared" ref="S139" si="110">R139-R138</f>
        <v>2.3333333333326323E-2</v>
      </c>
      <c r="T139" s="52">
        <f t="shared" ref="T139" si="111">SUM(O133:O139)/7</f>
        <v>100.01857142857145</v>
      </c>
      <c r="U139" s="263">
        <f t="shared" ref="U139" si="112">T139-T138</f>
        <v>1.4285714285904305E-3</v>
      </c>
      <c r="V139" s="1688" t="s">
        <v>345</v>
      </c>
      <c r="W139" s="1048">
        <v>0</v>
      </c>
      <c r="X139" s="1674" t="s">
        <v>776</v>
      </c>
    </row>
    <row r="140" spans="1:25">
      <c r="A140" s="2190">
        <v>45383</v>
      </c>
      <c r="B140" s="2206">
        <v>98.981697536428982</v>
      </c>
      <c r="C140" s="535">
        <f t="shared" ref="C140" si="113">B140-B139</f>
        <v>0.28241654287644735</v>
      </c>
      <c r="D140" s="614">
        <f t="shared" ref="D140" si="114">ROUND((B140-B128)/B128*100,2)</f>
        <v>-1.45</v>
      </c>
      <c r="E140" s="965">
        <f t="shared" ref="E140" si="115">SUM(B138:B140)/3</f>
        <v>98.746724416853752</v>
      </c>
      <c r="F140" s="521">
        <f t="shared" ref="F140" si="116">E140-E139</f>
        <v>0.12734323227181221</v>
      </c>
      <c r="G140" s="657">
        <f t="shared" ref="G140" si="117">SUM(B134:B140)/7</f>
        <v>98.929632848847973</v>
      </c>
      <c r="H140" s="614">
        <f t="shared" ref="H140" si="118">G140-G139</f>
        <v>-0.13683427729368702</v>
      </c>
      <c r="I140" s="2214" t="s">
        <v>343</v>
      </c>
      <c r="J140" s="1500" t="str">
        <f t="shared" si="82"/>
        <v>---</v>
      </c>
      <c r="K140" s="17">
        <v>0</v>
      </c>
      <c r="L140" s="2758" t="s">
        <v>777</v>
      </c>
      <c r="M140" s="2764"/>
      <c r="N140" s="201">
        <v>45383</v>
      </c>
      <c r="O140" s="1874">
        <v>100.08</v>
      </c>
      <c r="P140" s="36">
        <f t="shared" ref="P140:P141" si="119">O140-O139</f>
        <v>1.9999999999996021E-2</v>
      </c>
      <c r="Q140" s="52">
        <f t="shared" ref="Q140:Q141" si="120">ROUND((O140-O128)/O128*100,2)</f>
        <v>0.03</v>
      </c>
      <c r="R140" s="394">
        <f t="shared" ref="R140:R141" si="121">SUM(O138:O140)/3</f>
        <v>100.05333333333333</v>
      </c>
      <c r="S140" s="297">
        <f t="shared" ref="S140:S141" si="122">R140-R139</f>
        <v>3.0000000000001137E-2</v>
      </c>
      <c r="T140" s="52">
        <f t="shared" ref="T140:T141" si="123">SUM(O134:O140)/7</f>
        <v>100.02428571428571</v>
      </c>
      <c r="U140" s="263">
        <f t="shared" ref="U140:U141" si="124">T140-T139</f>
        <v>5.7142857142622461E-3</v>
      </c>
      <c r="V140" s="1688" t="s">
        <v>345</v>
      </c>
      <c r="W140" s="1048">
        <v>0</v>
      </c>
      <c r="X140" s="1674" t="s">
        <v>777</v>
      </c>
    </row>
    <row r="141" spans="1:25">
      <c r="A141" s="2190">
        <v>45413</v>
      </c>
      <c r="B141" s="2206">
        <v>99.326176591735404</v>
      </c>
      <c r="C141" s="535">
        <f t="shared" ref="C141" si="125">B141-B140</f>
        <v>0.34447905530642231</v>
      </c>
      <c r="D141" s="614">
        <f t="shared" ref="D141" si="126">ROUND((B141-B129)/B129*100,2)</f>
        <v>-1.08</v>
      </c>
      <c r="E141" s="965">
        <f t="shared" ref="E141" si="127">SUM(B139:B141)/3</f>
        <v>99.002385040572321</v>
      </c>
      <c r="F141" s="521">
        <f t="shared" ref="F141" si="128">E141-E140</f>
        <v>0.25566062371856901</v>
      </c>
      <c r="G141" s="657">
        <f t="shared" ref="G141" si="129">SUM(B135:B141)/7</f>
        <v>98.888650851997525</v>
      </c>
      <c r="H141" s="614">
        <f t="shared" ref="H141" si="130">G141-G140</f>
        <v>-4.0981996850447899E-2</v>
      </c>
      <c r="I141" s="2214" t="s">
        <v>343</v>
      </c>
      <c r="J141" s="1500" t="str">
        <f t="shared" si="82"/>
        <v>---</v>
      </c>
      <c r="K141" s="17">
        <v>0</v>
      </c>
      <c r="L141" s="2758" t="s">
        <v>778</v>
      </c>
      <c r="M141" s="2764"/>
      <c r="N141" s="201">
        <v>45413</v>
      </c>
      <c r="O141" s="1874">
        <v>100.1</v>
      </c>
      <c r="P141" s="36">
        <f t="shared" si="119"/>
        <v>1.9999999999996021E-2</v>
      </c>
      <c r="Q141" s="52">
        <f t="shared" si="120"/>
        <v>0.06</v>
      </c>
      <c r="R141" s="394">
        <f t="shared" si="121"/>
        <v>100.08</v>
      </c>
      <c r="S141" s="297">
        <f t="shared" si="122"/>
        <v>2.6666666666670835E-2</v>
      </c>
      <c r="T141" s="52">
        <f t="shared" si="123"/>
        <v>100.03428571428572</v>
      </c>
      <c r="U141" s="263">
        <f t="shared" si="124"/>
        <v>1.0000000000005116E-2</v>
      </c>
      <c r="V141" s="1688" t="s">
        <v>345</v>
      </c>
      <c r="W141" s="1048">
        <v>0</v>
      </c>
      <c r="X141" s="1674" t="s">
        <v>778</v>
      </c>
    </row>
    <row r="142" spans="1:25">
      <c r="A142" s="2190">
        <v>45444</v>
      </c>
      <c r="B142" s="2206">
        <v>99.645973837356465</v>
      </c>
      <c r="C142" s="535">
        <f t="shared" ref="C142:C143" si="131">B142-B141</f>
        <v>0.31979724562106071</v>
      </c>
      <c r="D142" s="614">
        <f t="shared" ref="D142:D143" si="132">ROUND((B142-B130)/B130*100,2)</f>
        <v>-0.72</v>
      </c>
      <c r="E142" s="965">
        <f t="shared" ref="E142:E143" si="133">SUM(B140:B142)/3</f>
        <v>99.317949321840274</v>
      </c>
      <c r="F142" s="521">
        <f t="shared" ref="F142:F143" si="134">E142-E141</f>
        <v>0.31556428126795311</v>
      </c>
      <c r="G142" s="657">
        <f t="shared" ref="G142:G143" si="135">SUM(B136:B142)/7</f>
        <v>98.951710938019275</v>
      </c>
      <c r="H142" s="614">
        <f t="shared" ref="H142:H143" si="136">G142-G141</f>
        <v>6.3060086021749839E-2</v>
      </c>
      <c r="I142" s="2214" t="s">
        <v>343</v>
      </c>
      <c r="J142" s="1500" t="str">
        <f t="shared" si="82"/>
        <v>---</v>
      </c>
      <c r="K142" s="17">
        <v>0</v>
      </c>
      <c r="L142" s="2758" t="s">
        <v>796</v>
      </c>
      <c r="M142" s="2764"/>
      <c r="N142" s="201">
        <v>45444</v>
      </c>
      <c r="O142" s="1874">
        <v>100.09</v>
      </c>
      <c r="P142" s="36">
        <f t="shared" ref="P142" si="137">O142-O141</f>
        <v>-9.9999999999909051E-3</v>
      </c>
      <c r="Q142" s="52">
        <f t="shared" ref="Q142" si="138">ROUND((O142-O130)/O130*100,2)</f>
        <v>0.05</v>
      </c>
      <c r="R142" s="394">
        <f t="shared" ref="R142" si="139">SUM(O140:O142)/3</f>
        <v>100.08999999999999</v>
      </c>
      <c r="S142" s="297">
        <f t="shared" ref="S142" si="140">R142-R141</f>
        <v>9.9999999999909051E-3</v>
      </c>
      <c r="T142" s="52">
        <f t="shared" ref="T142" si="141">SUM(O136:O142)/7</f>
        <v>100.04714285714286</v>
      </c>
      <c r="U142" s="263">
        <f t="shared" ref="U142" si="142">T142-T141</f>
        <v>1.2857142857143344E-2</v>
      </c>
      <c r="V142" s="1688" t="s">
        <v>345</v>
      </c>
      <c r="W142" s="1048">
        <v>0</v>
      </c>
      <c r="X142" s="1674" t="s">
        <v>796</v>
      </c>
    </row>
    <row r="143" spans="1:25">
      <c r="A143" s="2190">
        <v>45474</v>
      </c>
      <c r="B143" s="2206">
        <v>99.888771396973638</v>
      </c>
      <c r="C143" s="535">
        <f t="shared" si="131"/>
        <v>0.24279755961717342</v>
      </c>
      <c r="D143" s="614">
        <f t="shared" si="132"/>
        <v>-0.43</v>
      </c>
      <c r="E143" s="965">
        <f t="shared" si="133"/>
        <v>99.620307275355174</v>
      </c>
      <c r="F143" s="521">
        <f t="shared" si="134"/>
        <v>0.30235795351489969</v>
      </c>
      <c r="G143" s="657">
        <f t="shared" si="135"/>
        <v>99.100108988034336</v>
      </c>
      <c r="H143" s="614">
        <f t="shared" si="136"/>
        <v>0.14839805001506079</v>
      </c>
      <c r="I143" s="2214" t="s">
        <v>343</v>
      </c>
      <c r="J143" s="1500" t="str">
        <f t="shared" si="82"/>
        <v>---</v>
      </c>
      <c r="K143" s="17">
        <v>0</v>
      </c>
      <c r="L143" s="2758" t="s">
        <v>797</v>
      </c>
      <c r="M143" s="2764"/>
      <c r="N143" s="201">
        <v>45474</v>
      </c>
      <c r="O143" s="1874">
        <v>100.05</v>
      </c>
      <c r="P143" s="36">
        <f t="shared" ref="P143:P144" si="143">O143-O142</f>
        <v>-4.0000000000006253E-2</v>
      </c>
      <c r="Q143" s="52">
        <f t="shared" ref="Q143:Q144" si="144">ROUND((O143-O131)/O131*100,2)</f>
        <v>0.01</v>
      </c>
      <c r="R143" s="394">
        <f t="shared" ref="R143:R144" si="145">SUM(O141:O143)/3</f>
        <v>100.08</v>
      </c>
      <c r="S143" s="297">
        <f t="shared" ref="S143:S144" si="146">R143-R142</f>
        <v>-9.9999999999909051E-3</v>
      </c>
      <c r="T143" s="52">
        <f t="shared" ref="T143:T144" si="147">SUM(O137:O143)/7</f>
        <v>100.05571428571429</v>
      </c>
      <c r="U143" s="263">
        <f t="shared" ref="U143:U144" si="148">T143-T142</f>
        <v>8.5714285714288962E-3</v>
      </c>
      <c r="V143" s="1688" t="s">
        <v>345</v>
      </c>
      <c r="W143" s="1048">
        <v>0</v>
      </c>
      <c r="X143" s="1674" t="s">
        <v>797</v>
      </c>
    </row>
    <row r="144" spans="1:25">
      <c r="A144" s="2190">
        <v>45505</v>
      </c>
      <c r="B144" s="2206">
        <v>100.02153037618025</v>
      </c>
      <c r="C144" s="535">
        <f t="shared" ref="C144" si="149">B144-B143</f>
        <v>0.1327589792066135</v>
      </c>
      <c r="D144" s="614">
        <f t="shared" ref="D144" si="150">ROUND((B144-B132)/B132*100,2)</f>
        <v>-0.16</v>
      </c>
      <c r="E144" s="965">
        <f t="shared" ref="E144" si="151">SUM(B142:B144)/3</f>
        <v>99.852091870170113</v>
      </c>
      <c r="F144" s="521">
        <f t="shared" ref="F144" si="152">E144-E143</f>
        <v>0.23178459481493974</v>
      </c>
      <c r="G144" s="657">
        <f t="shared" ref="G144" si="153">SUM(B138:B144)/7</f>
        <v>99.303232207543857</v>
      </c>
      <c r="H144" s="614">
        <f t="shared" ref="H144" si="154">G144-G143</f>
        <v>0.20312321950952139</v>
      </c>
      <c r="I144" s="2214" t="s">
        <v>343</v>
      </c>
      <c r="J144" s="1500" t="str">
        <f t="shared" ref="J144" si="155">IF(K144=1,"山",IF(K144=-1,"谷","---"))</f>
        <v>---</v>
      </c>
      <c r="K144" s="17">
        <v>0</v>
      </c>
      <c r="L144" s="2758" t="s">
        <v>798</v>
      </c>
      <c r="M144" s="2764"/>
      <c r="N144" s="201">
        <v>45505</v>
      </c>
      <c r="O144" s="1874">
        <v>100</v>
      </c>
      <c r="P144" s="36">
        <f t="shared" si="143"/>
        <v>-4.9999999999997158E-2</v>
      </c>
      <c r="Q144" s="52">
        <f t="shared" si="144"/>
        <v>-0.05</v>
      </c>
      <c r="R144" s="394">
        <f t="shared" si="145"/>
        <v>100.04666666666667</v>
      </c>
      <c r="S144" s="297">
        <f t="shared" si="146"/>
        <v>-3.3333333333331439E-2</v>
      </c>
      <c r="T144" s="52">
        <f t="shared" si="147"/>
        <v>100.05714285714285</v>
      </c>
      <c r="U144" s="263">
        <f t="shared" si="148"/>
        <v>1.4285714285620088E-3</v>
      </c>
      <c r="V144" s="1688" t="s">
        <v>345</v>
      </c>
      <c r="W144" s="1048">
        <v>0</v>
      </c>
      <c r="X144" s="1674" t="s">
        <v>798</v>
      </c>
    </row>
    <row r="145" spans="1:24">
      <c r="A145" s="2190">
        <v>45536</v>
      </c>
      <c r="B145" s="2206">
        <v>100.08695458877982</v>
      </c>
      <c r="C145" s="535">
        <f t="shared" ref="C145" si="156">B145-B144</f>
        <v>6.5424212599566545E-2</v>
      </c>
      <c r="D145" s="614">
        <f t="shared" ref="D145" si="157">ROUND((B145-B133)/B133*100,2)</f>
        <v>0.15</v>
      </c>
      <c r="E145" s="965">
        <f t="shared" ref="E145" si="158">SUM(B143:B145)/3</f>
        <v>99.999085453977898</v>
      </c>
      <c r="F145" s="521">
        <f t="shared" ref="F145" si="159">E145-E144</f>
        <v>0.14699358380778449</v>
      </c>
      <c r="G145" s="657">
        <f t="shared" ref="G145" si="160">SUM(B139:B145)/7</f>
        <v>99.521483617286734</v>
      </c>
      <c r="H145" s="614">
        <f t="shared" ref="H145" si="161">G145-G144</f>
        <v>0.21825140974287649</v>
      </c>
      <c r="I145" s="2214" t="s">
        <v>343</v>
      </c>
      <c r="J145" s="1500" t="str">
        <f t="shared" ref="J145:J147" si="162">IF(K145=1,"山",IF(K145=-1,"谷","---"))</f>
        <v>---</v>
      </c>
      <c r="K145" s="17">
        <v>0</v>
      </c>
      <c r="L145" s="2758" t="s">
        <v>799</v>
      </c>
      <c r="M145" s="2764"/>
      <c r="N145" s="201">
        <v>45536</v>
      </c>
      <c r="O145" s="1874">
        <v>99.95</v>
      </c>
      <c r="P145" s="36">
        <f t="shared" ref="P145" si="163">O145-O144</f>
        <v>-4.9999999999997158E-2</v>
      </c>
      <c r="Q145" s="52">
        <f t="shared" ref="Q145" si="164">ROUND((O145-O133)/O133*100,2)</f>
        <v>-0.09</v>
      </c>
      <c r="R145" s="394">
        <f t="shared" ref="R145" si="165">SUM(O143:O145)/3</f>
        <v>100</v>
      </c>
      <c r="S145" s="297">
        <f t="shared" ref="S145" si="166">R145-R144</f>
        <v>-4.6666666666666856E-2</v>
      </c>
      <c r="T145" s="52">
        <f t="shared" ref="T145" si="167">SUM(O139:O145)/7</f>
        <v>100.04714285714287</v>
      </c>
      <c r="U145" s="263">
        <f t="shared" ref="U145" si="168">T145-T144</f>
        <v>-9.9999999999766942E-3</v>
      </c>
      <c r="V145" s="1688" t="s">
        <v>345</v>
      </c>
      <c r="W145" s="1048">
        <v>0</v>
      </c>
      <c r="X145" s="1674" t="s">
        <v>799</v>
      </c>
    </row>
    <row r="146" spans="1:24">
      <c r="A146" s="2190">
        <v>45566</v>
      </c>
      <c r="B146" s="2206">
        <v>99.983777962698952</v>
      </c>
      <c r="C146" s="535">
        <f t="shared" ref="C146" si="169">B146-B145</f>
        <v>-0.10317662608086664</v>
      </c>
      <c r="D146" s="614">
        <f t="shared" ref="D146" si="170">ROUND((B146-B134)/B134*100,2)</f>
        <v>0.37</v>
      </c>
      <c r="E146" s="965">
        <f t="shared" ref="E146" si="171">SUM(B144:B146)/3</f>
        <v>100.03075430921967</v>
      </c>
      <c r="F146" s="521">
        <f t="shared" ref="F146" si="172">E146-E145</f>
        <v>3.1668855241775873E-2</v>
      </c>
      <c r="G146" s="657">
        <f t="shared" ref="G146" si="173">SUM(B140:B146)/7</f>
        <v>99.704983184307636</v>
      </c>
      <c r="H146" s="614">
        <f t="shared" ref="H146" si="174">G146-G145</f>
        <v>0.18349956702090253</v>
      </c>
      <c r="I146" s="2214" t="s">
        <v>803</v>
      </c>
      <c r="J146" s="1500" t="str">
        <f t="shared" si="162"/>
        <v>---</v>
      </c>
      <c r="K146" s="17">
        <v>0</v>
      </c>
      <c r="L146" s="2758" t="s">
        <v>800</v>
      </c>
      <c r="M146" s="2764"/>
      <c r="N146" s="201">
        <v>45566</v>
      </c>
      <c r="O146" s="1874">
        <v>99.89</v>
      </c>
      <c r="P146" s="36">
        <f t="shared" ref="P146" si="175">O146-O145</f>
        <v>-6.0000000000002274E-2</v>
      </c>
      <c r="Q146" s="52">
        <f t="shared" ref="Q146" si="176">ROUND((O146-O134)/O134*100,2)</f>
        <v>-0.14000000000000001</v>
      </c>
      <c r="R146" s="394">
        <f t="shared" ref="R146" si="177">SUM(O144:O146)/3</f>
        <v>99.946666666666658</v>
      </c>
      <c r="S146" s="297">
        <f t="shared" ref="S146" si="178">R146-R145</f>
        <v>-5.333333333334167E-2</v>
      </c>
      <c r="T146" s="52">
        <f t="shared" ref="T146" si="179">SUM(O140:O146)/7</f>
        <v>100.02285714285713</v>
      </c>
      <c r="U146" s="263">
        <f t="shared" ref="U146" si="180">T146-T145</f>
        <v>-2.4285714285738891E-2</v>
      </c>
      <c r="V146" s="1688" t="s">
        <v>345</v>
      </c>
      <c r="W146" s="1048">
        <v>0</v>
      </c>
      <c r="X146" s="1674" t="s">
        <v>800</v>
      </c>
    </row>
    <row r="147" spans="1:24">
      <c r="A147" s="2190">
        <v>45597</v>
      </c>
      <c r="B147" s="2206">
        <v>99.897344895450289</v>
      </c>
      <c r="C147" s="535">
        <f t="shared" ref="C147" si="181">B147-B146</f>
        <v>-8.6433067248663065E-2</v>
      </c>
      <c r="D147" s="614">
        <f t="shared" ref="D147" si="182">ROUND((B147-B135)/B135*100,2)</f>
        <v>0.7</v>
      </c>
      <c r="E147" s="965">
        <f t="shared" ref="E147" si="183">SUM(B145:B147)/3</f>
        <v>99.989359148976362</v>
      </c>
      <c r="F147" s="521">
        <f t="shared" ref="F147" si="184">E147-E146</f>
        <v>-4.139516024331158E-2</v>
      </c>
      <c r="G147" s="657">
        <f t="shared" ref="G147" si="185">SUM(B141:B147)/7</f>
        <v>99.835789949882113</v>
      </c>
      <c r="H147" s="614">
        <f t="shared" ref="H147" si="186">G147-G146</f>
        <v>0.13080676557447646</v>
      </c>
      <c r="I147" s="432" t="s">
        <v>281</v>
      </c>
      <c r="J147" s="1500" t="str">
        <f t="shared" si="162"/>
        <v>---</v>
      </c>
      <c r="K147" s="17">
        <v>0</v>
      </c>
      <c r="L147" s="2758" t="s">
        <v>801</v>
      </c>
      <c r="M147" s="2764"/>
      <c r="N147" s="201">
        <v>45597</v>
      </c>
      <c r="O147" s="1874">
        <v>99.84</v>
      </c>
      <c r="P147" s="36">
        <f t="shared" ref="P147:P148" si="187">O147-O146</f>
        <v>-4.9999999999997158E-2</v>
      </c>
      <c r="Q147" s="52">
        <f t="shared" ref="Q147:Q148" si="188">ROUND((O147-O135)/O135*100,2)</f>
        <v>-0.16</v>
      </c>
      <c r="R147" s="394">
        <f t="shared" ref="R147:R148" si="189">SUM(O145:O147)/3</f>
        <v>99.893333333333331</v>
      </c>
      <c r="S147" s="297">
        <f t="shared" ref="S147:S148" si="190">R147-R146</f>
        <v>-5.333333333332746E-2</v>
      </c>
      <c r="T147" s="52">
        <f t="shared" ref="T147:T148" si="191">SUM(O141:O147)/7</f>
        <v>99.988571428571433</v>
      </c>
      <c r="U147" s="263">
        <f t="shared" ref="U147:U148" si="192">T147-T146</f>
        <v>-3.4285714285701374E-2</v>
      </c>
      <c r="V147" s="1695" t="s">
        <v>345</v>
      </c>
      <c r="W147" s="1884">
        <v>0</v>
      </c>
      <c r="X147" s="1674" t="s">
        <v>801</v>
      </c>
    </row>
    <row r="148" spans="1:24" ht="13.5" thickBot="1">
      <c r="A148" s="2190">
        <v>45627</v>
      </c>
      <c r="B148" s="2206">
        <v>99.873257970496454</v>
      </c>
      <c r="C148" s="535">
        <f t="shared" ref="C148" si="193">B148-B147</f>
        <v>-2.408692495383491E-2</v>
      </c>
      <c r="D148" s="614">
        <f t="shared" ref="D148" si="194">ROUND((B148-B136)/B136*100,2)</f>
        <v>1.04</v>
      </c>
      <c r="E148" s="965">
        <f t="shared" ref="E148" si="195">SUM(B146:B148)/3</f>
        <v>99.918126942881898</v>
      </c>
      <c r="F148" s="521">
        <f t="shared" ref="F148" si="196">E148-E147</f>
        <v>-7.1232206094464345E-2</v>
      </c>
      <c r="G148" s="657">
        <f t="shared" ref="G148" si="197">SUM(B142:B148)/7</f>
        <v>99.913944432562261</v>
      </c>
      <c r="H148" s="614">
        <f t="shared" ref="H148" si="198">G148-G147</f>
        <v>7.8154482680147908E-2</v>
      </c>
      <c r="I148" s="2214" t="s">
        <v>350</v>
      </c>
      <c r="J148" s="1500" t="str">
        <f t="shared" ref="J148" si="199">IF(K148=1,"山",IF(K148=-1,"谷","---"))</f>
        <v>---</v>
      </c>
      <c r="K148" s="2685">
        <v>0</v>
      </c>
      <c r="L148" s="2758" t="s">
        <v>787</v>
      </c>
      <c r="M148" s="2764"/>
      <c r="N148" s="991">
        <v>45627</v>
      </c>
      <c r="O148" s="2559">
        <v>99.8</v>
      </c>
      <c r="P148" s="2560">
        <f t="shared" si="187"/>
        <v>-4.0000000000006253E-2</v>
      </c>
      <c r="Q148" s="2561">
        <f t="shared" si="188"/>
        <v>-0.19</v>
      </c>
      <c r="R148" s="2562">
        <f t="shared" si="189"/>
        <v>99.843333333333348</v>
      </c>
      <c r="S148" s="2563">
        <f t="shared" si="190"/>
        <v>-4.9999999999982947E-2</v>
      </c>
      <c r="T148" s="2561">
        <f t="shared" si="191"/>
        <v>99.945714285714274</v>
      </c>
      <c r="U148" s="2564">
        <f t="shared" si="192"/>
        <v>-4.2857142857158692E-2</v>
      </c>
      <c r="V148" s="1742" t="s">
        <v>345</v>
      </c>
      <c r="W148" s="2179">
        <v>0</v>
      </c>
      <c r="X148" s="1675" t="s">
        <v>787</v>
      </c>
    </row>
    <row r="149" spans="1:24" ht="14" customHeight="1">
      <c r="A149" s="2638">
        <v>45658</v>
      </c>
      <c r="B149" s="1684">
        <v>99.884344035760122</v>
      </c>
      <c r="C149" s="2656">
        <f t="shared" ref="C149" si="200">B149-B148</f>
        <v>1.1086065263668843E-2</v>
      </c>
      <c r="D149" s="2654">
        <f t="shared" ref="D149" si="201">ROUND((B149-B137)/B137*100,2)</f>
        <v>1.3</v>
      </c>
      <c r="E149" s="2657">
        <f t="shared" ref="E149" si="202">SUM(B147:B149)/3</f>
        <v>99.88498230056895</v>
      </c>
      <c r="F149" s="2654">
        <f t="shared" ref="F149" si="203">E149-E148</f>
        <v>-3.3144642312947781E-2</v>
      </c>
      <c r="G149" s="2657">
        <f t="shared" ref="G149" si="204">SUM(B143:B149)/7</f>
        <v>99.947997318048493</v>
      </c>
      <c r="H149" s="2657">
        <f t="shared" ref="H149" si="205">G149-G148</f>
        <v>3.4052885486232753E-2</v>
      </c>
      <c r="I149" s="2683" t="s">
        <v>343</v>
      </c>
      <c r="J149" s="2658" t="s">
        <v>345</v>
      </c>
      <c r="K149" s="17">
        <v>0</v>
      </c>
      <c r="L149" s="2762" t="s">
        <v>759</v>
      </c>
      <c r="M149" s="2764"/>
      <c r="N149" s="316">
        <v>45658</v>
      </c>
      <c r="O149" s="1874">
        <v>99.75</v>
      </c>
      <c r="P149" s="733">
        <f t="shared" ref="P149" si="206">O149-O148</f>
        <v>-4.9999999999997158E-2</v>
      </c>
      <c r="Q149" s="243">
        <f t="shared" ref="Q149" si="207">ROUND((O149-O137)/O137*100,2)</f>
        <v>-0.24</v>
      </c>
      <c r="R149" s="52">
        <f t="shared" ref="R149" si="208">SUM(O147:O149)/3</f>
        <v>99.796666666666667</v>
      </c>
      <c r="S149" s="243">
        <f t="shared" ref="S149" si="209">R149-R148</f>
        <v>-4.6666666666681067E-2</v>
      </c>
      <c r="T149" s="243">
        <f t="shared" ref="T149" si="210">SUM(O143:O149)/7</f>
        <v>99.897142857142853</v>
      </c>
      <c r="U149" s="52">
        <f t="shared" ref="U149" si="211">T149-T148</f>
        <v>-4.8571428571420938E-2</v>
      </c>
      <c r="V149" s="2634" t="s">
        <v>345</v>
      </c>
      <c r="W149" s="2744">
        <v>0</v>
      </c>
      <c r="X149" s="2604" t="s">
        <v>759</v>
      </c>
    </row>
    <row r="150" spans="1:24">
      <c r="A150" s="316">
        <v>45689</v>
      </c>
      <c r="B150" s="2655">
        <v>99.857065994440532</v>
      </c>
      <c r="C150" s="535">
        <f t="shared" ref="C150" si="212">B150-B149</f>
        <v>-2.7278041319590329E-2</v>
      </c>
      <c r="D150" s="521">
        <f t="shared" ref="D150" si="213">ROUND((B150-B138)/B138*100,2)</f>
        <v>1.32</v>
      </c>
      <c r="E150" s="2220">
        <f t="shared" ref="E150" si="214">SUM(B148:B150)/3</f>
        <v>99.871556000232374</v>
      </c>
      <c r="F150" s="521">
        <f t="shared" ref="F150" si="215">E150-E149</f>
        <v>-1.3426300336575991E-2</v>
      </c>
      <c r="G150" s="2220">
        <f t="shared" ref="G150" si="216">SUM(B144:B150)/7</f>
        <v>99.943467974829474</v>
      </c>
      <c r="H150" s="2220">
        <f t="shared" ref="H150" si="217">G150-G149</f>
        <v>-4.5293432190192107E-3</v>
      </c>
      <c r="I150" s="2686" t="s">
        <v>343</v>
      </c>
      <c r="J150" s="2639" t="s">
        <v>345</v>
      </c>
      <c r="K150" s="17">
        <v>0</v>
      </c>
      <c r="L150" s="2758" t="s">
        <v>767</v>
      </c>
      <c r="M150" s="2764"/>
      <c r="N150" s="316">
        <v>45689</v>
      </c>
      <c r="O150" s="1874">
        <v>99.71</v>
      </c>
      <c r="P150" s="733">
        <f t="shared" ref="P150" si="218">O150-O149</f>
        <v>-4.0000000000006253E-2</v>
      </c>
      <c r="Q150" s="243">
        <f t="shared" ref="Q150" si="219">ROUND((O150-O138)/O138*100,2)</f>
        <v>-0.31</v>
      </c>
      <c r="R150" s="52">
        <f t="shared" ref="R150" si="220">SUM(O148:O150)/3</f>
        <v>99.75333333333333</v>
      </c>
      <c r="S150" s="243">
        <f t="shared" ref="S150" si="221">R150-R149</f>
        <v>-4.3333333333336554E-2</v>
      </c>
      <c r="T150" s="243">
        <f t="shared" ref="T150" si="222">SUM(O144:O150)/7</f>
        <v>99.848571428571432</v>
      </c>
      <c r="U150" s="52">
        <f t="shared" ref="U150" si="223">T150-T149</f>
        <v>-4.8571428571420938E-2</v>
      </c>
      <c r="V150" s="1725" t="s">
        <v>345</v>
      </c>
      <c r="W150" s="2745">
        <v>0</v>
      </c>
      <c r="X150" s="1674" t="s">
        <v>767</v>
      </c>
    </row>
    <row r="151" spans="1:24">
      <c r="A151" s="201">
        <v>45717</v>
      </c>
      <c r="B151" s="2655">
        <v>99.760036456830278</v>
      </c>
      <c r="C151" s="535">
        <f t="shared" ref="C151" si="224">B151-B150</f>
        <v>-9.7029537610254124E-2</v>
      </c>
      <c r="D151" s="521">
        <f t="shared" ref="D151" si="225">ROUND((B151-B139)/B139*100,2)</f>
        <v>1.07</v>
      </c>
      <c r="E151" s="2220">
        <f t="shared" ref="E151" si="226">SUM(B149:B151)/3</f>
        <v>99.833815495676973</v>
      </c>
      <c r="F151" s="521">
        <f t="shared" ref="F151" si="227">E151-E150</f>
        <v>-3.7740504555401344E-2</v>
      </c>
      <c r="G151" s="2220">
        <f t="shared" ref="G151" si="228">SUM(B145:B151)/7</f>
        <v>99.906111700636657</v>
      </c>
      <c r="H151" s="2220">
        <f t="shared" ref="H151" si="229">G151-G150</f>
        <v>-3.7356274192816841E-2</v>
      </c>
      <c r="I151" s="2687" t="s">
        <v>803</v>
      </c>
      <c r="J151" s="2639" t="s">
        <v>345</v>
      </c>
      <c r="K151" s="17">
        <v>0</v>
      </c>
      <c r="L151" s="2758" t="s">
        <v>776</v>
      </c>
      <c r="M151" s="2764"/>
      <c r="N151" s="201">
        <v>45717</v>
      </c>
      <c r="O151" s="1874">
        <v>99.66</v>
      </c>
      <c r="P151" s="733">
        <f t="shared" ref="P151" si="230">O151-O150</f>
        <v>-4.9999999999997158E-2</v>
      </c>
      <c r="Q151" s="243">
        <f t="shared" ref="Q151" si="231">ROUND((O151-O139)/O139*100,2)</f>
        <v>-0.4</v>
      </c>
      <c r="R151" s="52">
        <f t="shared" ref="R151" si="232">SUM(O149:O151)/3</f>
        <v>99.706666666666663</v>
      </c>
      <c r="S151" s="243">
        <f t="shared" ref="S151" si="233">R151-R150</f>
        <v>-4.6666666666666856E-2</v>
      </c>
      <c r="T151" s="243">
        <f t="shared" ref="T151" si="234">SUM(O145:O151)/7</f>
        <v>99.8</v>
      </c>
      <c r="U151" s="52">
        <f t="shared" ref="U151" si="235">T151-T150</f>
        <v>-4.8571428571435149E-2</v>
      </c>
      <c r="V151" s="1725" t="s">
        <v>345</v>
      </c>
      <c r="W151" s="2745">
        <v>0</v>
      </c>
      <c r="X151" s="1674" t="s">
        <v>776</v>
      </c>
    </row>
    <row r="152" spans="1:24">
      <c r="A152" s="201">
        <v>45748</v>
      </c>
      <c r="B152" s="2655">
        <v>99.638463633964349</v>
      </c>
      <c r="C152" s="535">
        <f t="shared" ref="C152" si="236">B152-B151</f>
        <v>-0.12157282286592874</v>
      </c>
      <c r="D152" s="521">
        <f t="shared" ref="D152" si="237">ROUND((B152-B140)/B140*100,2)</f>
        <v>0.66</v>
      </c>
      <c r="E152" s="2220">
        <f t="shared" ref="E152" si="238">SUM(B150:B152)/3</f>
        <v>99.751855361745058</v>
      </c>
      <c r="F152" s="521">
        <f t="shared" ref="F152" si="239">E152-E151</f>
        <v>-8.1960133931914925E-2</v>
      </c>
      <c r="G152" s="2220">
        <f t="shared" ref="G152" si="240">SUM(B146:B152)/7</f>
        <v>99.842041564234435</v>
      </c>
      <c r="H152" s="2220">
        <f t="shared" ref="H152" si="241">G152-G151</f>
        <v>-6.4070136402222033E-2</v>
      </c>
      <c r="I152" s="2687" t="s">
        <v>281</v>
      </c>
      <c r="J152" s="2639" t="s">
        <v>345</v>
      </c>
      <c r="K152" s="17">
        <v>0</v>
      </c>
      <c r="L152" s="2758" t="s">
        <v>777</v>
      </c>
      <c r="M152" s="2764"/>
      <c r="N152" s="201">
        <v>45748</v>
      </c>
      <c r="O152" s="1874">
        <v>99.64</v>
      </c>
      <c r="P152" s="733">
        <f t="shared" ref="P152" si="242">O152-O151</f>
        <v>-1.9999999999996021E-2</v>
      </c>
      <c r="Q152" s="243">
        <f t="shared" ref="Q152" si="243">ROUND((O152-O140)/O140*100,2)</f>
        <v>-0.44</v>
      </c>
      <c r="R152" s="52">
        <f t="shared" ref="R152" si="244">SUM(O150:O152)/3</f>
        <v>99.67</v>
      </c>
      <c r="S152" s="243">
        <f t="shared" ref="S152" si="245">R152-R151</f>
        <v>-3.666666666666174E-2</v>
      </c>
      <c r="T152" s="243">
        <f t="shared" ref="T152" si="246">SUM(O146:O152)/7</f>
        <v>99.755714285714276</v>
      </c>
      <c r="U152" s="52">
        <f t="shared" ref="U152" si="247">T152-T151</f>
        <v>-4.4285714285720701E-2</v>
      </c>
      <c r="V152" s="1725" t="s">
        <v>345</v>
      </c>
      <c r="W152" s="2745">
        <v>0</v>
      </c>
      <c r="X152" s="1674" t="s">
        <v>777</v>
      </c>
    </row>
    <row r="153" spans="1:24">
      <c r="A153" s="201">
        <v>45778</v>
      </c>
      <c r="B153" s="2655">
        <v>99.630882296881467</v>
      </c>
      <c r="C153" s="535">
        <f t="shared" ref="C153" si="248">B153-B152</f>
        <v>-7.5813370828825555E-3</v>
      </c>
      <c r="D153" s="521">
        <f t="shared" ref="D153" si="249">ROUND((B153-B141)/B141*100,2)</f>
        <v>0.31</v>
      </c>
      <c r="E153" s="2220">
        <f t="shared" ref="E153" si="250">SUM(B151:B153)/3</f>
        <v>99.676460795892027</v>
      </c>
      <c r="F153" s="521">
        <f t="shared" ref="F153" si="251">E153-E152</f>
        <v>-7.5394565853031281E-2</v>
      </c>
      <c r="G153" s="2220">
        <f t="shared" ref="G153" si="252">SUM(B147:B153)/7</f>
        <v>99.791627897689068</v>
      </c>
      <c r="H153" s="2220">
        <f t="shared" ref="H153" si="253">G153-G152</f>
        <v>-5.0413666545367164E-2</v>
      </c>
      <c r="I153" s="2687" t="s">
        <v>281</v>
      </c>
      <c r="J153" s="2639" t="s">
        <v>345</v>
      </c>
      <c r="K153" s="17">
        <v>0</v>
      </c>
      <c r="L153" s="2758" t="s">
        <v>778</v>
      </c>
      <c r="M153" s="2764"/>
      <c r="N153" s="201">
        <v>45778</v>
      </c>
      <c r="O153" s="1874">
        <v>99.66</v>
      </c>
      <c r="P153" s="733">
        <f t="shared" ref="P153" si="254">O153-O152</f>
        <v>1.9999999999996021E-2</v>
      </c>
      <c r="Q153" s="243">
        <f t="shared" ref="Q153" si="255">ROUND((O153-O141)/O141*100,2)</f>
        <v>-0.44</v>
      </c>
      <c r="R153" s="52">
        <f t="shared" ref="R153" si="256">SUM(O151:O153)/3</f>
        <v>99.65333333333335</v>
      </c>
      <c r="S153" s="243">
        <f t="shared" ref="S153" si="257">R153-R152</f>
        <v>-1.6666666666651508E-2</v>
      </c>
      <c r="T153" s="243">
        <f t="shared" ref="T153" si="258">SUM(O147:O153)/7</f>
        <v>99.722857142857137</v>
      </c>
      <c r="U153" s="52">
        <f t="shared" ref="U153" si="259">T153-T152</f>
        <v>-3.2857142857139365E-2</v>
      </c>
      <c r="V153" s="1725" t="s">
        <v>345</v>
      </c>
      <c r="W153" s="2745">
        <v>0</v>
      </c>
      <c r="X153" s="1674" t="s">
        <v>778</v>
      </c>
    </row>
    <row r="154" spans="1:24">
      <c r="A154" s="201">
        <v>45809</v>
      </c>
      <c r="B154" s="2655">
        <v>99.687782163107087</v>
      </c>
      <c r="C154" s="535">
        <f t="shared" ref="C154" si="260">B154-B153</f>
        <v>5.6899866225620599E-2</v>
      </c>
      <c r="D154" s="521">
        <f t="shared" ref="D154" si="261">ROUND((B154-B142)/B142*100,2)</f>
        <v>0.04</v>
      </c>
      <c r="E154" s="2220">
        <f t="shared" ref="E154" si="262">SUM(B152:B154)/3</f>
        <v>99.652376031317644</v>
      </c>
      <c r="F154" s="521">
        <f t="shared" ref="F154" si="263">E154-E153</f>
        <v>-2.4084764574382689E-2</v>
      </c>
      <c r="G154" s="2220">
        <f t="shared" ref="G154" si="264">SUM(B148:B154)/7</f>
        <v>99.761690364497184</v>
      </c>
      <c r="H154" s="2220">
        <f t="shared" ref="H154" si="265">G154-G153</f>
        <v>-2.9937533191883858E-2</v>
      </c>
      <c r="I154" s="2221" t="s">
        <v>350</v>
      </c>
      <c r="J154" s="2639" t="s">
        <v>345</v>
      </c>
      <c r="K154" s="17">
        <v>0</v>
      </c>
      <c r="L154" s="2758" t="s">
        <v>796</v>
      </c>
      <c r="M154" s="2764"/>
      <c r="N154" s="201">
        <v>45809</v>
      </c>
      <c r="O154" s="1874">
        <v>99.72</v>
      </c>
      <c r="P154" s="733">
        <f t="shared" ref="P154" si="266">O154-O153</f>
        <v>6.0000000000002274E-2</v>
      </c>
      <c r="Q154" s="243">
        <f t="shared" ref="Q154" si="267">ROUND((O154-O142)/O142*100,2)</f>
        <v>-0.37</v>
      </c>
      <c r="R154" s="52">
        <f t="shared" ref="R154" si="268">SUM(O152:O154)/3</f>
        <v>99.673333333333332</v>
      </c>
      <c r="S154" s="243">
        <f t="shared" ref="S154" si="269">R154-R153</f>
        <v>1.999999999998181E-2</v>
      </c>
      <c r="T154" s="243">
        <f t="shared" ref="T154" si="270">SUM(O148:O154)/7</f>
        <v>99.705714285714279</v>
      </c>
      <c r="U154" s="52">
        <f t="shared" ref="U154" si="271">T154-T153</f>
        <v>-1.7142857142857792E-2</v>
      </c>
      <c r="V154" s="1725" t="s">
        <v>345</v>
      </c>
      <c r="W154" s="2745">
        <v>0</v>
      </c>
      <c r="X154" s="1674" t="s">
        <v>796</v>
      </c>
    </row>
    <row r="155" spans="1:24">
      <c r="A155" s="201">
        <v>45839</v>
      </c>
      <c r="B155" s="2655">
        <v>99.760802546529163</v>
      </c>
      <c r="C155" s="535">
        <f t="shared" ref="C155" si="272">B155-B154</f>
        <v>7.3020383422075952E-2</v>
      </c>
      <c r="D155" s="521">
        <f t="shared" ref="D155" si="273">ROUND((B155-B143)/B143*100,2)</f>
        <v>-0.13</v>
      </c>
      <c r="E155" s="2220">
        <f t="shared" ref="E155" si="274">SUM(B153:B155)/3</f>
        <v>99.693155668839225</v>
      </c>
      <c r="F155" s="521">
        <f t="shared" ref="F155" si="275">E155-E154</f>
        <v>4.077963752158098E-2</v>
      </c>
      <c r="G155" s="2220">
        <f t="shared" ref="G155" si="276">SUM(B149:B155)/7</f>
        <v>99.745625303930424</v>
      </c>
      <c r="H155" s="2220">
        <f t="shared" ref="H155" si="277">G155-G154</f>
        <v>-1.6065060566759826E-2</v>
      </c>
      <c r="I155" s="2686" t="s">
        <v>343</v>
      </c>
      <c r="J155" s="2639" t="s">
        <v>345</v>
      </c>
      <c r="K155" s="17">
        <v>0</v>
      </c>
      <c r="L155" s="2758" t="s">
        <v>797</v>
      </c>
      <c r="M155" s="2764"/>
      <c r="N155" s="201">
        <v>45839</v>
      </c>
      <c r="O155" s="1874">
        <v>99.83</v>
      </c>
      <c r="P155" s="733">
        <f t="shared" ref="P155:P156" si="278">O155-O154</f>
        <v>0.10999999999999943</v>
      </c>
      <c r="Q155" s="243">
        <f t="shared" ref="Q155:Q156" si="279">ROUND((O155-O143)/O143*100,2)</f>
        <v>-0.22</v>
      </c>
      <c r="R155" s="52">
        <f t="shared" ref="R155:R156" si="280">SUM(O153:O155)/3</f>
        <v>99.736666666666665</v>
      </c>
      <c r="S155" s="243">
        <f t="shared" ref="S155:S156" si="281">R155-R154</f>
        <v>6.3333333333332575E-2</v>
      </c>
      <c r="T155" s="243">
        <f t="shared" ref="T155:T156" si="282">SUM(O149:O155)/7</f>
        <v>99.710000000000008</v>
      </c>
      <c r="U155" s="52">
        <f t="shared" ref="U155:U156" si="283">T155-T154</f>
        <v>4.285714285728659E-3</v>
      </c>
      <c r="V155" s="1725" t="s">
        <v>345</v>
      </c>
      <c r="W155" s="2745">
        <v>0</v>
      </c>
      <c r="X155" s="1674" t="s">
        <v>797</v>
      </c>
    </row>
    <row r="156" spans="1:24">
      <c r="A156" s="201">
        <v>45870</v>
      </c>
      <c r="B156" s="2655">
        <v>99.848048002290852</v>
      </c>
      <c r="C156" s="535">
        <f t="shared" ref="C156" si="284">B156-B155</f>
        <v>8.7245455761689072E-2</v>
      </c>
      <c r="D156" s="521">
        <f t="shared" ref="D156" si="285">ROUND((B156-B144)/B144*100,2)</f>
        <v>-0.17</v>
      </c>
      <c r="E156" s="2220">
        <f t="shared" ref="E156" si="286">SUM(B154:B156)/3</f>
        <v>99.76554423730903</v>
      </c>
      <c r="F156" s="521">
        <f t="shared" ref="F156" si="287">E156-E155</f>
        <v>7.2388568469804682E-2</v>
      </c>
      <c r="G156" s="2220">
        <f t="shared" ref="G156" si="288">SUM(B150:B156)/7</f>
        <v>99.740440156291953</v>
      </c>
      <c r="H156" s="2220">
        <f t="shared" ref="H156" si="289">G156-G155</f>
        <v>-5.1851476384712214E-3</v>
      </c>
      <c r="I156" s="2686" t="s">
        <v>343</v>
      </c>
      <c r="J156" s="2639" t="s">
        <v>345</v>
      </c>
      <c r="K156" s="17">
        <v>0</v>
      </c>
      <c r="L156" s="2758" t="s">
        <v>798</v>
      </c>
      <c r="M156" s="2764"/>
      <c r="N156" s="201">
        <v>45870</v>
      </c>
      <c r="O156" s="1874">
        <v>99.95</v>
      </c>
      <c r="P156" s="733">
        <f t="shared" si="278"/>
        <v>0.12000000000000455</v>
      </c>
      <c r="Q156" s="243">
        <f t="shared" si="279"/>
        <v>-0.05</v>
      </c>
      <c r="R156" s="52">
        <f t="shared" si="280"/>
        <v>99.833333333333329</v>
      </c>
      <c r="S156" s="243">
        <f t="shared" si="281"/>
        <v>9.6666666666664014E-2</v>
      </c>
      <c r="T156" s="243">
        <f t="shared" si="282"/>
        <v>99.738571428571433</v>
      </c>
      <c r="U156" s="52">
        <f t="shared" si="283"/>
        <v>2.8571428571424917E-2</v>
      </c>
      <c r="V156" s="1725" t="s">
        <v>345</v>
      </c>
      <c r="W156" s="2745">
        <v>0</v>
      </c>
      <c r="X156" s="1674" t="s">
        <v>798</v>
      </c>
    </row>
    <row r="157" spans="1:24">
      <c r="A157" s="201">
        <v>45901</v>
      </c>
      <c r="B157" s="2655">
        <v>99.970529569082743</v>
      </c>
      <c r="C157" s="535">
        <f t="shared" ref="C157" si="290">B157-B156</f>
        <v>0.12248156679189037</v>
      </c>
      <c r="D157" s="521">
        <f t="shared" ref="D157" si="291">ROUND((B157-B145)/B145*100,2)</f>
        <v>-0.12</v>
      </c>
      <c r="E157" s="2220">
        <f t="shared" ref="E157" si="292">SUM(B155:B157)/3</f>
        <v>99.859793372634257</v>
      </c>
      <c r="F157" s="521">
        <f t="shared" ref="F157" si="293">E157-E156</f>
        <v>9.424913532522794E-2</v>
      </c>
      <c r="G157" s="2220">
        <f t="shared" ref="G157" si="294">SUM(B151:B157)/7</f>
        <v>99.756649238383702</v>
      </c>
      <c r="H157" s="2220">
        <f t="shared" ref="H157" si="295">G157-G156</f>
        <v>1.6209082091748428E-2</v>
      </c>
      <c r="I157" s="2686" t="s">
        <v>343</v>
      </c>
      <c r="J157" s="2639" t="s">
        <v>345</v>
      </c>
      <c r="K157" s="17">
        <v>0</v>
      </c>
      <c r="L157" s="2758" t="s">
        <v>799</v>
      </c>
      <c r="M157" s="2764"/>
      <c r="N157" s="201">
        <v>45901</v>
      </c>
      <c r="O157" s="1874">
        <v>100.09</v>
      </c>
      <c r="P157" s="733">
        <f t="shared" ref="P157" si="296">O157-O156</f>
        <v>0.14000000000000057</v>
      </c>
      <c r="Q157" s="243">
        <f t="shared" ref="Q157" si="297">ROUND((O157-O145)/O145*100,2)</f>
        <v>0.14000000000000001</v>
      </c>
      <c r="R157" s="52">
        <f t="shared" ref="R157" si="298">SUM(O155:O157)/3</f>
        <v>99.956666666666663</v>
      </c>
      <c r="S157" s="243">
        <f t="shared" ref="S157" si="299">R157-R156</f>
        <v>0.12333333333333485</v>
      </c>
      <c r="T157" s="243">
        <f t="shared" ref="T157" si="300">SUM(O151:O157)/7</f>
        <v>99.792857142857159</v>
      </c>
      <c r="U157" s="52">
        <f t="shared" ref="U157" si="301">T157-T156</f>
        <v>5.4285714285725817E-2</v>
      </c>
      <c r="V157" s="1725" t="s">
        <v>345</v>
      </c>
      <c r="W157" s="2745">
        <v>0</v>
      </c>
      <c r="X157" s="1674" t="s">
        <v>799</v>
      </c>
    </row>
    <row r="158" spans="1:24">
      <c r="A158" s="201">
        <v>45931</v>
      </c>
      <c r="B158" s="2655">
        <v>100.079260042806</v>
      </c>
      <c r="C158" s="535">
        <f t="shared" ref="C158" si="302">B158-B157</f>
        <v>0.10873047372325573</v>
      </c>
      <c r="D158" s="521">
        <f t="shared" ref="D158" si="303">ROUND((B158-B146)/B146*100,2)</f>
        <v>0.1</v>
      </c>
      <c r="E158" s="2220">
        <f t="shared" ref="E158" si="304">SUM(B156:B158)/3</f>
        <v>99.965945871393203</v>
      </c>
      <c r="F158" s="521">
        <f t="shared" ref="F158" si="305">E158-E157</f>
        <v>0.10615249875894506</v>
      </c>
      <c r="G158" s="2220">
        <f t="shared" ref="G158" si="306">SUM(B152:B158)/7</f>
        <v>99.802252607808811</v>
      </c>
      <c r="H158" s="2220">
        <f t="shared" ref="H158" si="307">G158-G157</f>
        <v>4.5603369425109008E-2</v>
      </c>
      <c r="I158" s="2686" t="s">
        <v>343</v>
      </c>
      <c r="J158" s="2639" t="s">
        <v>345</v>
      </c>
      <c r="K158" s="17">
        <v>0</v>
      </c>
      <c r="L158" s="2758" t="s">
        <v>800</v>
      </c>
      <c r="M158" s="2764"/>
      <c r="N158" s="201">
        <v>45931</v>
      </c>
      <c r="O158" s="1874">
        <v>100.21</v>
      </c>
      <c r="P158" s="733">
        <f t="shared" ref="P158" si="308">O158-O157</f>
        <v>0.11999999999999034</v>
      </c>
      <c r="Q158" s="243">
        <f t="shared" ref="Q158" si="309">ROUND((O158-O146)/O146*100,2)</f>
        <v>0.32</v>
      </c>
      <c r="R158" s="52">
        <f t="shared" ref="R158" si="310">SUM(O156:O158)/3</f>
        <v>100.08333333333333</v>
      </c>
      <c r="S158" s="243">
        <f t="shared" ref="S158" si="311">R158-R157</f>
        <v>0.12666666666666515</v>
      </c>
      <c r="T158" s="243">
        <f t="shared" ref="T158" si="312">SUM(O152:O158)/7</f>
        <v>99.871428571428581</v>
      </c>
      <c r="U158" s="52">
        <f t="shared" ref="U158" si="313">T158-T157</f>
        <v>7.8571428571422075E-2</v>
      </c>
      <c r="V158" s="1725" t="s">
        <v>345</v>
      </c>
      <c r="W158" s="2745">
        <v>0</v>
      </c>
      <c r="X158" s="1674" t="s">
        <v>800</v>
      </c>
    </row>
    <row r="159" spans="1:24">
      <c r="A159" s="201">
        <v>45962</v>
      </c>
      <c r="B159" s="2655">
        <v>100.17425593818754</v>
      </c>
      <c r="C159" s="535">
        <f t="shared" ref="C159" si="314">B159-B158</f>
        <v>9.499589538154396E-2</v>
      </c>
      <c r="D159" s="521">
        <f t="shared" ref="D159" si="315">ROUND((B159-B147)/B147*100,2)</f>
        <v>0.28000000000000003</v>
      </c>
      <c r="E159" s="2220">
        <f t="shared" ref="E159" si="316">SUM(B157:B159)/3</f>
        <v>100.07468185002544</v>
      </c>
      <c r="F159" s="521">
        <f t="shared" ref="F159" si="317">E159-E158</f>
        <v>0.10873597863223949</v>
      </c>
      <c r="G159" s="2220">
        <f t="shared" ref="G159" si="318">SUM(B153:B159)/7</f>
        <v>99.878794365554981</v>
      </c>
      <c r="H159" s="2220">
        <f t="shared" ref="H159" si="319">G159-G158</f>
        <v>7.6541757746170447E-2</v>
      </c>
      <c r="I159" s="2686" t="s">
        <v>343</v>
      </c>
      <c r="J159" s="2639" t="s">
        <v>345</v>
      </c>
      <c r="K159" s="17">
        <v>0</v>
      </c>
      <c r="L159" s="2758" t="s">
        <v>801</v>
      </c>
      <c r="M159" s="2764"/>
      <c r="N159" s="201">
        <v>45962</v>
      </c>
      <c r="O159" s="1874">
        <v>100.32</v>
      </c>
      <c r="P159" s="733">
        <f t="shared" ref="P159" si="320">O159-O158</f>
        <v>0.10999999999999943</v>
      </c>
      <c r="Q159" s="243">
        <f t="shared" ref="Q159" si="321">ROUND((O159-O147)/O147*100,2)</f>
        <v>0.48</v>
      </c>
      <c r="R159" s="52">
        <f t="shared" ref="R159" si="322">SUM(O157:O159)/3</f>
        <v>100.20666666666666</v>
      </c>
      <c r="S159" s="243">
        <f t="shared" ref="S159" si="323">R159-R158</f>
        <v>0.12333333333333485</v>
      </c>
      <c r="T159" s="243">
        <f t="shared" ref="T159" si="324">SUM(O153:O159)/7</f>
        <v>99.968571428571423</v>
      </c>
      <c r="U159" s="52">
        <f t="shared" ref="U159" si="325">T159-T158</f>
        <v>9.7142857142841876E-2</v>
      </c>
      <c r="V159" s="1725" t="s">
        <v>345</v>
      </c>
      <c r="W159" s="2745">
        <v>0</v>
      </c>
      <c r="X159" s="1674" t="s">
        <v>801</v>
      </c>
    </row>
    <row r="160" spans="1:24">
      <c r="A160" s="201">
        <v>45992</v>
      </c>
      <c r="B160" s="2655">
        <v>100.27354905138766</v>
      </c>
      <c r="C160" s="535">
        <f t="shared" ref="C160" si="326">B160-B159</f>
        <v>9.929311320011891E-2</v>
      </c>
      <c r="D160" s="521">
        <f t="shared" ref="D160" si="327">ROUND((B160-B148)/B148*100,2)</f>
        <v>0.4</v>
      </c>
      <c r="E160" s="2220">
        <f t="shared" ref="E160" si="328">SUM(B158:B160)/3</f>
        <v>100.17568834412707</v>
      </c>
      <c r="F160" s="521">
        <f t="shared" ref="F160" si="329">E160-E159</f>
        <v>0.10100649410162532</v>
      </c>
      <c r="G160" s="2220">
        <f t="shared" ref="G160" si="330">SUM(B154:B160)/7</f>
        <v>99.970603901913023</v>
      </c>
      <c r="H160" s="2220">
        <f t="shared" ref="H160" si="331">G160-G159</f>
        <v>9.180953635804201E-2</v>
      </c>
      <c r="I160" s="2686" t="s">
        <v>343</v>
      </c>
      <c r="J160" s="2639" t="s">
        <v>345</v>
      </c>
      <c r="K160" s="17">
        <v>0</v>
      </c>
      <c r="L160" s="2758" t="s">
        <v>589</v>
      </c>
      <c r="M160" s="2764"/>
      <c r="N160" s="201">
        <v>45992</v>
      </c>
      <c r="O160" s="2767">
        <v>100.41</v>
      </c>
      <c r="P160" s="929">
        <f t="shared" ref="P160" si="332">O160-O159</f>
        <v>9.0000000000003411E-2</v>
      </c>
      <c r="Q160" s="246">
        <f t="shared" ref="Q160" si="333">ROUND((O160-O148)/O148*100,2)</f>
        <v>0.61</v>
      </c>
      <c r="R160" s="550">
        <f t="shared" ref="R160" si="334">SUM(O158:O160)/3</f>
        <v>100.31333333333332</v>
      </c>
      <c r="S160" s="246">
        <f t="shared" ref="S160" si="335">R160-R159</f>
        <v>0.10666666666665492</v>
      </c>
      <c r="T160" s="246">
        <f t="shared" ref="T160" si="336">SUM(O154:O160)/7</f>
        <v>100.07571428571428</v>
      </c>
      <c r="U160" s="550">
        <f t="shared" ref="U160" si="337">T160-T159</f>
        <v>0.1071428571428612</v>
      </c>
      <c r="V160" s="1768" t="s">
        <v>345</v>
      </c>
      <c r="W160" s="2746">
        <v>0</v>
      </c>
      <c r="X160" s="1674" t="s">
        <v>787</v>
      </c>
    </row>
    <row r="161" spans="1:24">
      <c r="A161" s="2622">
        <v>46023</v>
      </c>
      <c r="B161" s="2742"/>
      <c r="C161" s="2741"/>
      <c r="D161" s="2743"/>
      <c r="E161" s="2741"/>
      <c r="F161" s="2743"/>
      <c r="G161" s="2741"/>
      <c r="H161" s="2743"/>
      <c r="I161" s="2741"/>
      <c r="J161" s="2743"/>
      <c r="K161" s="404"/>
      <c r="L161" s="2761" t="s">
        <v>759</v>
      </c>
      <c r="M161" s="2764"/>
      <c r="N161" s="315">
        <v>46023</v>
      </c>
      <c r="O161" s="2768">
        <v>100.5</v>
      </c>
      <c r="P161" s="733">
        <f t="shared" ref="P161" si="338">O161-O160</f>
        <v>9.0000000000003411E-2</v>
      </c>
      <c r="Q161" s="243">
        <f t="shared" ref="Q161" si="339">ROUND((O161-O149)/O149*100,2)</f>
        <v>0.75</v>
      </c>
      <c r="R161" s="52">
        <f t="shared" ref="R161" si="340">SUM(O159:O161)/3</f>
        <v>100.41000000000001</v>
      </c>
      <c r="S161" s="243">
        <f t="shared" ref="S161" si="341">R161-R160</f>
        <v>9.6666666666692436E-2</v>
      </c>
      <c r="T161" s="243">
        <f t="shared" ref="T161" si="342">SUM(O155:O161)/7</f>
        <v>100.18714285714285</v>
      </c>
      <c r="U161" s="52">
        <f t="shared" ref="U161" si="343">T161-T160</f>
        <v>0.11142857142856144</v>
      </c>
      <c r="V161" s="1725" t="s">
        <v>345</v>
      </c>
      <c r="W161" s="2745">
        <v>0</v>
      </c>
      <c r="X161" s="1681" t="s">
        <v>759</v>
      </c>
    </row>
    <row r="162" spans="1:24" ht="13.5" thickBot="1">
      <c r="A162" s="2623">
        <v>46054</v>
      </c>
      <c r="B162" s="2688"/>
      <c r="C162" s="2661"/>
      <c r="D162" s="2653"/>
      <c r="E162" s="2661"/>
      <c r="F162" s="2653"/>
      <c r="G162" s="2661"/>
      <c r="H162" s="2653"/>
      <c r="I162" s="2661"/>
      <c r="J162" s="2653"/>
      <c r="K162" s="402"/>
      <c r="L162" s="2759" t="s">
        <v>767</v>
      </c>
      <c r="M162" s="2765"/>
      <c r="N162" s="2766">
        <v>46054</v>
      </c>
      <c r="O162" s="2763"/>
      <c r="P162" s="2753"/>
      <c r="Q162" s="2754"/>
      <c r="R162" s="2753"/>
      <c r="S162" s="2754"/>
      <c r="T162" s="2753"/>
      <c r="U162" s="2755"/>
      <c r="V162" s="2747"/>
      <c r="W162" s="2748"/>
      <c r="X162" s="1675" t="s">
        <v>767</v>
      </c>
    </row>
    <row r="163" spans="1:24">
      <c r="A163" s="9"/>
      <c r="K163" s="17"/>
      <c r="N163" s="2819" t="s">
        <v>1462</v>
      </c>
      <c r="O163" s="2819"/>
      <c r="P163" s="2819"/>
      <c r="Q163" s="2819"/>
      <c r="R163" s="2819"/>
      <c r="S163" s="2819"/>
      <c r="T163" s="2819"/>
      <c r="U163" s="2819"/>
      <c r="V163" s="2819"/>
      <c r="W163" s="2819"/>
    </row>
    <row r="164" spans="1:24">
      <c r="A164" s="9"/>
      <c r="K164" s="17"/>
      <c r="V164" s="9"/>
      <c r="W164" s="9"/>
    </row>
    <row r="165" spans="1:24">
      <c r="A165" s="9"/>
      <c r="K165" s="17"/>
      <c r="V165" s="9"/>
      <c r="W165" s="9"/>
    </row>
    <row r="166" spans="1:24">
      <c r="A166" s="9"/>
      <c r="K166" s="17"/>
      <c r="V166" s="9"/>
      <c r="W166" s="9"/>
    </row>
    <row r="167" spans="1:24">
      <c r="A167" s="9"/>
      <c r="K167" s="17"/>
      <c r="V167" s="9"/>
      <c r="W167" s="9"/>
    </row>
    <row r="168" spans="1:24">
      <c r="A168" s="9"/>
      <c r="K168" s="17"/>
      <c r="V168" s="9"/>
      <c r="W168" s="9"/>
    </row>
    <row r="169" spans="1:24">
      <c r="A169" s="9"/>
      <c r="K169" s="17"/>
      <c r="V169" s="9"/>
      <c r="W169" s="9"/>
    </row>
    <row r="170" spans="1:24">
      <c r="A170" s="9"/>
      <c r="K170" s="17"/>
      <c r="V170" s="9"/>
      <c r="W170" s="9"/>
    </row>
    <row r="171" spans="1:24">
      <c r="A171" s="9"/>
      <c r="K171" s="17"/>
      <c r="V171" s="9"/>
      <c r="W171" s="9"/>
    </row>
    <row r="172" spans="1:24">
      <c r="A172" s="9"/>
      <c r="K172" s="17"/>
      <c r="V172" s="9"/>
      <c r="W172" s="9"/>
    </row>
    <row r="173" spans="1:24">
      <c r="A173" s="9"/>
      <c r="K173" s="17"/>
      <c r="V173" s="9"/>
      <c r="W173" s="9"/>
    </row>
    <row r="174" spans="1:24">
      <c r="A174" s="9"/>
      <c r="K174" s="17"/>
      <c r="V174" s="9"/>
      <c r="W174" s="9"/>
    </row>
    <row r="175" spans="1:24">
      <c r="A175" s="9"/>
      <c r="K175" s="17"/>
      <c r="V175" s="9"/>
      <c r="W175" s="9"/>
    </row>
    <row r="176" spans="1:24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387" spans="11:11" s="9" customFormat="1">
      <c r="K387" s="17"/>
    </row>
    <row r="388" spans="11:11" s="9" customFormat="1">
      <c r="K388" s="17"/>
    </row>
    <row r="1048576" spans="6:6">
      <c r="F1048576" s="614"/>
    </row>
  </sheetData>
  <mergeCells count="8">
    <mergeCell ref="N163:W163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63" activePane="bottomRight" state="frozen"/>
      <selection pane="topRight" activeCell="B1" sqref="B1"/>
      <selection pane="bottomLeft" activeCell="A5" sqref="A5"/>
      <selection pane="bottomRight" activeCell="C388" sqref="C388:K388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826" t="s">
        <v>429</v>
      </c>
      <c r="F2" s="2826"/>
      <c r="G2" s="2826" t="s">
        <v>430</v>
      </c>
      <c r="H2" s="2826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26" t="s">
        <v>430</v>
      </c>
      <c r="U2" s="2826"/>
      <c r="V2" s="227"/>
      <c r="W2" s="227"/>
      <c r="X2" s="10"/>
    </row>
    <row r="3" spans="1:25">
      <c r="A3" s="199"/>
      <c r="B3" s="1714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31" t="s">
        <v>65</v>
      </c>
      <c r="J3" s="2834" t="s">
        <v>347</v>
      </c>
      <c r="K3" s="2835"/>
      <c r="L3" s="1676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20" t="s">
        <v>366</v>
      </c>
      <c r="W3" s="2821"/>
      <c r="X3" s="680" t="s">
        <v>585</v>
      </c>
    </row>
    <row r="4" spans="1:25" ht="13.5" thickBot="1">
      <c r="A4" s="203" t="s">
        <v>352</v>
      </c>
      <c r="B4" s="1742" t="s">
        <v>353</v>
      </c>
      <c r="C4" s="204" t="s">
        <v>265</v>
      </c>
      <c r="D4" s="1743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24"/>
      <c r="J4" s="2832" t="s">
        <v>366</v>
      </c>
      <c r="K4" s="2833"/>
      <c r="L4" s="1683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22"/>
      <c r="W4" s="2823"/>
      <c r="X4" s="681" t="s">
        <v>586</v>
      </c>
    </row>
    <row r="5" spans="1:25">
      <c r="A5" s="2566">
        <v>34335</v>
      </c>
      <c r="B5" s="2565">
        <v>96.76179287303917</v>
      </c>
      <c r="C5" s="1181"/>
      <c r="D5" s="1745"/>
      <c r="E5" s="1184"/>
      <c r="F5" s="1187"/>
      <c r="G5" s="1182"/>
      <c r="H5" s="1183"/>
      <c r="I5" s="1715"/>
      <c r="J5" s="2583" t="str">
        <f>IF(K5=1,"山",IF(K5=-1,"谷","---"))</f>
        <v>---</v>
      </c>
      <c r="K5" s="2581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567">
        <v>34366</v>
      </c>
      <c r="B6" s="262">
        <v>97.05421563179911</v>
      </c>
      <c r="C6" s="21">
        <f>B6-B5</f>
        <v>0.29242275875994039</v>
      </c>
      <c r="D6" s="1746"/>
      <c r="E6" s="686"/>
      <c r="F6" s="692"/>
      <c r="G6" s="522"/>
      <c r="H6" s="632"/>
      <c r="I6" s="1716"/>
      <c r="J6" s="2584" t="str">
        <f t="shared" ref="J6:J69" si="0">IF(K6=1,"山",IF(K6=-1,"谷","---"))</f>
        <v>---</v>
      </c>
      <c r="K6" s="2581">
        <v>0</v>
      </c>
      <c r="L6" s="1677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567">
        <v>34394</v>
      </c>
      <c r="B7" s="262">
        <v>97.358152054269965</v>
      </c>
      <c r="C7" s="21">
        <f t="shared" ref="C7:C70" si="3">B7-B6</f>
        <v>0.30393642247085495</v>
      </c>
      <c r="D7" s="1746"/>
      <c r="E7" s="687">
        <f t="shared" ref="E7:E10" si="4">SUM(B5:B7)/3</f>
        <v>97.058053519702753</v>
      </c>
      <c r="F7" s="693"/>
      <c r="G7" s="522"/>
      <c r="H7" s="632"/>
      <c r="I7" s="1716"/>
      <c r="J7" s="2584" t="str">
        <f t="shared" si="0"/>
        <v>---</v>
      </c>
      <c r="K7" s="2581">
        <v>0</v>
      </c>
      <c r="L7" s="1677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567">
        <v>34425</v>
      </c>
      <c r="B8" s="262">
        <v>97.674499192934661</v>
      </c>
      <c r="C8" s="21">
        <f t="shared" si="3"/>
        <v>0.3163471386646961</v>
      </c>
      <c r="D8" s="1746"/>
      <c r="E8" s="687">
        <f t="shared" si="4"/>
        <v>97.362288959667922</v>
      </c>
      <c r="F8" s="266">
        <f t="shared" ref="F8:H71" si="6">E8-E7</f>
        <v>0.30423543996516855</v>
      </c>
      <c r="G8" s="522"/>
      <c r="H8" s="632"/>
      <c r="I8" s="1716"/>
      <c r="J8" s="2584" t="str">
        <f t="shared" si="0"/>
        <v>---</v>
      </c>
      <c r="K8" s="2581">
        <v>0</v>
      </c>
      <c r="L8" s="1677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567">
        <v>34455</v>
      </c>
      <c r="B9" s="262">
        <v>98.007679585965107</v>
      </c>
      <c r="C9" s="21">
        <f t="shared" si="3"/>
        <v>0.333180393030446</v>
      </c>
      <c r="D9" s="1746"/>
      <c r="E9" s="687">
        <f t="shared" si="4"/>
        <v>97.680110277723244</v>
      </c>
      <c r="F9" s="266">
        <f t="shared" si="6"/>
        <v>0.31782131805532288</v>
      </c>
      <c r="G9" s="522"/>
      <c r="H9" s="632"/>
      <c r="I9" s="1716"/>
      <c r="J9" s="2584" t="str">
        <f t="shared" si="0"/>
        <v>---</v>
      </c>
      <c r="K9" s="2581">
        <v>0</v>
      </c>
      <c r="L9" s="1677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567">
        <v>34486</v>
      </c>
      <c r="B10" s="262">
        <v>98.308157730973946</v>
      </c>
      <c r="C10" s="21">
        <f t="shared" si="3"/>
        <v>0.30047814500883874</v>
      </c>
      <c r="D10" s="1746"/>
      <c r="E10" s="687">
        <f t="shared" si="4"/>
        <v>97.996778836624571</v>
      </c>
      <c r="F10" s="266">
        <f t="shared" si="6"/>
        <v>0.31666855890132695</v>
      </c>
      <c r="G10" s="522"/>
      <c r="H10" s="632"/>
      <c r="I10" s="1717" t="s">
        <v>344</v>
      </c>
      <c r="J10" s="2584" t="str">
        <f t="shared" si="0"/>
        <v>---</v>
      </c>
      <c r="K10" s="2581">
        <v>0</v>
      </c>
      <c r="L10" s="1677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567">
        <v>34516</v>
      </c>
      <c r="B11" s="262">
        <v>98.559067435864279</v>
      </c>
      <c r="C11" s="21">
        <f t="shared" si="3"/>
        <v>0.25090970489033282</v>
      </c>
      <c r="D11" s="1746"/>
      <c r="E11" s="687">
        <f>SUM(B9:B11)/3</f>
        <v>98.291634917601115</v>
      </c>
      <c r="F11" s="266">
        <f t="shared" si="6"/>
        <v>0.29485608097654392</v>
      </c>
      <c r="G11" s="611">
        <f t="shared" ref="G11:G14" si="8">SUM(B5:B11)/7</f>
        <v>97.674794929263754</v>
      </c>
      <c r="H11" s="295"/>
      <c r="I11" s="1718" t="s">
        <v>344</v>
      </c>
      <c r="J11" s="2584" t="str">
        <f t="shared" si="0"/>
        <v>---</v>
      </c>
      <c r="K11" s="2581">
        <v>0</v>
      </c>
      <c r="L11" s="1677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567">
        <v>34547</v>
      </c>
      <c r="B12" s="262">
        <v>98.724405056941123</v>
      </c>
      <c r="C12" s="21">
        <f t="shared" si="3"/>
        <v>0.16533762107684424</v>
      </c>
      <c r="D12" s="1746"/>
      <c r="E12" s="687">
        <f t="shared" ref="E12:E75" si="10">SUM(B10:B12)/3</f>
        <v>98.530543407926459</v>
      </c>
      <c r="F12" s="266">
        <f t="shared" si="6"/>
        <v>0.23890849032534334</v>
      </c>
      <c r="G12" s="611">
        <f t="shared" si="8"/>
        <v>97.955168098392605</v>
      </c>
      <c r="H12" s="633">
        <f t="shared" si="6"/>
        <v>0.28037316912885046</v>
      </c>
      <c r="I12" s="1718" t="s">
        <v>344</v>
      </c>
      <c r="J12" s="2584" t="str">
        <f t="shared" si="0"/>
        <v>---</v>
      </c>
      <c r="K12" s="2581">
        <v>0</v>
      </c>
      <c r="L12" s="1677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567">
        <v>34578</v>
      </c>
      <c r="B13" s="262">
        <v>98.762324079386161</v>
      </c>
      <c r="C13" s="21">
        <f t="shared" si="3"/>
        <v>3.7919022445038308E-2</v>
      </c>
      <c r="D13" s="1746"/>
      <c r="E13" s="687">
        <f t="shared" si="10"/>
        <v>98.681932190730507</v>
      </c>
      <c r="F13" s="266">
        <f t="shared" si="6"/>
        <v>0.15138878280404811</v>
      </c>
      <c r="G13" s="611">
        <f t="shared" si="8"/>
        <v>98.199183590905037</v>
      </c>
      <c r="H13" s="633">
        <f t="shared" si="6"/>
        <v>0.24401549251243182</v>
      </c>
      <c r="I13" s="1718" t="s">
        <v>344</v>
      </c>
      <c r="J13" s="2584" t="str">
        <f t="shared" si="0"/>
        <v>---</v>
      </c>
      <c r="K13" s="2581">
        <v>0</v>
      </c>
      <c r="L13" s="1677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567">
        <v>34608</v>
      </c>
      <c r="B14" s="262">
        <v>98.700707751212491</v>
      </c>
      <c r="C14" s="21">
        <f t="shared" si="3"/>
        <v>-6.1616328173670354E-2</v>
      </c>
      <c r="D14" s="1746"/>
      <c r="E14" s="687">
        <f t="shared" si="10"/>
        <v>98.729145629179925</v>
      </c>
      <c r="F14" s="266">
        <f t="shared" si="6"/>
        <v>4.7213438449418277E-2</v>
      </c>
      <c r="G14" s="611">
        <f t="shared" si="8"/>
        <v>98.390977261896822</v>
      </c>
      <c r="H14" s="633">
        <f t="shared" si="6"/>
        <v>0.19179367099178535</v>
      </c>
      <c r="I14" s="1718" t="s">
        <v>344</v>
      </c>
      <c r="J14" s="2584" t="str">
        <f t="shared" si="0"/>
        <v>---</v>
      </c>
      <c r="K14" s="2581">
        <v>0</v>
      </c>
      <c r="L14" s="1677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567">
        <v>34639</v>
      </c>
      <c r="B15" s="2578">
        <v>98.581108019293154</v>
      </c>
      <c r="C15" s="21">
        <f t="shared" si="3"/>
        <v>-0.1195997319193367</v>
      </c>
      <c r="D15" s="1746"/>
      <c r="E15" s="687">
        <f t="shared" si="10"/>
        <v>98.681379949963926</v>
      </c>
      <c r="F15" s="266">
        <f t="shared" si="6"/>
        <v>-4.7765679215999057E-2</v>
      </c>
      <c r="G15" s="611">
        <f>SUM(B9:B15)/7</f>
        <v>98.520492808519478</v>
      </c>
      <c r="H15" s="633">
        <f t="shared" si="6"/>
        <v>0.12951554662265607</v>
      </c>
      <c r="I15" s="1718" t="s">
        <v>345</v>
      </c>
      <c r="J15" s="2584" t="str">
        <f t="shared" si="0"/>
        <v>---</v>
      </c>
      <c r="K15" s="2581">
        <v>0</v>
      </c>
      <c r="L15" s="1677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568">
        <v>34669</v>
      </c>
      <c r="B16" s="2579">
        <v>98.46325867098686</v>
      </c>
      <c r="C16" s="22">
        <f t="shared" si="3"/>
        <v>-0.11784934830629368</v>
      </c>
      <c r="D16" s="1747"/>
      <c r="E16" s="688">
        <f t="shared" si="10"/>
        <v>98.581691480497511</v>
      </c>
      <c r="F16" s="267">
        <f t="shared" si="6"/>
        <v>-9.9688469466414631E-2</v>
      </c>
      <c r="G16" s="612">
        <f t="shared" ref="G16:G79" si="12">SUM(B10:B16)/7</f>
        <v>98.585575534951161</v>
      </c>
      <c r="H16" s="634">
        <f t="shared" si="6"/>
        <v>6.5082726431683113E-2</v>
      </c>
      <c r="I16" s="1719" t="s">
        <v>345</v>
      </c>
      <c r="J16" s="2585" t="str">
        <f t="shared" si="0"/>
        <v>---</v>
      </c>
      <c r="K16" s="2582">
        <v>0</v>
      </c>
      <c r="L16" s="1678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567">
        <v>34700</v>
      </c>
      <c r="B17" s="2601">
        <v>98.493081034332789</v>
      </c>
      <c r="C17" s="2591">
        <f t="shared" si="3"/>
        <v>2.9822363345928693E-2</v>
      </c>
      <c r="D17" s="1749">
        <f>ROUND((B17-B5)/B5*100,1)</f>
        <v>1.8</v>
      </c>
      <c r="E17" s="687">
        <f t="shared" si="10"/>
        <v>98.51248257487093</v>
      </c>
      <c r="F17" s="266">
        <f t="shared" si="6"/>
        <v>-6.9208905626581441E-2</v>
      </c>
      <c r="G17" s="611">
        <f t="shared" si="12"/>
        <v>98.611993149716682</v>
      </c>
      <c r="H17" s="633">
        <f t="shared" si="6"/>
        <v>2.6417614765520625E-2</v>
      </c>
      <c r="I17" s="1718" t="s">
        <v>346</v>
      </c>
      <c r="J17" s="2586" t="str">
        <f t="shared" si="0"/>
        <v>---</v>
      </c>
      <c r="K17" s="2581">
        <v>0</v>
      </c>
      <c r="L17" s="1677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567">
        <v>34731</v>
      </c>
      <c r="B18" s="2602">
        <v>98.760978070012158</v>
      </c>
      <c r="C18" s="2591">
        <f t="shared" si="3"/>
        <v>0.2678970356793684</v>
      </c>
      <c r="D18" s="1749">
        <f t="shared" ref="D18:D81" si="15">ROUND((B18-B6)/B6*100,1)</f>
        <v>1.8</v>
      </c>
      <c r="E18" s="687">
        <f t="shared" si="10"/>
        <v>98.572439258443936</v>
      </c>
      <c r="F18" s="266">
        <f t="shared" si="6"/>
        <v>5.9956683573005876E-2</v>
      </c>
      <c r="G18" s="611">
        <f t="shared" si="12"/>
        <v>98.640837526023532</v>
      </c>
      <c r="H18" s="633">
        <f t="shared" si="6"/>
        <v>2.8844376306849995E-2</v>
      </c>
      <c r="I18" s="1718" t="s">
        <v>345</v>
      </c>
      <c r="J18" s="2584" t="str">
        <f t="shared" si="0"/>
        <v>---</v>
      </c>
      <c r="K18" s="2581">
        <v>0</v>
      </c>
      <c r="L18" s="1677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567">
        <v>34759</v>
      </c>
      <c r="B19" s="2602">
        <v>99.2534804826102</v>
      </c>
      <c r="C19" s="2591">
        <f t="shared" si="3"/>
        <v>0.49250241259804284</v>
      </c>
      <c r="D19" s="1749">
        <f t="shared" si="15"/>
        <v>1.9</v>
      </c>
      <c r="E19" s="687">
        <f t="shared" si="10"/>
        <v>98.835846528985044</v>
      </c>
      <c r="F19" s="266">
        <f t="shared" si="6"/>
        <v>0.26340727054110857</v>
      </c>
      <c r="G19" s="611">
        <f t="shared" si="12"/>
        <v>98.716419729690543</v>
      </c>
      <c r="H19" s="633">
        <f t="shared" si="6"/>
        <v>7.5582203667011072E-2</v>
      </c>
      <c r="I19" s="1718" t="s">
        <v>345</v>
      </c>
      <c r="J19" s="2584" t="str">
        <f t="shared" si="0"/>
        <v>---</v>
      </c>
      <c r="K19" s="2581">
        <v>0</v>
      </c>
      <c r="L19" s="1677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567">
        <v>34790</v>
      </c>
      <c r="B20" s="2602">
        <v>99.889130280820126</v>
      </c>
      <c r="C20" s="2591">
        <f t="shared" si="3"/>
        <v>0.63564979820992562</v>
      </c>
      <c r="D20" s="1749">
        <f t="shared" si="15"/>
        <v>2.2999999999999998</v>
      </c>
      <c r="E20" s="687">
        <f t="shared" si="10"/>
        <v>99.301196277814157</v>
      </c>
      <c r="F20" s="266">
        <f t="shared" si="6"/>
        <v>0.46534974882911229</v>
      </c>
      <c r="G20" s="611">
        <f t="shared" si="12"/>
        <v>98.877392044181107</v>
      </c>
      <c r="H20" s="633">
        <f t="shared" si="6"/>
        <v>0.16097231449056437</v>
      </c>
      <c r="I20" s="1718" t="s">
        <v>344</v>
      </c>
      <c r="J20" s="2584" t="str">
        <f t="shared" si="0"/>
        <v>---</v>
      </c>
      <c r="K20" s="2581">
        <v>0</v>
      </c>
      <c r="L20" s="1677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567">
        <v>34820</v>
      </c>
      <c r="B21" s="2602">
        <v>100.52916896097356</v>
      </c>
      <c r="C21" s="2591">
        <f t="shared" si="3"/>
        <v>0.64003868015343812</v>
      </c>
      <c r="D21" s="1749">
        <f t="shared" si="15"/>
        <v>2.6</v>
      </c>
      <c r="E21" s="687">
        <f t="shared" si="10"/>
        <v>99.890593241467968</v>
      </c>
      <c r="F21" s="266">
        <f t="shared" si="6"/>
        <v>0.58939696365381167</v>
      </c>
      <c r="G21" s="611">
        <f t="shared" si="12"/>
        <v>99.138600788432683</v>
      </c>
      <c r="H21" s="633">
        <f t="shared" si="6"/>
        <v>0.26120874425157581</v>
      </c>
      <c r="I21" s="1718" t="s">
        <v>344</v>
      </c>
      <c r="J21" s="2584" t="str">
        <f t="shared" si="0"/>
        <v>---</v>
      </c>
      <c r="K21" s="2581">
        <v>0</v>
      </c>
      <c r="L21" s="1677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567">
        <v>34851</v>
      </c>
      <c r="B22" s="2602">
        <v>101.03790360328234</v>
      </c>
      <c r="C22" s="2591">
        <f t="shared" si="3"/>
        <v>0.50873464230878085</v>
      </c>
      <c r="D22" s="1749">
        <f t="shared" si="15"/>
        <v>2.8</v>
      </c>
      <c r="E22" s="687">
        <f t="shared" si="10"/>
        <v>100.48540094835869</v>
      </c>
      <c r="F22" s="266">
        <f t="shared" si="6"/>
        <v>0.5948077068907196</v>
      </c>
      <c r="G22" s="611">
        <f t="shared" si="12"/>
        <v>99.489571586145431</v>
      </c>
      <c r="H22" s="633">
        <f t="shared" si="6"/>
        <v>0.35097079771274764</v>
      </c>
      <c r="I22" s="1718" t="s">
        <v>344</v>
      </c>
      <c r="J22" s="2584" t="str">
        <f t="shared" si="0"/>
        <v>---</v>
      </c>
      <c r="K22" s="2581">
        <v>0</v>
      </c>
      <c r="L22" s="1677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567">
        <v>34881</v>
      </c>
      <c r="B23" s="2602">
        <v>101.38815470974666</v>
      </c>
      <c r="C23" s="2591">
        <f t="shared" si="3"/>
        <v>0.35025110646431301</v>
      </c>
      <c r="D23" s="1749">
        <f t="shared" si="15"/>
        <v>2.9</v>
      </c>
      <c r="E23" s="687">
        <f t="shared" si="10"/>
        <v>100.98507575800086</v>
      </c>
      <c r="F23" s="266">
        <f t="shared" si="6"/>
        <v>0.49967480964217259</v>
      </c>
      <c r="G23" s="611">
        <f t="shared" si="12"/>
        <v>99.907413877396834</v>
      </c>
      <c r="H23" s="633">
        <f t="shared" si="6"/>
        <v>0.41784229125140371</v>
      </c>
      <c r="I23" s="1718" t="s">
        <v>344</v>
      </c>
      <c r="J23" s="2584" t="str">
        <f t="shared" si="0"/>
        <v>---</v>
      </c>
      <c r="K23" s="2581">
        <v>0</v>
      </c>
      <c r="L23" s="1677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567">
        <v>34912</v>
      </c>
      <c r="B24" s="2602">
        <v>101.61103803036966</v>
      </c>
      <c r="C24" s="2591">
        <f t="shared" si="3"/>
        <v>0.22288332062299787</v>
      </c>
      <c r="D24" s="1749">
        <f t="shared" si="15"/>
        <v>2.9</v>
      </c>
      <c r="E24" s="687">
        <f t="shared" si="10"/>
        <v>101.34569878113287</v>
      </c>
      <c r="F24" s="266">
        <f t="shared" si="6"/>
        <v>0.36062302313200689</v>
      </c>
      <c r="G24" s="611">
        <f t="shared" si="12"/>
        <v>100.35283630540209</v>
      </c>
      <c r="H24" s="633">
        <f t="shared" si="6"/>
        <v>0.44542242800525855</v>
      </c>
      <c r="I24" s="1718" t="s">
        <v>344</v>
      </c>
      <c r="J24" s="2584" t="str">
        <f t="shared" si="0"/>
        <v>---</v>
      </c>
      <c r="K24" s="2581">
        <v>0</v>
      </c>
      <c r="L24" s="1677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567">
        <v>34943</v>
      </c>
      <c r="B25" s="2602">
        <v>101.75700661453489</v>
      </c>
      <c r="C25" s="2591">
        <f t="shared" si="3"/>
        <v>0.14596858416523162</v>
      </c>
      <c r="D25" s="1749">
        <f t="shared" si="15"/>
        <v>3</v>
      </c>
      <c r="E25" s="687">
        <f t="shared" si="10"/>
        <v>101.58539978488373</v>
      </c>
      <c r="F25" s="266">
        <f t="shared" si="6"/>
        <v>0.23970100375086645</v>
      </c>
      <c r="G25" s="611">
        <f t="shared" si="12"/>
        <v>100.78084038319106</v>
      </c>
      <c r="H25" s="633">
        <f t="shared" si="6"/>
        <v>0.42800407778896954</v>
      </c>
      <c r="I25" s="1718" t="s">
        <v>344</v>
      </c>
      <c r="J25" s="2584" t="str">
        <f t="shared" si="0"/>
        <v>---</v>
      </c>
      <c r="K25" s="2581">
        <v>0</v>
      </c>
      <c r="L25" s="1677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567">
        <v>34973</v>
      </c>
      <c r="B26" s="2602">
        <v>101.88972122466573</v>
      </c>
      <c r="C26" s="2591">
        <f t="shared" si="3"/>
        <v>0.13271461013084718</v>
      </c>
      <c r="D26" s="1749">
        <f t="shared" si="15"/>
        <v>3.2</v>
      </c>
      <c r="E26" s="687">
        <f t="shared" si="10"/>
        <v>101.75258862319009</v>
      </c>
      <c r="F26" s="266">
        <f t="shared" si="6"/>
        <v>0.16718883830635889</v>
      </c>
      <c r="G26" s="611">
        <f t="shared" si="12"/>
        <v>101.15744620348472</v>
      </c>
      <c r="H26" s="633">
        <f t="shared" si="6"/>
        <v>0.37660582029366196</v>
      </c>
      <c r="I26" s="1718" t="s">
        <v>344</v>
      </c>
      <c r="J26" s="2584" t="str">
        <f t="shared" si="0"/>
        <v>---</v>
      </c>
      <c r="K26" s="2581">
        <v>0</v>
      </c>
      <c r="L26" s="1677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567">
        <v>35004</v>
      </c>
      <c r="B27" s="2602">
        <v>102.02502908734556</v>
      </c>
      <c r="C27" s="2591">
        <f t="shared" si="3"/>
        <v>0.13530786267982364</v>
      </c>
      <c r="D27" s="1749">
        <f t="shared" si="15"/>
        <v>3.5</v>
      </c>
      <c r="E27" s="687">
        <f t="shared" si="10"/>
        <v>101.89058564218207</v>
      </c>
      <c r="F27" s="266">
        <f t="shared" si="6"/>
        <v>0.13799701899198169</v>
      </c>
      <c r="G27" s="611">
        <f t="shared" si="12"/>
        <v>101.46257460441691</v>
      </c>
      <c r="H27" s="633">
        <f t="shared" si="6"/>
        <v>0.3051284009321904</v>
      </c>
      <c r="I27" s="1718" t="s">
        <v>344</v>
      </c>
      <c r="J27" s="2584" t="str">
        <f t="shared" si="0"/>
        <v>---</v>
      </c>
      <c r="K27" s="2581">
        <v>0</v>
      </c>
      <c r="L27" s="1677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568">
        <v>35034</v>
      </c>
      <c r="B28" s="2603">
        <v>102.14914665538964</v>
      </c>
      <c r="C28" s="2592">
        <f t="shared" si="3"/>
        <v>0.12411756804408469</v>
      </c>
      <c r="D28" s="1750">
        <f t="shared" si="15"/>
        <v>3.7</v>
      </c>
      <c r="E28" s="688">
        <f t="shared" si="10"/>
        <v>102.02129898913364</v>
      </c>
      <c r="F28" s="267">
        <f t="shared" si="6"/>
        <v>0.13071334695156622</v>
      </c>
      <c r="G28" s="612">
        <f t="shared" si="12"/>
        <v>101.69399998933348</v>
      </c>
      <c r="H28" s="634">
        <f t="shared" si="6"/>
        <v>0.23142538491656239</v>
      </c>
      <c r="I28" s="1719" t="s">
        <v>344</v>
      </c>
      <c r="J28" s="2585" t="str">
        <f t="shared" si="0"/>
        <v>---</v>
      </c>
      <c r="K28" s="2582">
        <v>0</v>
      </c>
      <c r="L28" s="1678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567">
        <v>35065</v>
      </c>
      <c r="B29" s="2602">
        <v>102.24300635482508</v>
      </c>
      <c r="C29" s="2591">
        <f t="shared" si="3"/>
        <v>9.3859699435441257E-2</v>
      </c>
      <c r="D29" s="1749">
        <f t="shared" si="15"/>
        <v>3.8</v>
      </c>
      <c r="E29" s="687">
        <f t="shared" si="10"/>
        <v>102.13906069918676</v>
      </c>
      <c r="F29" s="266">
        <f t="shared" si="6"/>
        <v>0.11776171005311653</v>
      </c>
      <c r="G29" s="611">
        <f t="shared" si="12"/>
        <v>101.86615752526816</v>
      </c>
      <c r="H29" s="633">
        <f t="shared" si="6"/>
        <v>0.17215753593468719</v>
      </c>
      <c r="I29" s="1718" t="s">
        <v>344</v>
      </c>
      <c r="J29" s="2586" t="str">
        <f t="shared" si="0"/>
        <v>---</v>
      </c>
      <c r="K29" s="2581">
        <v>0</v>
      </c>
      <c r="L29" s="1677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567">
        <v>35096</v>
      </c>
      <c r="B30" s="2602">
        <v>102.31230190983838</v>
      </c>
      <c r="C30" s="2591">
        <f t="shared" si="3"/>
        <v>6.9295555013297871E-2</v>
      </c>
      <c r="D30" s="1749">
        <f t="shared" si="15"/>
        <v>3.6</v>
      </c>
      <c r="E30" s="687">
        <f t="shared" si="10"/>
        <v>102.23481830668436</v>
      </c>
      <c r="F30" s="266">
        <f t="shared" si="6"/>
        <v>9.5757607497603203E-2</v>
      </c>
      <c r="G30" s="611">
        <f t="shared" si="12"/>
        <v>101.99817855385272</v>
      </c>
      <c r="H30" s="633">
        <f t="shared" si="6"/>
        <v>0.13202102858456044</v>
      </c>
      <c r="I30" s="1718" t="s">
        <v>344</v>
      </c>
      <c r="J30" s="2584" t="str">
        <f t="shared" si="0"/>
        <v>---</v>
      </c>
      <c r="K30" s="2581">
        <v>0</v>
      </c>
      <c r="L30" s="1677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567">
        <v>35125</v>
      </c>
      <c r="B31" s="2602">
        <v>102.36703314111209</v>
      </c>
      <c r="C31" s="2591">
        <f t="shared" si="3"/>
        <v>5.4731231273706271E-2</v>
      </c>
      <c r="D31" s="1749">
        <f t="shared" si="15"/>
        <v>3.1</v>
      </c>
      <c r="E31" s="687">
        <f t="shared" si="10"/>
        <v>102.30744713525853</v>
      </c>
      <c r="F31" s="266">
        <f t="shared" si="6"/>
        <v>7.2628828574167414E-2</v>
      </c>
      <c r="G31" s="611">
        <f t="shared" si="12"/>
        <v>102.10617785538734</v>
      </c>
      <c r="H31" s="633">
        <f t="shared" si="6"/>
        <v>0.10799930153461901</v>
      </c>
      <c r="I31" s="1718" t="s">
        <v>344</v>
      </c>
      <c r="J31" s="2584" t="str">
        <f t="shared" si="0"/>
        <v>---</v>
      </c>
      <c r="K31" s="2581">
        <v>0</v>
      </c>
      <c r="L31" s="1677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567">
        <v>35156</v>
      </c>
      <c r="B32" s="2602">
        <v>102.44868192711702</v>
      </c>
      <c r="C32" s="2591">
        <f t="shared" si="3"/>
        <v>8.1648786004933527E-2</v>
      </c>
      <c r="D32" s="1749">
        <f t="shared" si="15"/>
        <v>2.6</v>
      </c>
      <c r="E32" s="687">
        <f t="shared" si="10"/>
        <v>102.37600565935583</v>
      </c>
      <c r="F32" s="266">
        <f t="shared" si="6"/>
        <v>6.8558524097298346E-2</v>
      </c>
      <c r="G32" s="611">
        <f t="shared" si="12"/>
        <v>102.20498861432763</v>
      </c>
      <c r="H32" s="633">
        <f t="shared" si="6"/>
        <v>9.8810758940288679E-2</v>
      </c>
      <c r="I32" s="1718" t="s">
        <v>344</v>
      </c>
      <c r="J32" s="2584" t="str">
        <f t="shared" si="0"/>
        <v>---</v>
      </c>
      <c r="K32" s="2581">
        <v>0</v>
      </c>
      <c r="L32" s="1677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567">
        <v>35186</v>
      </c>
      <c r="B33" s="2602">
        <v>102.57613131749564</v>
      </c>
      <c r="C33" s="2591">
        <f t="shared" si="3"/>
        <v>0.12744939037861513</v>
      </c>
      <c r="D33" s="1749">
        <f t="shared" si="15"/>
        <v>2</v>
      </c>
      <c r="E33" s="687">
        <f t="shared" si="10"/>
        <v>102.46394879524159</v>
      </c>
      <c r="F33" s="266">
        <f t="shared" si="6"/>
        <v>8.7943135885765855E-2</v>
      </c>
      <c r="G33" s="611">
        <f t="shared" si="12"/>
        <v>102.30304719901763</v>
      </c>
      <c r="H33" s="633">
        <f t="shared" si="6"/>
        <v>9.8058584689994177E-2</v>
      </c>
      <c r="I33" s="1718" t="s">
        <v>344</v>
      </c>
      <c r="J33" s="2584" t="str">
        <f t="shared" si="0"/>
        <v>---</v>
      </c>
      <c r="K33" s="2581">
        <v>0</v>
      </c>
      <c r="L33" s="1677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567">
        <v>35217</v>
      </c>
      <c r="B34" s="2602">
        <v>102.70760167880545</v>
      </c>
      <c r="C34" s="2591">
        <f t="shared" si="3"/>
        <v>0.13147036130980894</v>
      </c>
      <c r="D34" s="1749">
        <f t="shared" si="15"/>
        <v>1.7</v>
      </c>
      <c r="E34" s="687">
        <f t="shared" si="10"/>
        <v>102.57747164113937</v>
      </c>
      <c r="F34" s="266">
        <f t="shared" si="6"/>
        <v>0.11352284589777639</v>
      </c>
      <c r="G34" s="611">
        <f t="shared" si="12"/>
        <v>102.40055756922618</v>
      </c>
      <c r="H34" s="633">
        <f t="shared" si="6"/>
        <v>9.7510370208553354E-2</v>
      </c>
      <c r="I34" s="1718" t="s">
        <v>344</v>
      </c>
      <c r="J34" s="2584" t="str">
        <f t="shared" si="0"/>
        <v>---</v>
      </c>
      <c r="K34" s="2581">
        <v>0</v>
      </c>
      <c r="L34" s="1677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567">
        <v>35247</v>
      </c>
      <c r="B35" s="2602">
        <v>102.81717393592876</v>
      </c>
      <c r="C35" s="2591">
        <f t="shared" si="3"/>
        <v>0.1095722571233182</v>
      </c>
      <c r="D35" s="1749">
        <f t="shared" si="15"/>
        <v>1.4</v>
      </c>
      <c r="E35" s="687">
        <f t="shared" si="10"/>
        <v>102.70030231074327</v>
      </c>
      <c r="F35" s="266">
        <f t="shared" si="6"/>
        <v>0.12283066960389988</v>
      </c>
      <c r="G35" s="611">
        <f t="shared" si="12"/>
        <v>102.49599003787463</v>
      </c>
      <c r="H35" s="633">
        <f t="shared" si="6"/>
        <v>9.5432468648454005E-2</v>
      </c>
      <c r="I35" s="1718" t="s">
        <v>344</v>
      </c>
      <c r="J35" s="2584" t="str">
        <f t="shared" si="0"/>
        <v>---</v>
      </c>
      <c r="K35" s="2581">
        <v>0</v>
      </c>
      <c r="L35" s="1677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567">
        <v>35278</v>
      </c>
      <c r="B36" s="2602">
        <v>102.88585845677588</v>
      </c>
      <c r="C36" s="2591">
        <f t="shared" si="3"/>
        <v>6.8684520847114072E-2</v>
      </c>
      <c r="D36" s="1749">
        <f t="shared" si="15"/>
        <v>1.3</v>
      </c>
      <c r="E36" s="687">
        <f t="shared" si="10"/>
        <v>102.80354469050337</v>
      </c>
      <c r="F36" s="266">
        <f t="shared" si="6"/>
        <v>0.10324237976010409</v>
      </c>
      <c r="G36" s="611">
        <f t="shared" si="12"/>
        <v>102.58782605243903</v>
      </c>
      <c r="H36" s="633">
        <f t="shared" si="6"/>
        <v>9.1836014564393054E-2</v>
      </c>
      <c r="I36" s="1718" t="s">
        <v>344</v>
      </c>
      <c r="J36" s="2584" t="str">
        <f t="shared" si="0"/>
        <v>---</v>
      </c>
      <c r="K36" s="2581">
        <v>0</v>
      </c>
      <c r="L36" s="1677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567">
        <v>35309</v>
      </c>
      <c r="B37" s="2602">
        <v>102.94452232309612</v>
      </c>
      <c r="C37" s="2591">
        <f t="shared" si="3"/>
        <v>5.8663866320245006E-2</v>
      </c>
      <c r="D37" s="1749">
        <f t="shared" si="15"/>
        <v>1.2</v>
      </c>
      <c r="E37" s="687">
        <f t="shared" si="10"/>
        <v>102.88251823860026</v>
      </c>
      <c r="F37" s="266">
        <f t="shared" si="6"/>
        <v>7.8973548096882951E-2</v>
      </c>
      <c r="G37" s="611">
        <f t="shared" si="12"/>
        <v>102.67814325433298</v>
      </c>
      <c r="H37" s="633">
        <f t="shared" si="6"/>
        <v>9.031720189395287E-2</v>
      </c>
      <c r="I37" s="1718" t="s">
        <v>344</v>
      </c>
      <c r="J37" s="2584" t="str">
        <f t="shared" si="0"/>
        <v>---</v>
      </c>
      <c r="K37" s="2581">
        <v>0</v>
      </c>
      <c r="L37" s="1677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570">
        <v>35339</v>
      </c>
      <c r="B38" s="2602">
        <v>102.97947343203164</v>
      </c>
      <c r="C38" s="593">
        <f t="shared" si="3"/>
        <v>3.4951108935516118E-2</v>
      </c>
      <c r="D38" s="1751">
        <f t="shared" si="15"/>
        <v>1.1000000000000001</v>
      </c>
      <c r="E38" s="683">
        <f t="shared" si="10"/>
        <v>102.93661807063455</v>
      </c>
      <c r="F38" s="693">
        <f t="shared" si="6"/>
        <v>5.4099832034296469E-2</v>
      </c>
      <c r="G38" s="393">
        <f t="shared" si="12"/>
        <v>102.76563472446436</v>
      </c>
      <c r="H38" s="295">
        <f t="shared" si="6"/>
        <v>8.7491470131382698E-2</v>
      </c>
      <c r="I38" s="1721" t="s">
        <v>344</v>
      </c>
      <c r="J38" s="2587" t="str">
        <f t="shared" si="0"/>
        <v>山</v>
      </c>
      <c r="K38" s="2581">
        <v>1</v>
      </c>
      <c r="L38" s="1677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571">
        <v>35370</v>
      </c>
      <c r="B39" s="2602">
        <v>102.96700426335165</v>
      </c>
      <c r="C39" s="2591">
        <f t="shared" si="3"/>
        <v>-1.2469168679984932E-2</v>
      </c>
      <c r="D39" s="1752">
        <f t="shared" si="15"/>
        <v>0.9</v>
      </c>
      <c r="E39" s="1186">
        <f t="shared" si="10"/>
        <v>102.96366667282648</v>
      </c>
      <c r="F39" s="1188">
        <f t="shared" si="6"/>
        <v>2.7048602191925397E-2</v>
      </c>
      <c r="G39" s="652">
        <f t="shared" si="12"/>
        <v>102.83968077249787</v>
      </c>
      <c r="H39" s="653">
        <f t="shared" si="6"/>
        <v>7.4046048033508782E-2</v>
      </c>
      <c r="I39" s="1722" t="s">
        <v>344</v>
      </c>
      <c r="J39" s="2584" t="str">
        <f t="shared" si="0"/>
        <v>---</v>
      </c>
      <c r="K39" s="2581">
        <v>0</v>
      </c>
      <c r="L39" s="1677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568">
        <v>35400</v>
      </c>
      <c r="B40" s="2603">
        <v>102.90223204529484</v>
      </c>
      <c r="C40" s="2592">
        <f t="shared" si="3"/>
        <v>-6.4772218056816655E-2</v>
      </c>
      <c r="D40" s="1750">
        <f t="shared" si="15"/>
        <v>0.7</v>
      </c>
      <c r="E40" s="688">
        <f t="shared" si="10"/>
        <v>102.94956991355939</v>
      </c>
      <c r="F40" s="267">
        <f t="shared" si="6"/>
        <v>-1.409675926709042E-2</v>
      </c>
      <c r="G40" s="612">
        <f t="shared" si="12"/>
        <v>102.8862665907549</v>
      </c>
      <c r="H40" s="634">
        <f t="shared" si="6"/>
        <v>4.6585818257028677E-2</v>
      </c>
      <c r="I40" s="1719" t="s">
        <v>348</v>
      </c>
      <c r="J40" s="2585" t="str">
        <f t="shared" si="0"/>
        <v>---</v>
      </c>
      <c r="K40" s="2582">
        <v>0</v>
      </c>
      <c r="L40" s="1678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567">
        <v>35431</v>
      </c>
      <c r="B41" s="2602">
        <v>102.79880126468711</v>
      </c>
      <c r="C41" s="2591">
        <f t="shared" si="3"/>
        <v>-0.1034307806077237</v>
      </c>
      <c r="D41" s="1749">
        <f t="shared" si="15"/>
        <v>0.5</v>
      </c>
      <c r="E41" s="687">
        <f t="shared" si="10"/>
        <v>102.88934585777787</v>
      </c>
      <c r="F41" s="266">
        <f t="shared" si="6"/>
        <v>-6.0224055781517905E-2</v>
      </c>
      <c r="G41" s="611">
        <f t="shared" si="12"/>
        <v>102.8992951030237</v>
      </c>
      <c r="H41" s="633">
        <f t="shared" si="6"/>
        <v>1.3028512268803638E-2</v>
      </c>
      <c r="I41" s="1718" t="s">
        <v>348</v>
      </c>
      <c r="J41" s="2586" t="str">
        <f t="shared" si="0"/>
        <v>---</v>
      </c>
      <c r="K41" s="2581">
        <v>0</v>
      </c>
      <c r="L41" s="1677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567">
        <v>35462</v>
      </c>
      <c r="B42" s="2602">
        <v>102.64998432074968</v>
      </c>
      <c r="C42" s="2591">
        <f t="shared" si="3"/>
        <v>-0.14881694393743317</v>
      </c>
      <c r="D42" s="1749">
        <f t="shared" si="15"/>
        <v>0.3</v>
      </c>
      <c r="E42" s="687">
        <f t="shared" si="10"/>
        <v>102.78367254357721</v>
      </c>
      <c r="F42" s="266">
        <f t="shared" si="6"/>
        <v>-0.10567331420065784</v>
      </c>
      <c r="G42" s="611">
        <f t="shared" si="12"/>
        <v>102.87541087228385</v>
      </c>
      <c r="H42" s="633">
        <f t="shared" si="6"/>
        <v>-2.3884230739852796E-2</v>
      </c>
      <c r="I42" s="1718" t="s">
        <v>346</v>
      </c>
      <c r="J42" s="2584" t="str">
        <f t="shared" si="0"/>
        <v>---</v>
      </c>
      <c r="K42" s="2581">
        <v>0</v>
      </c>
      <c r="L42" s="1677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567">
        <v>35490</v>
      </c>
      <c r="B43" s="2602">
        <v>102.44210877218552</v>
      </c>
      <c r="C43" s="2591">
        <f t="shared" si="3"/>
        <v>-0.20787554856416079</v>
      </c>
      <c r="D43" s="1749">
        <f t="shared" si="15"/>
        <v>0.1</v>
      </c>
      <c r="E43" s="687">
        <f t="shared" si="10"/>
        <v>102.63029811920744</v>
      </c>
      <c r="F43" s="266">
        <f t="shared" si="6"/>
        <v>-0.15337442436977256</v>
      </c>
      <c r="G43" s="611">
        <f t="shared" si="12"/>
        <v>102.81201806019952</v>
      </c>
      <c r="H43" s="633">
        <f t="shared" si="6"/>
        <v>-6.3392812084330785E-2</v>
      </c>
      <c r="I43" s="1718" t="s">
        <v>346</v>
      </c>
      <c r="J43" s="2584" t="str">
        <f t="shared" si="0"/>
        <v>---</v>
      </c>
      <c r="K43" s="2581">
        <v>0</v>
      </c>
      <c r="L43" s="1677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567">
        <v>35521</v>
      </c>
      <c r="B44" s="2602">
        <v>102.16774877453726</v>
      </c>
      <c r="C44" s="2591">
        <f t="shared" si="3"/>
        <v>-0.27435999764826136</v>
      </c>
      <c r="D44" s="1749">
        <f t="shared" si="15"/>
        <v>-0.3</v>
      </c>
      <c r="E44" s="687">
        <f t="shared" si="10"/>
        <v>102.41994728915749</v>
      </c>
      <c r="F44" s="266">
        <f t="shared" si="6"/>
        <v>-0.21035083004994704</v>
      </c>
      <c r="G44" s="611">
        <f t="shared" si="12"/>
        <v>102.70105041040539</v>
      </c>
      <c r="H44" s="633">
        <f t="shared" si="6"/>
        <v>-0.11096764979413365</v>
      </c>
      <c r="I44" s="1718" t="s">
        <v>346</v>
      </c>
      <c r="J44" s="2584" t="str">
        <f t="shared" si="0"/>
        <v>---</v>
      </c>
      <c r="K44" s="2581">
        <v>0</v>
      </c>
      <c r="L44" s="1677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567">
        <v>35551</v>
      </c>
      <c r="B45" s="2602">
        <v>101.89140862920218</v>
      </c>
      <c r="C45" s="2591">
        <f t="shared" si="3"/>
        <v>-0.27634014533508378</v>
      </c>
      <c r="D45" s="1749">
        <f t="shared" si="15"/>
        <v>-0.7</v>
      </c>
      <c r="E45" s="687">
        <f t="shared" si="10"/>
        <v>102.1670887253083</v>
      </c>
      <c r="F45" s="266">
        <f t="shared" si="6"/>
        <v>-0.25285856384918759</v>
      </c>
      <c r="G45" s="611">
        <f t="shared" si="12"/>
        <v>102.54561258142975</v>
      </c>
      <c r="H45" s="633">
        <f t="shared" si="6"/>
        <v>-0.15543782897563574</v>
      </c>
      <c r="I45" s="1718" t="s">
        <v>346</v>
      </c>
      <c r="J45" s="2584" t="str">
        <f t="shared" si="0"/>
        <v>---</v>
      </c>
      <c r="K45" s="2581">
        <v>0</v>
      </c>
      <c r="L45" s="1677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567">
        <v>35582</v>
      </c>
      <c r="B46" s="2602">
        <v>101.61390978717897</v>
      </c>
      <c r="C46" s="2591">
        <f t="shared" si="3"/>
        <v>-0.27749884202320629</v>
      </c>
      <c r="D46" s="1749">
        <f t="shared" si="15"/>
        <v>-1.1000000000000001</v>
      </c>
      <c r="E46" s="687">
        <f t="shared" si="10"/>
        <v>101.8910223969728</v>
      </c>
      <c r="F46" s="266">
        <f t="shared" si="6"/>
        <v>-0.27606632833550293</v>
      </c>
      <c r="G46" s="611">
        <f t="shared" si="12"/>
        <v>102.35231337054793</v>
      </c>
      <c r="H46" s="633">
        <f t="shared" si="6"/>
        <v>-0.19329921088181834</v>
      </c>
      <c r="I46" s="1718" t="s">
        <v>346</v>
      </c>
      <c r="J46" s="2584" t="str">
        <f t="shared" si="0"/>
        <v>---</v>
      </c>
      <c r="K46" s="2581">
        <v>0</v>
      </c>
      <c r="L46" s="1677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567">
        <v>35612</v>
      </c>
      <c r="B47" s="2602">
        <v>101.34178994023736</v>
      </c>
      <c r="C47" s="2591">
        <f t="shared" si="3"/>
        <v>-0.27211984694160662</v>
      </c>
      <c r="D47" s="1749">
        <f t="shared" si="15"/>
        <v>-1.4</v>
      </c>
      <c r="E47" s="687">
        <f t="shared" si="10"/>
        <v>101.6157027855395</v>
      </c>
      <c r="F47" s="266">
        <f t="shared" si="6"/>
        <v>-0.27531961143330363</v>
      </c>
      <c r="G47" s="611">
        <f t="shared" si="12"/>
        <v>102.12939306982544</v>
      </c>
      <c r="H47" s="633">
        <f t="shared" si="6"/>
        <v>-0.22292030072249247</v>
      </c>
      <c r="I47" s="1718" t="s">
        <v>346</v>
      </c>
      <c r="J47" s="2584" t="str">
        <f t="shared" si="0"/>
        <v>---</v>
      </c>
      <c r="K47" s="2581">
        <v>0</v>
      </c>
      <c r="L47" s="1677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567">
        <v>35643</v>
      </c>
      <c r="B48" s="2602">
        <v>101.08431117673048</v>
      </c>
      <c r="C48" s="2591">
        <f t="shared" si="3"/>
        <v>-0.25747876350688159</v>
      </c>
      <c r="D48" s="1749">
        <f t="shared" si="15"/>
        <v>-1.8</v>
      </c>
      <c r="E48" s="687">
        <f t="shared" si="10"/>
        <v>101.34667030138228</v>
      </c>
      <c r="F48" s="266">
        <f t="shared" si="6"/>
        <v>-0.26903248415722203</v>
      </c>
      <c r="G48" s="611">
        <f t="shared" si="12"/>
        <v>101.88446591440307</v>
      </c>
      <c r="H48" s="633">
        <f t="shared" si="6"/>
        <v>-0.2449271554223742</v>
      </c>
      <c r="I48" s="1718" t="s">
        <v>346</v>
      </c>
      <c r="J48" s="2584" t="str">
        <f t="shared" si="0"/>
        <v>---</v>
      </c>
      <c r="K48" s="2581">
        <v>0</v>
      </c>
      <c r="L48" s="1677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567">
        <v>35674</v>
      </c>
      <c r="B49" s="2602">
        <v>100.81282553902528</v>
      </c>
      <c r="C49" s="2591">
        <f t="shared" si="3"/>
        <v>-0.27148563770519729</v>
      </c>
      <c r="D49" s="1749">
        <f t="shared" si="15"/>
        <v>-2.1</v>
      </c>
      <c r="E49" s="687">
        <f t="shared" si="10"/>
        <v>101.07964221866439</v>
      </c>
      <c r="F49" s="266">
        <f t="shared" si="6"/>
        <v>-0.2670280827178857</v>
      </c>
      <c r="G49" s="611">
        <f t="shared" si="12"/>
        <v>101.622014659871</v>
      </c>
      <c r="H49" s="633">
        <f t="shared" si="6"/>
        <v>-0.26245125453206697</v>
      </c>
      <c r="I49" s="1718" t="s">
        <v>346</v>
      </c>
      <c r="J49" s="2584" t="str">
        <f t="shared" si="0"/>
        <v>---</v>
      </c>
      <c r="K49" s="2581">
        <v>0</v>
      </c>
      <c r="L49" s="1677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567">
        <v>35704</v>
      </c>
      <c r="B50" s="2602">
        <v>100.48686636178839</v>
      </c>
      <c r="C50" s="2591">
        <f t="shared" si="3"/>
        <v>-0.32595917723689638</v>
      </c>
      <c r="D50" s="1749">
        <f t="shared" si="15"/>
        <v>-2.4</v>
      </c>
      <c r="E50" s="687">
        <f t="shared" si="10"/>
        <v>100.79466769251472</v>
      </c>
      <c r="F50" s="266">
        <f t="shared" si="6"/>
        <v>-0.28497452614966789</v>
      </c>
      <c r="G50" s="611">
        <f t="shared" si="12"/>
        <v>101.34269431552856</v>
      </c>
      <c r="H50" s="633">
        <f t="shared" si="6"/>
        <v>-0.27932034434243747</v>
      </c>
      <c r="I50" s="1718" t="s">
        <v>346</v>
      </c>
      <c r="J50" s="2584" t="str">
        <f t="shared" si="0"/>
        <v>---</v>
      </c>
      <c r="K50" s="2581">
        <v>0</v>
      </c>
      <c r="L50" s="1677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567">
        <v>35735</v>
      </c>
      <c r="B51" s="2602">
        <v>100.10691072165217</v>
      </c>
      <c r="C51" s="2591">
        <f t="shared" si="3"/>
        <v>-0.37995564013621674</v>
      </c>
      <c r="D51" s="1749">
        <f t="shared" si="15"/>
        <v>-2.8</v>
      </c>
      <c r="E51" s="687">
        <f t="shared" si="10"/>
        <v>100.46886754082196</v>
      </c>
      <c r="F51" s="266">
        <f t="shared" si="6"/>
        <v>-0.32580015169276066</v>
      </c>
      <c r="G51" s="611">
        <f t="shared" si="12"/>
        <v>101.04828887940212</v>
      </c>
      <c r="H51" s="633">
        <f t="shared" si="6"/>
        <v>-0.29440543612643921</v>
      </c>
      <c r="I51" s="1718" t="s">
        <v>346</v>
      </c>
      <c r="J51" s="2584" t="str">
        <f t="shared" si="0"/>
        <v>---</v>
      </c>
      <c r="K51" s="2581">
        <v>0</v>
      </c>
      <c r="L51" s="1677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568">
        <v>35765</v>
      </c>
      <c r="B52" s="2603">
        <v>99.699874199827491</v>
      </c>
      <c r="C52" s="2592">
        <f t="shared" si="3"/>
        <v>-0.4070365218246792</v>
      </c>
      <c r="D52" s="1750">
        <f t="shared" si="15"/>
        <v>-3.1</v>
      </c>
      <c r="E52" s="688">
        <f t="shared" si="10"/>
        <v>100.09788376108935</v>
      </c>
      <c r="F52" s="267">
        <f t="shared" si="6"/>
        <v>-0.37098377973261165</v>
      </c>
      <c r="G52" s="612">
        <f t="shared" si="12"/>
        <v>100.73521253234858</v>
      </c>
      <c r="H52" s="634">
        <f t="shared" si="6"/>
        <v>-0.31307634705353848</v>
      </c>
      <c r="I52" s="1719" t="s">
        <v>346</v>
      </c>
      <c r="J52" s="2585" t="str">
        <f t="shared" si="0"/>
        <v>---</v>
      </c>
      <c r="K52" s="2582">
        <v>0</v>
      </c>
      <c r="L52" s="1678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567">
        <v>35796</v>
      </c>
      <c r="B53" s="2602">
        <v>99.303387724551811</v>
      </c>
      <c r="C53" s="2591">
        <f t="shared" si="3"/>
        <v>-0.3964864752756796</v>
      </c>
      <c r="D53" s="1749">
        <f t="shared" si="15"/>
        <v>-3.4</v>
      </c>
      <c r="E53" s="687">
        <f t="shared" si="10"/>
        <v>99.70339088201051</v>
      </c>
      <c r="F53" s="266">
        <f t="shared" si="6"/>
        <v>-0.39449287907883956</v>
      </c>
      <c r="G53" s="611">
        <f t="shared" si="12"/>
        <v>100.4051379519733</v>
      </c>
      <c r="H53" s="633">
        <f t="shared" si="6"/>
        <v>-0.33007458037528181</v>
      </c>
      <c r="I53" s="1718" t="s">
        <v>346</v>
      </c>
      <c r="J53" s="2586" t="str">
        <f t="shared" si="0"/>
        <v>---</v>
      </c>
      <c r="K53" s="2581">
        <v>0</v>
      </c>
      <c r="L53" s="1677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567">
        <v>35827</v>
      </c>
      <c r="B54" s="2602">
        <v>98.921693454888896</v>
      </c>
      <c r="C54" s="2591">
        <f t="shared" si="3"/>
        <v>-0.38169426966291553</v>
      </c>
      <c r="D54" s="1749">
        <f t="shared" si="15"/>
        <v>-3.6</v>
      </c>
      <c r="E54" s="687">
        <f t="shared" si="10"/>
        <v>99.30831845975608</v>
      </c>
      <c r="F54" s="266">
        <f t="shared" si="6"/>
        <v>-0.39507242225442951</v>
      </c>
      <c r="G54" s="611">
        <f t="shared" si="12"/>
        <v>100.05940988263778</v>
      </c>
      <c r="H54" s="633">
        <f t="shared" si="6"/>
        <v>-0.34572806933552158</v>
      </c>
      <c r="I54" s="1718" t="s">
        <v>346</v>
      </c>
      <c r="J54" s="2584" t="str">
        <f t="shared" si="0"/>
        <v>---</v>
      </c>
      <c r="K54" s="2581">
        <v>0</v>
      </c>
      <c r="L54" s="1677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567">
        <v>35855</v>
      </c>
      <c r="B55" s="2602">
        <v>98.576816132533907</v>
      </c>
      <c r="C55" s="2591">
        <f t="shared" si="3"/>
        <v>-0.34487732235498925</v>
      </c>
      <c r="D55" s="1749">
        <f t="shared" si="15"/>
        <v>-3.8</v>
      </c>
      <c r="E55" s="687">
        <f t="shared" si="10"/>
        <v>98.93396577065819</v>
      </c>
      <c r="F55" s="266">
        <f t="shared" si="6"/>
        <v>-0.37435268909788988</v>
      </c>
      <c r="G55" s="611">
        <f t="shared" si="12"/>
        <v>99.701196304895419</v>
      </c>
      <c r="H55" s="633">
        <f t="shared" si="6"/>
        <v>-0.35821357774236162</v>
      </c>
      <c r="I55" s="1718" t="s">
        <v>346</v>
      </c>
      <c r="J55" s="2584" t="str">
        <f t="shared" si="0"/>
        <v>---</v>
      </c>
      <c r="K55" s="2581">
        <v>0</v>
      </c>
      <c r="L55" s="1677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567">
        <v>35886</v>
      </c>
      <c r="B56" s="2602">
        <v>98.266351964183713</v>
      </c>
      <c r="C56" s="2591">
        <f t="shared" si="3"/>
        <v>-0.31046416835019386</v>
      </c>
      <c r="D56" s="1749">
        <f t="shared" si="15"/>
        <v>-3.8</v>
      </c>
      <c r="E56" s="687">
        <f t="shared" si="10"/>
        <v>98.588287183868829</v>
      </c>
      <c r="F56" s="266">
        <f t="shared" si="6"/>
        <v>-0.34567858678936147</v>
      </c>
      <c r="G56" s="611">
        <f t="shared" si="12"/>
        <v>99.337414365632341</v>
      </c>
      <c r="H56" s="633">
        <f t="shared" si="6"/>
        <v>-0.36378193926307745</v>
      </c>
      <c r="I56" s="1718" t="s">
        <v>346</v>
      </c>
      <c r="J56" s="2584" t="str">
        <f t="shared" si="0"/>
        <v>---</v>
      </c>
      <c r="K56" s="2581">
        <v>0</v>
      </c>
      <c r="L56" s="1677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567">
        <v>35916</v>
      </c>
      <c r="B57" s="2602">
        <v>98.017778243382253</v>
      </c>
      <c r="C57" s="2591">
        <f t="shared" si="3"/>
        <v>-0.24857372080145979</v>
      </c>
      <c r="D57" s="1749">
        <f t="shared" si="15"/>
        <v>-3.8</v>
      </c>
      <c r="E57" s="687">
        <f t="shared" si="10"/>
        <v>98.286982113366619</v>
      </c>
      <c r="F57" s="266">
        <f t="shared" si="6"/>
        <v>-0.30130507050220956</v>
      </c>
      <c r="G57" s="611">
        <f t="shared" si="12"/>
        <v>98.98468749157432</v>
      </c>
      <c r="H57" s="633">
        <f t="shared" si="6"/>
        <v>-0.35272687405802117</v>
      </c>
      <c r="I57" s="1718" t="s">
        <v>346</v>
      </c>
      <c r="J57" s="2584" t="str">
        <f t="shared" si="0"/>
        <v>---</v>
      </c>
      <c r="K57" s="2581">
        <v>0</v>
      </c>
      <c r="L57" s="1677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567">
        <v>35947</v>
      </c>
      <c r="B58" s="2602">
        <v>97.838656583788875</v>
      </c>
      <c r="C58" s="2591">
        <f t="shared" si="3"/>
        <v>-0.17912165959337756</v>
      </c>
      <c r="D58" s="1749">
        <f t="shared" si="15"/>
        <v>-3.7</v>
      </c>
      <c r="E58" s="687">
        <f t="shared" si="10"/>
        <v>98.040928930451614</v>
      </c>
      <c r="F58" s="266">
        <f t="shared" si="6"/>
        <v>-0.24605318291500566</v>
      </c>
      <c r="G58" s="611">
        <f t="shared" si="12"/>
        <v>98.660651186165282</v>
      </c>
      <c r="H58" s="633">
        <f t="shared" si="6"/>
        <v>-0.32403630540903805</v>
      </c>
      <c r="I58" s="1718" t="s">
        <v>346</v>
      </c>
      <c r="J58" s="2584" t="str">
        <f t="shared" si="0"/>
        <v>---</v>
      </c>
      <c r="K58" s="2581">
        <v>0</v>
      </c>
      <c r="L58" s="1677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567">
        <v>35977</v>
      </c>
      <c r="B59" s="2602">
        <v>97.731479032991103</v>
      </c>
      <c r="C59" s="2591">
        <f t="shared" si="3"/>
        <v>-0.10717755079777191</v>
      </c>
      <c r="D59" s="1749">
        <f t="shared" si="15"/>
        <v>-3.6</v>
      </c>
      <c r="E59" s="687">
        <f t="shared" si="10"/>
        <v>97.86263795338742</v>
      </c>
      <c r="F59" s="266">
        <f t="shared" si="6"/>
        <v>-0.17829097706419361</v>
      </c>
      <c r="G59" s="611">
        <f t="shared" si="12"/>
        <v>98.379451876617239</v>
      </c>
      <c r="H59" s="633">
        <f t="shared" si="6"/>
        <v>-0.28119930954804317</v>
      </c>
      <c r="I59" s="1718" t="s">
        <v>346</v>
      </c>
      <c r="J59" s="2584" t="str">
        <f t="shared" si="0"/>
        <v>---</v>
      </c>
      <c r="K59" s="2581">
        <v>0</v>
      </c>
      <c r="L59" s="1677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570">
        <v>36008</v>
      </c>
      <c r="B60" s="2602">
        <v>97.707002789098127</v>
      </c>
      <c r="C60" s="593">
        <f t="shared" si="3"/>
        <v>-2.4476243892976868E-2</v>
      </c>
      <c r="D60" s="1751">
        <f t="shared" si="15"/>
        <v>-3.3</v>
      </c>
      <c r="E60" s="683">
        <f t="shared" si="10"/>
        <v>97.759046135292692</v>
      </c>
      <c r="F60" s="693">
        <f t="shared" si="6"/>
        <v>-0.10359181809472773</v>
      </c>
      <c r="G60" s="393">
        <f t="shared" si="12"/>
        <v>98.151396885838139</v>
      </c>
      <c r="H60" s="295">
        <f t="shared" si="6"/>
        <v>-0.22805499077909985</v>
      </c>
      <c r="I60" s="1721" t="s">
        <v>346</v>
      </c>
      <c r="J60" s="2587" t="str">
        <f t="shared" si="0"/>
        <v>谷</v>
      </c>
      <c r="K60" s="2581">
        <v>-1</v>
      </c>
      <c r="L60" s="1677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567">
        <v>36039</v>
      </c>
      <c r="B61" s="2602">
        <v>97.758327560843938</v>
      </c>
      <c r="C61" s="2591">
        <f t="shared" si="3"/>
        <v>5.1324771745811404E-2</v>
      </c>
      <c r="D61" s="1749">
        <f t="shared" si="15"/>
        <v>-3</v>
      </c>
      <c r="E61" s="687">
        <f t="shared" si="10"/>
        <v>97.732269794311051</v>
      </c>
      <c r="F61" s="266">
        <f t="shared" si="6"/>
        <v>-2.6776340981641056E-2</v>
      </c>
      <c r="G61" s="611">
        <f t="shared" si="12"/>
        <v>97.985201758117412</v>
      </c>
      <c r="H61" s="633">
        <f t="shared" si="6"/>
        <v>-0.16619512772072653</v>
      </c>
      <c r="I61" s="1718" t="s">
        <v>346</v>
      </c>
      <c r="J61" s="2584" t="str">
        <f t="shared" si="0"/>
        <v>---</v>
      </c>
      <c r="K61" s="2581">
        <v>0</v>
      </c>
      <c r="L61" s="1677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567">
        <v>36069</v>
      </c>
      <c r="B62" s="2602">
        <v>97.869129306292393</v>
      </c>
      <c r="C62" s="2591">
        <f t="shared" si="3"/>
        <v>0.11080174544845534</v>
      </c>
      <c r="D62" s="1749">
        <f t="shared" si="15"/>
        <v>-2.6</v>
      </c>
      <c r="E62" s="687">
        <f t="shared" si="10"/>
        <v>97.778153218744819</v>
      </c>
      <c r="F62" s="266">
        <f t="shared" si="6"/>
        <v>4.5883424433768027E-2</v>
      </c>
      <c r="G62" s="611">
        <f t="shared" si="12"/>
        <v>97.884103640082913</v>
      </c>
      <c r="H62" s="633">
        <f t="shared" si="6"/>
        <v>-0.10109811803449986</v>
      </c>
      <c r="I62" s="1718" t="s">
        <v>349</v>
      </c>
      <c r="J62" s="2584" t="str">
        <f t="shared" si="0"/>
        <v>---</v>
      </c>
      <c r="K62" s="2581">
        <v>0</v>
      </c>
      <c r="L62" s="1677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567">
        <v>36100</v>
      </c>
      <c r="B63" s="2602">
        <v>98.043206339762961</v>
      </c>
      <c r="C63" s="2591">
        <f t="shared" si="3"/>
        <v>0.17407703347056724</v>
      </c>
      <c r="D63" s="1749">
        <f t="shared" si="15"/>
        <v>-2.1</v>
      </c>
      <c r="E63" s="687">
        <f t="shared" si="10"/>
        <v>97.890221068966426</v>
      </c>
      <c r="F63" s="266">
        <f t="shared" si="6"/>
        <v>0.11206785022160659</v>
      </c>
      <c r="G63" s="611">
        <f t="shared" si="12"/>
        <v>97.852225693737083</v>
      </c>
      <c r="H63" s="633">
        <f t="shared" si="6"/>
        <v>-3.1877946345829855E-2</v>
      </c>
      <c r="I63" s="1718" t="s">
        <v>349</v>
      </c>
      <c r="J63" s="2584" t="str">
        <f t="shared" si="0"/>
        <v>---</v>
      </c>
      <c r="K63" s="2581">
        <v>0</v>
      </c>
      <c r="L63" s="1677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568">
        <v>36130</v>
      </c>
      <c r="B64" s="2603">
        <v>98.279198904444428</v>
      </c>
      <c r="C64" s="2592">
        <f t="shared" si="3"/>
        <v>0.23599256468146734</v>
      </c>
      <c r="D64" s="1750">
        <f t="shared" si="15"/>
        <v>-1.4</v>
      </c>
      <c r="E64" s="688">
        <f t="shared" si="10"/>
        <v>98.063844850166603</v>
      </c>
      <c r="F64" s="267">
        <f t="shared" si="6"/>
        <v>0.17362378120017752</v>
      </c>
      <c r="G64" s="612">
        <f t="shared" si="12"/>
        <v>97.889571502460271</v>
      </c>
      <c r="H64" s="634">
        <f t="shared" si="6"/>
        <v>3.7345808723188156E-2</v>
      </c>
      <c r="I64" s="1719" t="s">
        <v>344</v>
      </c>
      <c r="J64" s="2585" t="str">
        <f t="shared" si="0"/>
        <v>---</v>
      </c>
      <c r="K64" s="2582">
        <v>0</v>
      </c>
      <c r="L64" s="1678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567">
        <v>36161</v>
      </c>
      <c r="B65" s="2602">
        <v>98.503769705782403</v>
      </c>
      <c r="C65" s="2591">
        <f t="shared" si="3"/>
        <v>0.22457080133797547</v>
      </c>
      <c r="D65" s="1749">
        <f t="shared" si="15"/>
        <v>-0.8</v>
      </c>
      <c r="E65" s="687">
        <f t="shared" si="10"/>
        <v>98.275391649996607</v>
      </c>
      <c r="F65" s="266">
        <f t="shared" si="6"/>
        <v>0.21154679983000335</v>
      </c>
      <c r="G65" s="611">
        <f t="shared" si="12"/>
        <v>97.984587662745042</v>
      </c>
      <c r="H65" s="633">
        <f t="shared" si="6"/>
        <v>9.5016160284771445E-2</v>
      </c>
      <c r="I65" s="1718" t="s">
        <v>344</v>
      </c>
      <c r="J65" s="2586" t="str">
        <f t="shared" si="0"/>
        <v>---</v>
      </c>
      <c r="K65" s="2581">
        <v>0</v>
      </c>
      <c r="L65" s="1677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567">
        <v>36192</v>
      </c>
      <c r="B66" s="2602">
        <v>98.689452626554186</v>
      </c>
      <c r="C66" s="2591">
        <f t="shared" si="3"/>
        <v>0.18568292077178228</v>
      </c>
      <c r="D66" s="1749">
        <f t="shared" si="15"/>
        <v>-0.2</v>
      </c>
      <c r="E66" s="687">
        <f t="shared" si="10"/>
        <v>98.490807078926991</v>
      </c>
      <c r="F66" s="266">
        <f t="shared" si="6"/>
        <v>0.21541542893038468</v>
      </c>
      <c r="G66" s="611">
        <f t="shared" si="12"/>
        <v>98.121441033254058</v>
      </c>
      <c r="H66" s="633">
        <f t="shared" si="6"/>
        <v>0.1368533705090158</v>
      </c>
      <c r="I66" s="1718" t="s">
        <v>344</v>
      </c>
      <c r="J66" s="2584" t="str">
        <f t="shared" si="0"/>
        <v>---</v>
      </c>
      <c r="K66" s="2581">
        <v>0</v>
      </c>
      <c r="L66" s="1677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567">
        <v>36220</v>
      </c>
      <c r="B67" s="2602">
        <v>98.817342919830764</v>
      </c>
      <c r="C67" s="2591">
        <f t="shared" si="3"/>
        <v>0.12789029327657886</v>
      </c>
      <c r="D67" s="1749">
        <f t="shared" si="15"/>
        <v>0.2</v>
      </c>
      <c r="E67" s="687">
        <f t="shared" si="10"/>
        <v>98.670188417389113</v>
      </c>
      <c r="F67" s="266">
        <f t="shared" si="6"/>
        <v>0.17938133846212168</v>
      </c>
      <c r="G67" s="611">
        <f t="shared" si="12"/>
        <v>98.280061051930161</v>
      </c>
      <c r="H67" s="633">
        <f t="shared" si="6"/>
        <v>0.15862001867610331</v>
      </c>
      <c r="I67" s="1718" t="s">
        <v>344</v>
      </c>
      <c r="J67" s="2584" t="str">
        <f t="shared" si="0"/>
        <v>---</v>
      </c>
      <c r="K67" s="2581">
        <v>0</v>
      </c>
      <c r="L67" s="1677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567">
        <v>36251</v>
      </c>
      <c r="B68" s="2602">
        <v>98.887923451852259</v>
      </c>
      <c r="C68" s="2591">
        <f t="shared" si="3"/>
        <v>7.0580532021494946E-2</v>
      </c>
      <c r="D68" s="1749">
        <f t="shared" si="15"/>
        <v>0.6</v>
      </c>
      <c r="E68" s="687">
        <f t="shared" si="10"/>
        <v>98.798239666079056</v>
      </c>
      <c r="F68" s="266">
        <f t="shared" si="6"/>
        <v>0.12805124868994255</v>
      </c>
      <c r="G68" s="611">
        <f t="shared" si="12"/>
        <v>98.441431893502767</v>
      </c>
      <c r="H68" s="633">
        <f t="shared" si="6"/>
        <v>0.16137084157260517</v>
      </c>
      <c r="I68" s="1718" t="s">
        <v>344</v>
      </c>
      <c r="J68" s="2584" t="str">
        <f t="shared" si="0"/>
        <v>---</v>
      </c>
      <c r="K68" s="2581">
        <v>0</v>
      </c>
      <c r="L68" s="1677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567">
        <v>36281</v>
      </c>
      <c r="B69" s="2602">
        <v>98.935083525556877</v>
      </c>
      <c r="C69" s="2591">
        <f t="shared" si="3"/>
        <v>4.7160073704617389E-2</v>
      </c>
      <c r="D69" s="1749">
        <f t="shared" si="15"/>
        <v>0.9</v>
      </c>
      <c r="E69" s="687">
        <f t="shared" si="10"/>
        <v>98.880116632413305</v>
      </c>
      <c r="F69" s="266">
        <f t="shared" si="6"/>
        <v>8.1876966334249346E-2</v>
      </c>
      <c r="G69" s="611">
        <f t="shared" si="12"/>
        <v>98.593711067683415</v>
      </c>
      <c r="H69" s="633">
        <f t="shared" si="6"/>
        <v>0.15227917418064862</v>
      </c>
      <c r="I69" s="1718" t="s">
        <v>344</v>
      </c>
      <c r="J69" s="2584" t="str">
        <f t="shared" si="0"/>
        <v>---</v>
      </c>
      <c r="K69" s="2581">
        <v>0</v>
      </c>
      <c r="L69" s="1677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567">
        <v>36312</v>
      </c>
      <c r="B70" s="2602">
        <v>99.004090868645278</v>
      </c>
      <c r="C70" s="2591">
        <f t="shared" si="3"/>
        <v>6.9007343088401285E-2</v>
      </c>
      <c r="D70" s="1749">
        <f t="shared" si="15"/>
        <v>1.2</v>
      </c>
      <c r="E70" s="687">
        <f t="shared" si="10"/>
        <v>98.942365948684809</v>
      </c>
      <c r="F70" s="266">
        <f t="shared" si="6"/>
        <v>6.224931627150454E-2</v>
      </c>
      <c r="G70" s="611">
        <f t="shared" si="12"/>
        <v>98.730980286095175</v>
      </c>
      <c r="H70" s="633">
        <f t="shared" si="6"/>
        <v>0.13726921841175965</v>
      </c>
      <c r="I70" s="1718" t="s">
        <v>344</v>
      </c>
      <c r="J70" s="2584" t="str">
        <f t="shared" ref="J70:J133" si="17">IF(K70=1,"山",IF(K70=-1,"谷","---"))</f>
        <v>---</v>
      </c>
      <c r="K70" s="2581">
        <v>0</v>
      </c>
      <c r="L70" s="1677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567">
        <v>36342</v>
      </c>
      <c r="B71" s="2602">
        <v>99.092448746882283</v>
      </c>
      <c r="C71" s="2591">
        <f t="shared" ref="C71:C134" si="20">B71-B70</f>
        <v>8.8357878237005139E-2</v>
      </c>
      <c r="D71" s="1749">
        <f t="shared" si="15"/>
        <v>1.4</v>
      </c>
      <c r="E71" s="687">
        <f t="shared" si="10"/>
        <v>99.010541047028141</v>
      </c>
      <c r="F71" s="266">
        <f t="shared" si="6"/>
        <v>6.8175098343331797E-2</v>
      </c>
      <c r="G71" s="611">
        <f t="shared" si="12"/>
        <v>98.847158835014866</v>
      </c>
      <c r="H71" s="633">
        <f t="shared" si="6"/>
        <v>0.11617854891969159</v>
      </c>
      <c r="I71" s="1718" t="s">
        <v>344</v>
      </c>
      <c r="J71" s="2584" t="str">
        <f t="shared" si="17"/>
        <v>---</v>
      </c>
      <c r="K71" s="2581">
        <v>0</v>
      </c>
      <c r="L71" s="1677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567">
        <v>36373</v>
      </c>
      <c r="B72" s="2602">
        <v>99.197142039851926</v>
      </c>
      <c r="C72" s="2591">
        <f t="shared" si="20"/>
        <v>0.10469329296964247</v>
      </c>
      <c r="D72" s="1749">
        <f t="shared" si="15"/>
        <v>1.5</v>
      </c>
      <c r="E72" s="687">
        <f t="shared" si="10"/>
        <v>99.097893885126496</v>
      </c>
      <c r="F72" s="266">
        <f t="shared" ref="F72:F135" si="21">E72-E71</f>
        <v>8.7352838098354368E-2</v>
      </c>
      <c r="G72" s="611">
        <f t="shared" si="12"/>
        <v>98.946212025596211</v>
      </c>
      <c r="H72" s="633">
        <f t="shared" ref="H72:H135" si="22">G72-G71</f>
        <v>9.9053190581344097E-2</v>
      </c>
      <c r="I72" s="1718" t="s">
        <v>344</v>
      </c>
      <c r="J72" s="2584" t="str">
        <f t="shared" si="17"/>
        <v>---</v>
      </c>
      <c r="K72" s="2581">
        <v>0</v>
      </c>
      <c r="L72" s="1677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567">
        <v>36404</v>
      </c>
      <c r="B73" s="2602">
        <v>99.301822421331565</v>
      </c>
      <c r="C73" s="2591">
        <f t="shared" si="20"/>
        <v>0.1046803814796391</v>
      </c>
      <c r="D73" s="1749">
        <f t="shared" si="15"/>
        <v>1.6</v>
      </c>
      <c r="E73" s="687">
        <f t="shared" si="10"/>
        <v>99.197137736021929</v>
      </c>
      <c r="F73" s="266">
        <f t="shared" si="21"/>
        <v>9.9243850895433638E-2</v>
      </c>
      <c r="G73" s="611">
        <f t="shared" si="12"/>
        <v>99.033693424850142</v>
      </c>
      <c r="H73" s="633">
        <f t="shared" si="22"/>
        <v>8.7481399253931613E-2</v>
      </c>
      <c r="I73" s="1718" t="s">
        <v>344</v>
      </c>
      <c r="J73" s="2584" t="str">
        <f t="shared" si="17"/>
        <v>---</v>
      </c>
      <c r="K73" s="2581">
        <v>0</v>
      </c>
      <c r="L73" s="1677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567">
        <v>36434</v>
      </c>
      <c r="B74" s="2602">
        <v>99.379568570688178</v>
      </c>
      <c r="C74" s="2591">
        <f t="shared" si="20"/>
        <v>7.7746149356613614E-2</v>
      </c>
      <c r="D74" s="1749">
        <f t="shared" si="15"/>
        <v>1.5</v>
      </c>
      <c r="E74" s="687">
        <f t="shared" si="10"/>
        <v>99.292844343957242</v>
      </c>
      <c r="F74" s="266">
        <f t="shared" si="21"/>
        <v>9.5706607935312604E-2</v>
      </c>
      <c r="G74" s="611">
        <f t="shared" si="12"/>
        <v>99.114011374972634</v>
      </c>
      <c r="H74" s="633">
        <f t="shared" si="22"/>
        <v>8.0317950122491766E-2</v>
      </c>
      <c r="I74" s="1718" t="s">
        <v>344</v>
      </c>
      <c r="J74" s="2584" t="str">
        <f t="shared" si="17"/>
        <v>---</v>
      </c>
      <c r="K74" s="2581">
        <v>0</v>
      </c>
      <c r="L74" s="1677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567">
        <v>36465</v>
      </c>
      <c r="B75" s="2602">
        <v>99.465659677876999</v>
      </c>
      <c r="C75" s="2591">
        <f t="shared" si="20"/>
        <v>8.609110718882107E-2</v>
      </c>
      <c r="D75" s="1749">
        <f t="shared" si="15"/>
        <v>1.5</v>
      </c>
      <c r="E75" s="687">
        <f t="shared" si="10"/>
        <v>99.382350223298928</v>
      </c>
      <c r="F75" s="266">
        <f t="shared" si="21"/>
        <v>8.9505879341686523E-2</v>
      </c>
      <c r="G75" s="611">
        <f t="shared" si="12"/>
        <v>99.196545121547587</v>
      </c>
      <c r="H75" s="633">
        <f t="shared" si="22"/>
        <v>8.2533746574952715E-2</v>
      </c>
      <c r="I75" s="1718" t="s">
        <v>344</v>
      </c>
      <c r="J75" s="2584" t="str">
        <f t="shared" si="17"/>
        <v>---</v>
      </c>
      <c r="K75" s="2581">
        <v>0</v>
      </c>
      <c r="L75" s="1677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568">
        <v>36495</v>
      </c>
      <c r="B76" s="2603">
        <v>99.561419163971436</v>
      </c>
      <c r="C76" s="2592">
        <f t="shared" si="20"/>
        <v>9.5759486094436852E-2</v>
      </c>
      <c r="D76" s="1750">
        <f t="shared" si="15"/>
        <v>1.3</v>
      </c>
      <c r="E76" s="688">
        <f t="shared" ref="E76:E139" si="24">SUM(B74:B76)/3</f>
        <v>99.468882470845529</v>
      </c>
      <c r="F76" s="267">
        <f t="shared" si="21"/>
        <v>8.6532247546600161E-2</v>
      </c>
      <c r="G76" s="612">
        <f t="shared" si="12"/>
        <v>99.286021641321099</v>
      </c>
      <c r="H76" s="634">
        <f t="shared" si="22"/>
        <v>8.9476519773512564E-2</v>
      </c>
      <c r="I76" s="1719" t="s">
        <v>344</v>
      </c>
      <c r="J76" s="2585" t="str">
        <f t="shared" si="17"/>
        <v>---</v>
      </c>
      <c r="K76" s="2582">
        <v>0</v>
      </c>
      <c r="L76" s="1678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567">
        <v>36526</v>
      </c>
      <c r="B77" s="2602">
        <v>99.699441541366767</v>
      </c>
      <c r="C77" s="2591">
        <f t="shared" si="20"/>
        <v>0.13802237739533041</v>
      </c>
      <c r="D77" s="1749">
        <f t="shared" si="15"/>
        <v>1.2</v>
      </c>
      <c r="E77" s="687">
        <f t="shared" si="24"/>
        <v>99.575506794405058</v>
      </c>
      <c r="F77" s="266">
        <f t="shared" si="21"/>
        <v>0.10662432355952944</v>
      </c>
      <c r="G77" s="611">
        <f t="shared" si="12"/>
        <v>99.385357451709893</v>
      </c>
      <c r="H77" s="633">
        <f t="shared" si="22"/>
        <v>9.9335810388794243E-2</v>
      </c>
      <c r="I77" s="1718" t="s">
        <v>344</v>
      </c>
      <c r="J77" s="2586" t="str">
        <f t="shared" si="17"/>
        <v>---</v>
      </c>
      <c r="K77" s="2581">
        <v>0</v>
      </c>
      <c r="L77" s="1677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567">
        <v>36557</v>
      </c>
      <c r="B78" s="2602">
        <v>99.856151612373168</v>
      </c>
      <c r="C78" s="2591">
        <f t="shared" si="20"/>
        <v>0.15671007100640111</v>
      </c>
      <c r="D78" s="1749">
        <f t="shared" si="15"/>
        <v>1.2</v>
      </c>
      <c r="E78" s="687">
        <f t="shared" si="24"/>
        <v>99.705670772570443</v>
      </c>
      <c r="F78" s="266">
        <f t="shared" si="21"/>
        <v>0.13016397816538472</v>
      </c>
      <c r="G78" s="611">
        <f t="shared" si="12"/>
        <v>99.494457861065726</v>
      </c>
      <c r="H78" s="633">
        <f t="shared" si="22"/>
        <v>0.10910040935583254</v>
      </c>
      <c r="I78" s="1718" t="s">
        <v>344</v>
      </c>
      <c r="J78" s="2584" t="str">
        <f t="shared" si="17"/>
        <v>---</v>
      </c>
      <c r="K78" s="2581">
        <v>0</v>
      </c>
      <c r="L78" s="1677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567">
        <v>36586</v>
      </c>
      <c r="B79" s="2602">
        <v>100.02710788949918</v>
      </c>
      <c r="C79" s="2591">
        <f t="shared" si="20"/>
        <v>0.17095627712600958</v>
      </c>
      <c r="D79" s="1749">
        <f t="shared" si="15"/>
        <v>1.2</v>
      </c>
      <c r="E79" s="687">
        <f t="shared" si="24"/>
        <v>99.86090034774638</v>
      </c>
      <c r="F79" s="266">
        <f t="shared" si="21"/>
        <v>0.15522957517593738</v>
      </c>
      <c r="G79" s="611">
        <f t="shared" si="12"/>
        <v>99.613024411015331</v>
      </c>
      <c r="H79" s="633">
        <f t="shared" si="22"/>
        <v>0.11856654994960536</v>
      </c>
      <c r="I79" s="1718" t="s">
        <v>344</v>
      </c>
      <c r="J79" s="2584" t="str">
        <f t="shared" si="17"/>
        <v>---</v>
      </c>
      <c r="K79" s="2581">
        <v>0</v>
      </c>
      <c r="L79" s="1677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567">
        <v>36617</v>
      </c>
      <c r="B80" s="2602">
        <v>100.20956431637212</v>
      </c>
      <c r="C80" s="2591">
        <f t="shared" si="20"/>
        <v>0.18245642687294605</v>
      </c>
      <c r="D80" s="1749">
        <f t="shared" si="15"/>
        <v>1.3</v>
      </c>
      <c r="E80" s="687">
        <f t="shared" si="24"/>
        <v>100.03094127274817</v>
      </c>
      <c r="F80" s="266">
        <f t="shared" si="21"/>
        <v>0.17004092500178558</v>
      </c>
      <c r="G80" s="611">
        <f t="shared" ref="G80:G143" si="26">SUM(B74:B80)/7</f>
        <v>99.742701824592544</v>
      </c>
      <c r="H80" s="633">
        <f t="shared" si="22"/>
        <v>0.12967741357721252</v>
      </c>
      <c r="I80" s="1718" t="s">
        <v>344</v>
      </c>
      <c r="J80" s="2584" t="str">
        <f t="shared" si="17"/>
        <v>---</v>
      </c>
      <c r="K80" s="2581">
        <v>0</v>
      </c>
      <c r="L80" s="1677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567">
        <v>36647</v>
      </c>
      <c r="B81" s="2602">
        <v>100.35232972661844</v>
      </c>
      <c r="C81" s="2591">
        <f t="shared" si="20"/>
        <v>0.14276541024631229</v>
      </c>
      <c r="D81" s="1749">
        <f t="shared" si="15"/>
        <v>1.4</v>
      </c>
      <c r="E81" s="687">
        <f t="shared" si="24"/>
        <v>100.19633397749658</v>
      </c>
      <c r="F81" s="266">
        <f t="shared" si="21"/>
        <v>0.16539270474841317</v>
      </c>
      <c r="G81" s="611">
        <f t="shared" si="26"/>
        <v>99.881667704011164</v>
      </c>
      <c r="H81" s="633">
        <f t="shared" si="22"/>
        <v>0.13896587941862037</v>
      </c>
      <c r="I81" s="1718" t="s">
        <v>344</v>
      </c>
      <c r="J81" s="2584" t="str">
        <f t="shared" si="17"/>
        <v>---</v>
      </c>
      <c r="K81" s="2581">
        <v>0</v>
      </c>
      <c r="L81" s="1677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567">
        <v>36678</v>
      </c>
      <c r="B82" s="2602">
        <v>100.44150807566379</v>
      </c>
      <c r="C82" s="2591">
        <f t="shared" si="20"/>
        <v>8.9178349045354821E-2</v>
      </c>
      <c r="D82" s="1749">
        <f t="shared" ref="D82:D145" si="29">ROUND((B82-B70)/B70*100,1)</f>
        <v>1.5</v>
      </c>
      <c r="E82" s="687">
        <f t="shared" si="24"/>
        <v>100.33446737288477</v>
      </c>
      <c r="F82" s="266">
        <f t="shared" si="21"/>
        <v>0.13813339538819491</v>
      </c>
      <c r="G82" s="611">
        <f t="shared" si="26"/>
        <v>100.0210746179807</v>
      </c>
      <c r="H82" s="633">
        <f t="shared" si="22"/>
        <v>0.13940691396953753</v>
      </c>
      <c r="I82" s="1718" t="s">
        <v>344</v>
      </c>
      <c r="J82" s="2584" t="str">
        <f t="shared" si="17"/>
        <v>---</v>
      </c>
      <c r="K82" s="2581">
        <v>0</v>
      </c>
      <c r="L82" s="1677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571">
        <v>36708</v>
      </c>
      <c r="B83" s="2602">
        <v>100.48958806239706</v>
      </c>
      <c r="C83" s="2591">
        <f t="shared" si="20"/>
        <v>4.807998673327063E-2</v>
      </c>
      <c r="D83" s="1752">
        <f t="shared" si="29"/>
        <v>1.4</v>
      </c>
      <c r="E83" s="1186">
        <f t="shared" si="24"/>
        <v>100.42780862155975</v>
      </c>
      <c r="F83" s="1188">
        <f t="shared" si="21"/>
        <v>9.3341248674974509E-2</v>
      </c>
      <c r="G83" s="652">
        <f t="shared" si="26"/>
        <v>100.15367017489864</v>
      </c>
      <c r="H83" s="653">
        <f t="shared" si="22"/>
        <v>0.13259555691793423</v>
      </c>
      <c r="I83" s="1722" t="s">
        <v>344</v>
      </c>
      <c r="J83" s="2584" t="str">
        <f t="shared" si="17"/>
        <v>山</v>
      </c>
      <c r="K83" s="2581">
        <v>1</v>
      </c>
      <c r="L83" s="1677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570">
        <v>36739</v>
      </c>
      <c r="B84" s="2602">
        <v>100.47608867907711</v>
      </c>
      <c r="C84" s="593">
        <f t="shared" si="20"/>
        <v>-1.349938331995304E-2</v>
      </c>
      <c r="D84" s="1751">
        <f t="shared" si="29"/>
        <v>1.3</v>
      </c>
      <c r="E84" s="683">
        <f t="shared" si="24"/>
        <v>100.46906160571267</v>
      </c>
      <c r="F84" s="693">
        <f t="shared" si="21"/>
        <v>4.1252984152919225E-2</v>
      </c>
      <c r="G84" s="393">
        <f t="shared" si="26"/>
        <v>100.26461976600012</v>
      </c>
      <c r="H84" s="295">
        <f t="shared" si="22"/>
        <v>0.1109495911014875</v>
      </c>
      <c r="I84" s="1721" t="s">
        <v>344</v>
      </c>
      <c r="J84" s="2587" t="str">
        <f t="shared" si="17"/>
        <v>---</v>
      </c>
      <c r="K84" s="2581">
        <v>0</v>
      </c>
      <c r="L84" s="1677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567">
        <v>36770</v>
      </c>
      <c r="B85" s="2602">
        <v>100.42360209677737</v>
      </c>
      <c r="C85" s="2591">
        <f t="shared" si="20"/>
        <v>-5.2486582299735574E-2</v>
      </c>
      <c r="D85" s="1749">
        <f t="shared" si="29"/>
        <v>1.1000000000000001</v>
      </c>
      <c r="E85" s="687">
        <f t="shared" si="24"/>
        <v>100.46309294608385</v>
      </c>
      <c r="F85" s="266">
        <f t="shared" si="21"/>
        <v>-5.9686596288202054E-3</v>
      </c>
      <c r="G85" s="611">
        <f t="shared" si="26"/>
        <v>100.34568412091501</v>
      </c>
      <c r="H85" s="633">
        <f t="shared" si="22"/>
        <v>8.1064354914886394E-2</v>
      </c>
      <c r="I85" s="1718" t="s">
        <v>344</v>
      </c>
      <c r="J85" s="2584" t="str">
        <f t="shared" si="17"/>
        <v>---</v>
      </c>
      <c r="K85" s="2581">
        <v>0</v>
      </c>
      <c r="L85" s="1677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567">
        <v>36800</v>
      </c>
      <c r="B86" s="2602">
        <v>100.35744224880149</v>
      </c>
      <c r="C86" s="2591">
        <f t="shared" si="20"/>
        <v>-6.6159847975882258E-2</v>
      </c>
      <c r="D86" s="1749">
        <f t="shared" si="29"/>
        <v>1</v>
      </c>
      <c r="E86" s="687">
        <f t="shared" si="24"/>
        <v>100.41904434155198</v>
      </c>
      <c r="F86" s="266">
        <f t="shared" si="21"/>
        <v>-4.4048604531866431E-2</v>
      </c>
      <c r="G86" s="611">
        <f t="shared" si="26"/>
        <v>100.39287474367248</v>
      </c>
      <c r="H86" s="633">
        <f t="shared" si="22"/>
        <v>4.7190622757469214E-2</v>
      </c>
      <c r="I86" s="1718" t="s">
        <v>350</v>
      </c>
      <c r="J86" s="2584" t="str">
        <f t="shared" si="17"/>
        <v>---</v>
      </c>
      <c r="K86" s="2581">
        <v>0</v>
      </c>
      <c r="L86" s="1677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567">
        <v>36831</v>
      </c>
      <c r="B87" s="2602">
        <v>100.27177302031879</v>
      </c>
      <c r="C87" s="2591">
        <f t="shared" si="20"/>
        <v>-8.5669228482700532E-2</v>
      </c>
      <c r="D87" s="1749">
        <f t="shared" si="29"/>
        <v>0.8</v>
      </c>
      <c r="E87" s="687">
        <f t="shared" si="24"/>
        <v>100.35093912196589</v>
      </c>
      <c r="F87" s="266">
        <f t="shared" si="21"/>
        <v>-6.8105219586087173E-2</v>
      </c>
      <c r="G87" s="611">
        <f t="shared" si="26"/>
        <v>100.40176170137913</v>
      </c>
      <c r="H87" s="633">
        <f t="shared" si="22"/>
        <v>8.886957706650378E-3</v>
      </c>
      <c r="I87" s="1718" t="s">
        <v>350</v>
      </c>
      <c r="J87" s="2584" t="str">
        <f t="shared" si="17"/>
        <v>---</v>
      </c>
      <c r="K87" s="2581">
        <v>0</v>
      </c>
      <c r="L87" s="1677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568">
        <v>36861</v>
      </c>
      <c r="B88" s="2603">
        <v>100.16868062014774</v>
      </c>
      <c r="C88" s="2592">
        <f t="shared" si="20"/>
        <v>-0.10309240017105026</v>
      </c>
      <c r="D88" s="1750">
        <f t="shared" si="29"/>
        <v>0.6</v>
      </c>
      <c r="E88" s="688">
        <f t="shared" si="24"/>
        <v>100.26596529642268</v>
      </c>
      <c r="F88" s="267">
        <f t="shared" si="21"/>
        <v>-8.4973825543215753E-2</v>
      </c>
      <c r="G88" s="612">
        <f t="shared" si="26"/>
        <v>100.37552611474048</v>
      </c>
      <c r="H88" s="634">
        <f t="shared" si="22"/>
        <v>-2.6235586638648556E-2</v>
      </c>
      <c r="I88" s="1719" t="s">
        <v>346</v>
      </c>
      <c r="J88" s="2585" t="str">
        <f t="shared" si="17"/>
        <v>---</v>
      </c>
      <c r="K88" s="2582">
        <v>0</v>
      </c>
      <c r="L88" s="1678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567">
        <v>36892</v>
      </c>
      <c r="B89" s="2602">
        <v>100.00924782094728</v>
      </c>
      <c r="C89" s="2591">
        <f t="shared" si="20"/>
        <v>-0.15943279920045939</v>
      </c>
      <c r="D89" s="1749">
        <f t="shared" si="29"/>
        <v>0.3</v>
      </c>
      <c r="E89" s="687">
        <f t="shared" si="24"/>
        <v>100.14990048713794</v>
      </c>
      <c r="F89" s="266">
        <f t="shared" si="21"/>
        <v>-0.11606480928473673</v>
      </c>
      <c r="G89" s="611">
        <f t="shared" si="26"/>
        <v>100.31377464978097</v>
      </c>
      <c r="H89" s="633">
        <f t="shared" si="22"/>
        <v>-6.1751464959513669E-2</v>
      </c>
      <c r="I89" s="1718" t="s">
        <v>346</v>
      </c>
      <c r="J89" s="2586" t="str">
        <f t="shared" si="17"/>
        <v>---</v>
      </c>
      <c r="K89" s="2581">
        <v>0</v>
      </c>
      <c r="L89" s="1677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567">
        <v>36923</v>
      </c>
      <c r="B90" s="2602">
        <v>99.808728667389232</v>
      </c>
      <c r="C90" s="2591">
        <f t="shared" si="20"/>
        <v>-0.20051915355804795</v>
      </c>
      <c r="D90" s="1749">
        <f t="shared" si="29"/>
        <v>0</v>
      </c>
      <c r="E90" s="687">
        <f t="shared" si="24"/>
        <v>99.995552369494746</v>
      </c>
      <c r="F90" s="266">
        <f t="shared" si="21"/>
        <v>-0.15434811764319534</v>
      </c>
      <c r="G90" s="611">
        <f t="shared" si="26"/>
        <v>100.2165090219227</v>
      </c>
      <c r="H90" s="633">
        <f t="shared" si="22"/>
        <v>-9.7265627858263315E-2</v>
      </c>
      <c r="I90" s="1718" t="s">
        <v>346</v>
      </c>
      <c r="J90" s="2584" t="str">
        <f t="shared" si="17"/>
        <v>---</v>
      </c>
      <c r="K90" s="2581">
        <v>0</v>
      </c>
      <c r="L90" s="1677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567">
        <v>36951</v>
      </c>
      <c r="B91" s="2602">
        <v>99.590742725040755</v>
      </c>
      <c r="C91" s="2591">
        <f t="shared" si="20"/>
        <v>-0.21798594234847712</v>
      </c>
      <c r="D91" s="1749">
        <f t="shared" si="29"/>
        <v>-0.4</v>
      </c>
      <c r="E91" s="687">
        <f t="shared" si="24"/>
        <v>99.80290640445908</v>
      </c>
      <c r="F91" s="266">
        <f t="shared" si="21"/>
        <v>-0.19264596503566622</v>
      </c>
      <c r="G91" s="611">
        <f t="shared" si="26"/>
        <v>100.09003102848895</v>
      </c>
      <c r="H91" s="633">
        <f t="shared" si="22"/>
        <v>-0.12647799343375254</v>
      </c>
      <c r="I91" s="1718" t="s">
        <v>346</v>
      </c>
      <c r="J91" s="2584" t="str">
        <f t="shared" si="17"/>
        <v>---</v>
      </c>
      <c r="K91" s="2581">
        <v>0</v>
      </c>
      <c r="L91" s="1677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567">
        <v>36982</v>
      </c>
      <c r="B92" s="2602">
        <v>99.399285729770099</v>
      </c>
      <c r="C92" s="2591">
        <f t="shared" si="20"/>
        <v>-0.19145699527065574</v>
      </c>
      <c r="D92" s="1749">
        <f t="shared" si="29"/>
        <v>-0.8</v>
      </c>
      <c r="E92" s="687">
        <f t="shared" si="24"/>
        <v>99.599585707400024</v>
      </c>
      <c r="F92" s="266">
        <f t="shared" si="21"/>
        <v>-0.20332069705905553</v>
      </c>
      <c r="G92" s="611">
        <f t="shared" si="26"/>
        <v>99.943700118916482</v>
      </c>
      <c r="H92" s="633">
        <f t="shared" si="22"/>
        <v>-0.14633090957246964</v>
      </c>
      <c r="I92" s="1718" t="s">
        <v>346</v>
      </c>
      <c r="J92" s="2584" t="str">
        <f t="shared" si="17"/>
        <v>---</v>
      </c>
      <c r="K92" s="2581">
        <v>0</v>
      </c>
      <c r="L92" s="1677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567">
        <v>37012</v>
      </c>
      <c r="B93" s="2602">
        <v>99.223566961152756</v>
      </c>
      <c r="C93" s="2591">
        <f t="shared" si="20"/>
        <v>-0.17571876861734381</v>
      </c>
      <c r="D93" s="1749">
        <f t="shared" si="29"/>
        <v>-1.1000000000000001</v>
      </c>
      <c r="E93" s="687">
        <f t="shared" si="24"/>
        <v>99.404531805321199</v>
      </c>
      <c r="F93" s="266">
        <f t="shared" si="21"/>
        <v>-0.19505390207882556</v>
      </c>
      <c r="G93" s="611">
        <f t="shared" si="26"/>
        <v>99.781717934966665</v>
      </c>
      <c r="H93" s="633">
        <f t="shared" si="22"/>
        <v>-0.16198218394981723</v>
      </c>
      <c r="I93" s="1718" t="s">
        <v>346</v>
      </c>
      <c r="J93" s="2584" t="str">
        <f t="shared" si="17"/>
        <v>---</v>
      </c>
      <c r="K93" s="2581">
        <v>0</v>
      </c>
      <c r="L93" s="1677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567">
        <v>37043</v>
      </c>
      <c r="B94" s="2602">
        <v>99.033128661557839</v>
      </c>
      <c r="C94" s="2591">
        <f t="shared" si="20"/>
        <v>-0.19043829959491632</v>
      </c>
      <c r="D94" s="1749">
        <f t="shared" si="29"/>
        <v>-1.4</v>
      </c>
      <c r="E94" s="687">
        <f t="shared" si="24"/>
        <v>99.218660450826903</v>
      </c>
      <c r="F94" s="266">
        <f t="shared" si="21"/>
        <v>-0.18587135449429582</v>
      </c>
      <c r="G94" s="611">
        <f t="shared" si="26"/>
        <v>99.604768740857949</v>
      </c>
      <c r="H94" s="633">
        <f t="shared" si="22"/>
        <v>-0.17694919410871535</v>
      </c>
      <c r="I94" s="1718" t="s">
        <v>346</v>
      </c>
      <c r="J94" s="2584" t="str">
        <f t="shared" si="17"/>
        <v>---</v>
      </c>
      <c r="K94" s="2581">
        <v>0</v>
      </c>
      <c r="L94" s="1677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567">
        <v>37073</v>
      </c>
      <c r="B95" s="2602">
        <v>98.798951131745724</v>
      </c>
      <c r="C95" s="2591">
        <f t="shared" si="20"/>
        <v>-0.23417752981211493</v>
      </c>
      <c r="D95" s="1749">
        <f t="shared" si="29"/>
        <v>-1.7</v>
      </c>
      <c r="E95" s="687">
        <f t="shared" si="24"/>
        <v>99.018548918152121</v>
      </c>
      <c r="F95" s="266">
        <f t="shared" si="21"/>
        <v>-0.20011153267478221</v>
      </c>
      <c r="G95" s="611">
        <f t="shared" si="26"/>
        <v>99.409093099657667</v>
      </c>
      <c r="H95" s="633">
        <f t="shared" si="22"/>
        <v>-0.1956756412002818</v>
      </c>
      <c r="I95" s="1718" t="s">
        <v>346</v>
      </c>
      <c r="J95" s="2584" t="str">
        <f t="shared" si="17"/>
        <v>---</v>
      </c>
      <c r="K95" s="2581">
        <v>0</v>
      </c>
      <c r="L95" s="1677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567">
        <v>37104</v>
      </c>
      <c r="B96" s="2602">
        <v>98.529993441764688</v>
      </c>
      <c r="C96" s="2591">
        <f t="shared" si="20"/>
        <v>-0.2689576899810362</v>
      </c>
      <c r="D96" s="1749">
        <f t="shared" si="29"/>
        <v>-1.9</v>
      </c>
      <c r="E96" s="687">
        <f t="shared" si="24"/>
        <v>98.787357745022746</v>
      </c>
      <c r="F96" s="266">
        <f t="shared" si="21"/>
        <v>-0.23119117312937476</v>
      </c>
      <c r="G96" s="611">
        <f t="shared" si="26"/>
        <v>99.197771045488722</v>
      </c>
      <c r="H96" s="633">
        <f t="shared" si="22"/>
        <v>-0.21132205416894578</v>
      </c>
      <c r="I96" s="1718" t="s">
        <v>346</v>
      </c>
      <c r="J96" s="2584" t="str">
        <f t="shared" si="17"/>
        <v>---</v>
      </c>
      <c r="K96" s="2581">
        <v>0</v>
      </c>
      <c r="L96" s="1677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567">
        <v>37135</v>
      </c>
      <c r="B97" s="2602">
        <v>98.314428447608677</v>
      </c>
      <c r="C97" s="2591">
        <f t="shared" si="20"/>
        <v>-0.21556499415601138</v>
      </c>
      <c r="D97" s="1749">
        <f t="shared" si="29"/>
        <v>-2.1</v>
      </c>
      <c r="E97" s="687">
        <f t="shared" si="24"/>
        <v>98.547791007039692</v>
      </c>
      <c r="F97" s="266">
        <f t="shared" si="21"/>
        <v>-0.23956673798305417</v>
      </c>
      <c r="G97" s="611">
        <f t="shared" si="26"/>
        <v>98.984299585520063</v>
      </c>
      <c r="H97" s="633">
        <f t="shared" si="22"/>
        <v>-0.21347145996865891</v>
      </c>
      <c r="I97" s="1718" t="s">
        <v>346</v>
      </c>
      <c r="J97" s="2584" t="str">
        <f t="shared" si="17"/>
        <v>---</v>
      </c>
      <c r="K97" s="2581">
        <v>0</v>
      </c>
      <c r="L97" s="1677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567">
        <v>37165</v>
      </c>
      <c r="B98" s="2602">
        <v>98.162526200959007</v>
      </c>
      <c r="C98" s="2591">
        <f t="shared" si="20"/>
        <v>-0.15190224664966934</v>
      </c>
      <c r="D98" s="1749">
        <f t="shared" si="29"/>
        <v>-2.2000000000000002</v>
      </c>
      <c r="E98" s="687">
        <f t="shared" si="24"/>
        <v>98.335649363444119</v>
      </c>
      <c r="F98" s="266">
        <f t="shared" si="21"/>
        <v>-0.2121416435955723</v>
      </c>
      <c r="G98" s="611">
        <f t="shared" si="26"/>
        <v>98.780268653508401</v>
      </c>
      <c r="H98" s="633">
        <f t="shared" si="22"/>
        <v>-0.204030932011662</v>
      </c>
      <c r="I98" s="1718" t="s">
        <v>346</v>
      </c>
      <c r="J98" s="2584" t="str">
        <f t="shared" si="17"/>
        <v>---</v>
      </c>
      <c r="K98" s="2581">
        <v>0</v>
      </c>
      <c r="L98" s="1677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571">
        <v>37196</v>
      </c>
      <c r="B99" s="2602">
        <v>98.115064246216122</v>
      </c>
      <c r="C99" s="2591">
        <f t="shared" si="20"/>
        <v>-4.7461954742885837E-2</v>
      </c>
      <c r="D99" s="1752">
        <f t="shared" si="29"/>
        <v>-2.2000000000000002</v>
      </c>
      <c r="E99" s="1186">
        <f t="shared" si="24"/>
        <v>98.197339631594602</v>
      </c>
      <c r="F99" s="1188">
        <f t="shared" si="21"/>
        <v>-0.13830973184951745</v>
      </c>
      <c r="G99" s="652">
        <f t="shared" si="26"/>
        <v>98.596808441572108</v>
      </c>
      <c r="H99" s="653">
        <f t="shared" si="22"/>
        <v>-0.18346021193629269</v>
      </c>
      <c r="I99" s="1722" t="s">
        <v>346</v>
      </c>
      <c r="J99" s="2584" t="str">
        <f t="shared" si="17"/>
        <v>谷</v>
      </c>
      <c r="K99" s="2581">
        <v>-1</v>
      </c>
      <c r="L99" s="1677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572">
        <v>37226</v>
      </c>
      <c r="B100" s="2603">
        <v>98.135930746296438</v>
      </c>
      <c r="C100" s="2594">
        <f t="shared" si="20"/>
        <v>2.0866500080316541E-2</v>
      </c>
      <c r="D100" s="1753">
        <f t="shared" si="29"/>
        <v>-2</v>
      </c>
      <c r="E100" s="684">
        <f t="shared" si="24"/>
        <v>98.137840397823865</v>
      </c>
      <c r="F100" s="694">
        <f t="shared" si="21"/>
        <v>-5.9499233770736737E-2</v>
      </c>
      <c r="G100" s="395">
        <f t="shared" si="26"/>
        <v>98.441431839449791</v>
      </c>
      <c r="H100" s="298">
        <f t="shared" si="22"/>
        <v>-0.15537660212231685</v>
      </c>
      <c r="I100" s="1723" t="s">
        <v>346</v>
      </c>
      <c r="J100" s="2588" t="str">
        <f t="shared" si="17"/>
        <v>---</v>
      </c>
      <c r="K100" s="2582">
        <v>0</v>
      </c>
      <c r="L100" s="1678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567">
        <v>37257</v>
      </c>
      <c r="B101" s="2602">
        <v>98.196922182279366</v>
      </c>
      <c r="C101" s="2591">
        <f t="shared" si="20"/>
        <v>6.0991435982927555E-2</v>
      </c>
      <c r="D101" s="1749">
        <f t="shared" si="29"/>
        <v>-1.8</v>
      </c>
      <c r="E101" s="687">
        <f t="shared" si="24"/>
        <v>98.149305724930642</v>
      </c>
      <c r="F101" s="266">
        <f t="shared" si="21"/>
        <v>1.1465327106776613E-2</v>
      </c>
      <c r="G101" s="611">
        <f t="shared" si="26"/>
        <v>98.32197377098143</v>
      </c>
      <c r="H101" s="633">
        <f t="shared" si="22"/>
        <v>-0.11945806846836149</v>
      </c>
      <c r="I101" s="1718" t="s">
        <v>349</v>
      </c>
      <c r="J101" s="2586" t="str">
        <f t="shared" si="17"/>
        <v>---</v>
      </c>
      <c r="K101" s="2581">
        <v>0</v>
      </c>
      <c r="L101" s="1677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567">
        <v>37288</v>
      </c>
      <c r="B102" s="2602">
        <v>98.290833394863668</v>
      </c>
      <c r="C102" s="2591">
        <f t="shared" si="20"/>
        <v>9.3911212584302461E-2</v>
      </c>
      <c r="D102" s="1749">
        <f t="shared" si="29"/>
        <v>-1.5</v>
      </c>
      <c r="E102" s="687">
        <f t="shared" si="24"/>
        <v>98.207895441146491</v>
      </c>
      <c r="F102" s="266">
        <f t="shared" si="21"/>
        <v>5.8589716215848853E-2</v>
      </c>
      <c r="G102" s="611">
        <f t="shared" si="26"/>
        <v>98.249385522855405</v>
      </c>
      <c r="H102" s="633">
        <f t="shared" si="22"/>
        <v>-7.2588248126024268E-2</v>
      </c>
      <c r="I102" s="1718" t="s">
        <v>349</v>
      </c>
      <c r="J102" s="2584" t="str">
        <f t="shared" si="17"/>
        <v>---</v>
      </c>
      <c r="K102" s="2581">
        <v>0</v>
      </c>
      <c r="L102" s="1677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567">
        <v>37316</v>
      </c>
      <c r="B103" s="2602">
        <v>98.42257953937191</v>
      </c>
      <c r="C103" s="2591">
        <f t="shared" si="20"/>
        <v>0.13174614450824151</v>
      </c>
      <c r="D103" s="1749">
        <f t="shared" si="29"/>
        <v>-1.2</v>
      </c>
      <c r="E103" s="687">
        <f t="shared" si="24"/>
        <v>98.303445038838319</v>
      </c>
      <c r="F103" s="266">
        <f t="shared" si="21"/>
        <v>9.5549597691828581E-2</v>
      </c>
      <c r="G103" s="611">
        <f t="shared" si="26"/>
        <v>98.234040679656445</v>
      </c>
      <c r="H103" s="633">
        <f t="shared" si="22"/>
        <v>-1.5344843198960234E-2</v>
      </c>
      <c r="I103" s="1718" t="s">
        <v>344</v>
      </c>
      <c r="J103" s="2584" t="str">
        <f t="shared" si="17"/>
        <v>---</v>
      </c>
      <c r="K103" s="2581">
        <v>0</v>
      </c>
      <c r="L103" s="1677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567">
        <v>37347</v>
      </c>
      <c r="B104" s="2602">
        <v>98.585551221738953</v>
      </c>
      <c r="C104" s="2591">
        <f t="shared" si="20"/>
        <v>0.16297168236704351</v>
      </c>
      <c r="D104" s="1749">
        <f t="shared" si="29"/>
        <v>-0.8</v>
      </c>
      <c r="E104" s="687">
        <f t="shared" si="24"/>
        <v>98.432988051991515</v>
      </c>
      <c r="F104" s="266">
        <f t="shared" si="21"/>
        <v>0.12954301315319583</v>
      </c>
      <c r="G104" s="611">
        <f t="shared" si="26"/>
        <v>98.272772504532213</v>
      </c>
      <c r="H104" s="633">
        <f t="shared" si="22"/>
        <v>3.8731824875767984E-2</v>
      </c>
      <c r="I104" s="1718" t="s">
        <v>344</v>
      </c>
      <c r="J104" s="2584" t="str">
        <f t="shared" si="17"/>
        <v>---</v>
      </c>
      <c r="K104" s="2581">
        <v>0</v>
      </c>
      <c r="L104" s="1677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567">
        <v>37377</v>
      </c>
      <c r="B105" s="2602">
        <v>98.752255509316328</v>
      </c>
      <c r="C105" s="2591">
        <f t="shared" si="20"/>
        <v>0.16670428757737454</v>
      </c>
      <c r="D105" s="1749">
        <f t="shared" si="29"/>
        <v>-0.5</v>
      </c>
      <c r="E105" s="687">
        <f t="shared" si="24"/>
        <v>98.586795423475735</v>
      </c>
      <c r="F105" s="266">
        <f t="shared" si="21"/>
        <v>0.15380737148421986</v>
      </c>
      <c r="G105" s="611">
        <f t="shared" si="26"/>
        <v>98.357019548583253</v>
      </c>
      <c r="H105" s="633">
        <f t="shared" si="22"/>
        <v>8.4247044051039666E-2</v>
      </c>
      <c r="I105" s="1718" t="s">
        <v>344</v>
      </c>
      <c r="J105" s="2584" t="str">
        <f t="shared" si="17"/>
        <v>---</v>
      </c>
      <c r="K105" s="2581">
        <v>0</v>
      </c>
      <c r="L105" s="1677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567">
        <v>37408</v>
      </c>
      <c r="B106" s="2602">
        <v>98.920855591891851</v>
      </c>
      <c r="C106" s="2591">
        <f t="shared" si="20"/>
        <v>0.16860008257552295</v>
      </c>
      <c r="D106" s="1749">
        <f t="shared" si="29"/>
        <v>-0.1</v>
      </c>
      <c r="E106" s="687">
        <f t="shared" si="24"/>
        <v>98.752887440982377</v>
      </c>
      <c r="F106" s="266">
        <f t="shared" si="21"/>
        <v>0.16609201750664226</v>
      </c>
      <c r="G106" s="611">
        <f t="shared" si="26"/>
        <v>98.472132597965498</v>
      </c>
      <c r="H106" s="633">
        <f t="shared" si="22"/>
        <v>0.11511304938224498</v>
      </c>
      <c r="I106" s="1718" t="s">
        <v>344</v>
      </c>
      <c r="J106" s="2584" t="str">
        <f t="shared" si="17"/>
        <v>---</v>
      </c>
      <c r="K106" s="2581">
        <v>0</v>
      </c>
      <c r="L106" s="1677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567">
        <v>37438</v>
      </c>
      <c r="B107" s="2602">
        <v>99.094750311994943</v>
      </c>
      <c r="C107" s="2591">
        <f t="shared" si="20"/>
        <v>0.17389472010309248</v>
      </c>
      <c r="D107" s="1749">
        <f t="shared" si="29"/>
        <v>0.3</v>
      </c>
      <c r="E107" s="687">
        <f t="shared" si="24"/>
        <v>98.922620471067717</v>
      </c>
      <c r="F107" s="266">
        <f t="shared" si="21"/>
        <v>0.16973303008533946</v>
      </c>
      <c r="G107" s="611">
        <f t="shared" si="26"/>
        <v>98.609106821636729</v>
      </c>
      <c r="H107" s="633">
        <f t="shared" si="22"/>
        <v>0.13697422367123124</v>
      </c>
      <c r="I107" s="1718" t="s">
        <v>344</v>
      </c>
      <c r="J107" s="2584" t="str">
        <f t="shared" si="17"/>
        <v>---</v>
      </c>
      <c r="K107" s="2581">
        <v>0</v>
      </c>
      <c r="L107" s="1677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567">
        <v>37469</v>
      </c>
      <c r="B108" s="2602">
        <v>99.275954177318837</v>
      </c>
      <c r="C108" s="2591">
        <f t="shared" si="20"/>
        <v>0.18120386532389432</v>
      </c>
      <c r="D108" s="1749">
        <f t="shared" si="29"/>
        <v>0.8</v>
      </c>
      <c r="E108" s="687">
        <f t="shared" si="24"/>
        <v>99.097186693735225</v>
      </c>
      <c r="F108" s="266">
        <f t="shared" si="21"/>
        <v>0.17456622266750799</v>
      </c>
      <c r="G108" s="611">
        <f t="shared" si="26"/>
        <v>98.763254249499496</v>
      </c>
      <c r="H108" s="633">
        <f t="shared" si="22"/>
        <v>0.15414742786276747</v>
      </c>
      <c r="I108" s="1718" t="s">
        <v>344</v>
      </c>
      <c r="J108" s="2584" t="str">
        <f t="shared" si="17"/>
        <v>---</v>
      </c>
      <c r="K108" s="2581">
        <v>0</v>
      </c>
      <c r="L108" s="1677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567">
        <v>37500</v>
      </c>
      <c r="B109" s="2602">
        <v>99.442694322844332</v>
      </c>
      <c r="C109" s="2591">
        <f t="shared" si="20"/>
        <v>0.16674014552549465</v>
      </c>
      <c r="D109" s="1749">
        <f t="shared" si="29"/>
        <v>1.1000000000000001</v>
      </c>
      <c r="E109" s="687">
        <f t="shared" si="24"/>
        <v>99.271132937386028</v>
      </c>
      <c r="F109" s="266">
        <f t="shared" si="21"/>
        <v>0.17394624365080347</v>
      </c>
      <c r="G109" s="611">
        <f t="shared" si="26"/>
        <v>98.927805810639583</v>
      </c>
      <c r="H109" s="633">
        <f t="shared" si="22"/>
        <v>0.16455156114008673</v>
      </c>
      <c r="I109" s="1718" t="s">
        <v>344</v>
      </c>
      <c r="J109" s="2584" t="str">
        <f t="shared" si="17"/>
        <v>---</v>
      </c>
      <c r="K109" s="2581">
        <v>0</v>
      </c>
      <c r="L109" s="1677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567">
        <v>37530</v>
      </c>
      <c r="B110" s="2602">
        <v>99.575427472462508</v>
      </c>
      <c r="C110" s="2591">
        <f t="shared" si="20"/>
        <v>0.13273314961817562</v>
      </c>
      <c r="D110" s="1749">
        <f t="shared" si="29"/>
        <v>1.4</v>
      </c>
      <c r="E110" s="687">
        <f t="shared" si="24"/>
        <v>99.431358657541907</v>
      </c>
      <c r="F110" s="266">
        <f t="shared" si="21"/>
        <v>0.16022572015587855</v>
      </c>
      <c r="G110" s="611">
        <f t="shared" si="26"/>
        <v>99.092498372509681</v>
      </c>
      <c r="H110" s="633">
        <f t="shared" si="22"/>
        <v>0.16469256187009762</v>
      </c>
      <c r="I110" s="1718" t="s">
        <v>344</v>
      </c>
      <c r="J110" s="2584" t="str">
        <f t="shared" si="17"/>
        <v>---</v>
      </c>
      <c r="K110" s="2581">
        <v>0</v>
      </c>
      <c r="L110" s="1677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567">
        <v>37561</v>
      </c>
      <c r="B111" s="2602">
        <v>99.649535313774749</v>
      </c>
      <c r="C111" s="2591">
        <f t="shared" si="20"/>
        <v>7.4107841312240907E-2</v>
      </c>
      <c r="D111" s="1749">
        <f t="shared" si="29"/>
        <v>1.6</v>
      </c>
      <c r="E111" s="687">
        <f t="shared" si="24"/>
        <v>99.555885703027187</v>
      </c>
      <c r="F111" s="266">
        <f t="shared" si="21"/>
        <v>0.12452704548528004</v>
      </c>
      <c r="G111" s="611">
        <f t="shared" si="26"/>
        <v>99.244496099943376</v>
      </c>
      <c r="H111" s="633">
        <f t="shared" si="22"/>
        <v>0.15199772743369522</v>
      </c>
      <c r="I111" s="1718" t="s">
        <v>344</v>
      </c>
      <c r="J111" s="2584" t="str">
        <f t="shared" si="17"/>
        <v>---</v>
      </c>
      <c r="K111" s="2581">
        <v>0</v>
      </c>
      <c r="L111" s="1677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568">
        <v>37591</v>
      </c>
      <c r="B112" s="2603">
        <v>99.675920572224229</v>
      </c>
      <c r="C112" s="2592">
        <f t="shared" si="20"/>
        <v>2.638525844947992E-2</v>
      </c>
      <c r="D112" s="1750">
        <f t="shared" si="29"/>
        <v>1.6</v>
      </c>
      <c r="E112" s="688">
        <f t="shared" si="24"/>
        <v>99.633627786153838</v>
      </c>
      <c r="F112" s="267">
        <f t="shared" si="21"/>
        <v>7.7742083126651096E-2</v>
      </c>
      <c r="G112" s="612">
        <f t="shared" si="26"/>
        <v>99.376448251787352</v>
      </c>
      <c r="H112" s="634">
        <f t="shared" si="22"/>
        <v>0.13195215184397568</v>
      </c>
      <c r="I112" s="1719" t="s">
        <v>344</v>
      </c>
      <c r="J112" s="2585" t="str">
        <f t="shared" si="17"/>
        <v>---</v>
      </c>
      <c r="K112" s="2582">
        <v>0</v>
      </c>
      <c r="L112" s="1678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567">
        <v>37622</v>
      </c>
      <c r="B113" s="2602">
        <v>99.651787253489246</v>
      </c>
      <c r="C113" s="2591">
        <f t="shared" si="20"/>
        <v>-2.4133318734982367E-2</v>
      </c>
      <c r="D113" s="1749">
        <f t="shared" si="29"/>
        <v>1.5</v>
      </c>
      <c r="E113" s="687">
        <f t="shared" si="24"/>
        <v>99.65908104649607</v>
      </c>
      <c r="F113" s="266">
        <f t="shared" si="21"/>
        <v>2.5453260342231943E-2</v>
      </c>
      <c r="G113" s="611">
        <f t="shared" si="26"/>
        <v>99.480867060586974</v>
      </c>
      <c r="H113" s="633">
        <f t="shared" si="22"/>
        <v>0.10441880879962184</v>
      </c>
      <c r="I113" s="1718" t="s">
        <v>350</v>
      </c>
      <c r="J113" s="2586" t="str">
        <f t="shared" si="17"/>
        <v>---</v>
      </c>
      <c r="K113" s="2581">
        <v>0</v>
      </c>
      <c r="L113" s="1677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567">
        <v>37653</v>
      </c>
      <c r="B114" s="2602">
        <v>99.612558772263384</v>
      </c>
      <c r="C114" s="2591">
        <f t="shared" si="20"/>
        <v>-3.9228481225862311E-2</v>
      </c>
      <c r="D114" s="1749">
        <f t="shared" si="29"/>
        <v>1.3</v>
      </c>
      <c r="E114" s="687">
        <f t="shared" si="24"/>
        <v>99.646755532658958</v>
      </c>
      <c r="F114" s="266">
        <f t="shared" si="21"/>
        <v>-1.2325513837112112E-2</v>
      </c>
      <c r="G114" s="611">
        <f t="shared" si="26"/>
        <v>99.554839697768188</v>
      </c>
      <c r="H114" s="633">
        <f t="shared" si="22"/>
        <v>7.397263718121394E-2</v>
      </c>
      <c r="I114" s="1718" t="s">
        <v>350</v>
      </c>
      <c r="J114" s="2584" t="str">
        <f t="shared" si="17"/>
        <v>---</v>
      </c>
      <c r="K114" s="2581">
        <v>0</v>
      </c>
      <c r="L114" s="1677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567">
        <v>37681</v>
      </c>
      <c r="B115" s="2602">
        <v>99.555150645935541</v>
      </c>
      <c r="C115" s="2591">
        <f t="shared" si="20"/>
        <v>-5.7408126327842979E-2</v>
      </c>
      <c r="D115" s="1749">
        <f t="shared" si="29"/>
        <v>1.2</v>
      </c>
      <c r="E115" s="687">
        <f t="shared" si="24"/>
        <v>99.606498890562719</v>
      </c>
      <c r="F115" s="266">
        <f t="shared" si="21"/>
        <v>-4.0256642096238693E-2</v>
      </c>
      <c r="G115" s="611">
        <f t="shared" si="26"/>
        <v>99.59472490757058</v>
      </c>
      <c r="H115" s="633">
        <f t="shared" si="22"/>
        <v>3.9885209802392296E-2</v>
      </c>
      <c r="I115" s="1718" t="s">
        <v>346</v>
      </c>
      <c r="J115" s="2584" t="str">
        <f t="shared" si="17"/>
        <v>---</v>
      </c>
      <c r="K115" s="2581">
        <v>0</v>
      </c>
      <c r="L115" s="1677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567">
        <v>37712</v>
      </c>
      <c r="B116" s="2602">
        <v>99.480775087625261</v>
      </c>
      <c r="C116" s="2591">
        <f t="shared" si="20"/>
        <v>-7.4375558310279644E-2</v>
      </c>
      <c r="D116" s="1749">
        <f t="shared" si="29"/>
        <v>0.9</v>
      </c>
      <c r="E116" s="687">
        <f t="shared" si="24"/>
        <v>99.549494835274729</v>
      </c>
      <c r="F116" s="266">
        <f t="shared" si="21"/>
        <v>-5.7004055287990241E-2</v>
      </c>
      <c r="G116" s="611">
        <f t="shared" si="26"/>
        <v>99.600165016825002</v>
      </c>
      <c r="H116" s="633">
        <f t="shared" si="22"/>
        <v>5.4401092544225094E-3</v>
      </c>
      <c r="I116" s="1718" t="s">
        <v>346</v>
      </c>
      <c r="J116" s="2584" t="str">
        <f t="shared" si="17"/>
        <v>---</v>
      </c>
      <c r="K116" s="2581">
        <v>0</v>
      </c>
      <c r="L116" s="1677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567">
        <v>37742</v>
      </c>
      <c r="B117" s="2602">
        <v>99.43512651022111</v>
      </c>
      <c r="C117" s="2591">
        <f t="shared" si="20"/>
        <v>-4.5648577404151069E-2</v>
      </c>
      <c r="D117" s="1749">
        <f t="shared" si="29"/>
        <v>0.7</v>
      </c>
      <c r="E117" s="687">
        <f t="shared" si="24"/>
        <v>99.490350747927309</v>
      </c>
      <c r="F117" s="266">
        <f t="shared" si="21"/>
        <v>-5.9144087347419827E-2</v>
      </c>
      <c r="G117" s="611">
        <f t="shared" si="26"/>
        <v>99.580122022219072</v>
      </c>
      <c r="H117" s="633">
        <f t="shared" si="22"/>
        <v>-2.0042994605930176E-2</v>
      </c>
      <c r="I117" s="1718" t="s">
        <v>346</v>
      </c>
      <c r="J117" s="2584" t="str">
        <f t="shared" si="17"/>
        <v>---</v>
      </c>
      <c r="K117" s="2581">
        <v>0</v>
      </c>
      <c r="L117" s="1677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567">
        <v>37773</v>
      </c>
      <c r="B118" s="2602">
        <v>99.42695527857299</v>
      </c>
      <c r="C118" s="2591">
        <f t="shared" si="20"/>
        <v>-8.1712316481201697E-3</v>
      </c>
      <c r="D118" s="1749">
        <f t="shared" si="29"/>
        <v>0.5</v>
      </c>
      <c r="E118" s="687">
        <f t="shared" si="24"/>
        <v>99.447618958806444</v>
      </c>
      <c r="F118" s="266">
        <f t="shared" si="21"/>
        <v>-4.2731789120864505E-2</v>
      </c>
      <c r="G118" s="611">
        <f t="shared" si="26"/>
        <v>99.548324874333119</v>
      </c>
      <c r="H118" s="633">
        <f t="shared" si="22"/>
        <v>-3.1797147885953336E-2</v>
      </c>
      <c r="I118" s="1718" t="s">
        <v>346</v>
      </c>
      <c r="J118" s="2584" t="str">
        <f t="shared" si="17"/>
        <v>---</v>
      </c>
      <c r="K118" s="2581">
        <v>0</v>
      </c>
      <c r="L118" s="1677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567">
        <v>37803</v>
      </c>
      <c r="B119" s="2602">
        <v>99.458685875584905</v>
      </c>
      <c r="C119" s="2591">
        <f t="shared" si="20"/>
        <v>3.1730597011915052E-2</v>
      </c>
      <c r="D119" s="1749">
        <f t="shared" si="29"/>
        <v>0.4</v>
      </c>
      <c r="E119" s="687">
        <f t="shared" si="24"/>
        <v>99.44025588812633</v>
      </c>
      <c r="F119" s="266">
        <f t="shared" si="21"/>
        <v>-7.3630706801139922E-3</v>
      </c>
      <c r="G119" s="611">
        <f t="shared" si="26"/>
        <v>99.517291346241777</v>
      </c>
      <c r="H119" s="633">
        <f t="shared" si="22"/>
        <v>-3.1033528091342077E-2</v>
      </c>
      <c r="I119" s="1718" t="s">
        <v>349</v>
      </c>
      <c r="J119" s="2584" t="str">
        <f t="shared" si="17"/>
        <v>---</v>
      </c>
      <c r="K119" s="2581">
        <v>0</v>
      </c>
      <c r="L119" s="1677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567">
        <v>37834</v>
      </c>
      <c r="B120" s="2602">
        <v>99.529475692956112</v>
      </c>
      <c r="C120" s="2591">
        <f t="shared" si="20"/>
        <v>7.0789817371206709E-2</v>
      </c>
      <c r="D120" s="1749">
        <f t="shared" si="29"/>
        <v>0.3</v>
      </c>
      <c r="E120" s="687">
        <f t="shared" si="24"/>
        <v>99.471705615704664</v>
      </c>
      <c r="F120" s="266">
        <f t="shared" si="21"/>
        <v>3.1449727578333864E-2</v>
      </c>
      <c r="G120" s="611">
        <f t="shared" si="26"/>
        <v>99.499818266165605</v>
      </c>
      <c r="H120" s="633">
        <f t="shared" si="22"/>
        <v>-1.7473080076172209E-2</v>
      </c>
      <c r="I120" s="1718" t="s">
        <v>349</v>
      </c>
      <c r="J120" s="2584" t="str">
        <f t="shared" si="17"/>
        <v>---</v>
      </c>
      <c r="K120" s="2581">
        <v>0</v>
      </c>
      <c r="L120" s="1677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567">
        <v>37865</v>
      </c>
      <c r="B121" s="2602">
        <v>99.647036246341159</v>
      </c>
      <c r="C121" s="2591">
        <f t="shared" si="20"/>
        <v>0.11756055338504723</v>
      </c>
      <c r="D121" s="1749">
        <f t="shared" si="29"/>
        <v>0.2</v>
      </c>
      <c r="E121" s="687">
        <f t="shared" si="24"/>
        <v>99.545065938294059</v>
      </c>
      <c r="F121" s="266">
        <f t="shared" si="21"/>
        <v>7.33603225893944E-2</v>
      </c>
      <c r="G121" s="611">
        <f t="shared" si="26"/>
        <v>99.504743619605293</v>
      </c>
      <c r="H121" s="633">
        <f t="shared" si="22"/>
        <v>4.9253534396882515E-3</v>
      </c>
      <c r="I121" s="1718" t="s">
        <v>344</v>
      </c>
      <c r="J121" s="2584" t="str">
        <f t="shared" si="17"/>
        <v>---</v>
      </c>
      <c r="K121" s="2581">
        <v>0</v>
      </c>
      <c r="L121" s="1677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567">
        <v>37895</v>
      </c>
      <c r="B122" s="2602">
        <v>99.780990138660158</v>
      </c>
      <c r="C122" s="2591">
        <f t="shared" si="20"/>
        <v>0.13395389231899912</v>
      </c>
      <c r="D122" s="1749">
        <f t="shared" si="29"/>
        <v>0.2</v>
      </c>
      <c r="E122" s="687">
        <f t="shared" si="24"/>
        <v>99.652500692652481</v>
      </c>
      <c r="F122" s="266">
        <f t="shared" si="21"/>
        <v>0.10743475435842242</v>
      </c>
      <c r="G122" s="611">
        <f t="shared" si="26"/>
        <v>99.537006404280234</v>
      </c>
      <c r="H122" s="633">
        <f t="shared" si="22"/>
        <v>3.2262784674941258E-2</v>
      </c>
      <c r="I122" s="1718" t="s">
        <v>344</v>
      </c>
      <c r="J122" s="2584" t="str">
        <f t="shared" si="17"/>
        <v>---</v>
      </c>
      <c r="K122" s="2581">
        <v>0</v>
      </c>
      <c r="L122" s="1677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567">
        <v>37926</v>
      </c>
      <c r="B123" s="2602">
        <v>99.883264903020958</v>
      </c>
      <c r="C123" s="2591">
        <f t="shared" si="20"/>
        <v>0.10227476436079996</v>
      </c>
      <c r="D123" s="1749">
        <f t="shared" si="29"/>
        <v>0.2</v>
      </c>
      <c r="E123" s="687">
        <f t="shared" si="24"/>
        <v>99.770430429340763</v>
      </c>
      <c r="F123" s="266">
        <f t="shared" si="21"/>
        <v>0.11792973668828211</v>
      </c>
      <c r="G123" s="611">
        <f t="shared" si="26"/>
        <v>99.594504949336766</v>
      </c>
      <c r="H123" s="633">
        <f t="shared" si="22"/>
        <v>5.749854505653218E-2</v>
      </c>
      <c r="I123" s="1718" t="s">
        <v>344</v>
      </c>
      <c r="J123" s="2584" t="str">
        <f t="shared" si="17"/>
        <v>---</v>
      </c>
      <c r="K123" s="2581">
        <v>0</v>
      </c>
      <c r="L123" s="1677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568">
        <v>37956</v>
      </c>
      <c r="B124" s="2602">
        <v>99.977835531450907</v>
      </c>
      <c r="C124" s="2592">
        <f t="shared" si="20"/>
        <v>9.4570628429949011E-2</v>
      </c>
      <c r="D124" s="1750">
        <f t="shared" si="29"/>
        <v>0.3</v>
      </c>
      <c r="E124" s="688">
        <f t="shared" si="24"/>
        <v>99.880696857710674</v>
      </c>
      <c r="F124" s="267">
        <f t="shared" si="21"/>
        <v>0.1102664283699113</v>
      </c>
      <c r="G124" s="612">
        <f t="shared" si="26"/>
        <v>99.672034809512439</v>
      </c>
      <c r="H124" s="634">
        <f t="shared" si="22"/>
        <v>7.7529860175673093E-2</v>
      </c>
      <c r="I124" s="1719" t="s">
        <v>344</v>
      </c>
      <c r="J124" s="2585" t="str">
        <f t="shared" si="17"/>
        <v>---</v>
      </c>
      <c r="K124" s="2581">
        <v>0</v>
      </c>
      <c r="L124" s="1678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567">
        <v>37987</v>
      </c>
      <c r="B125" s="2602">
        <v>100.07021877884542</v>
      </c>
      <c r="C125" s="2591">
        <f t="shared" si="20"/>
        <v>9.2383247394508317E-2</v>
      </c>
      <c r="D125" s="1749">
        <f t="shared" si="29"/>
        <v>0.4</v>
      </c>
      <c r="E125" s="687">
        <f t="shared" si="24"/>
        <v>99.977106404439098</v>
      </c>
      <c r="F125" s="266">
        <f t="shared" si="21"/>
        <v>9.6409546728423834E-2</v>
      </c>
      <c r="G125" s="611">
        <f t="shared" si="26"/>
        <v>99.763929595265651</v>
      </c>
      <c r="H125" s="633">
        <f t="shared" si="22"/>
        <v>9.189478575321175E-2</v>
      </c>
      <c r="I125" s="1718" t="s">
        <v>344</v>
      </c>
      <c r="J125" s="2586" t="str">
        <f t="shared" si="17"/>
        <v>---</v>
      </c>
      <c r="K125" s="2581">
        <v>0</v>
      </c>
      <c r="L125" s="1677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567">
        <v>38018</v>
      </c>
      <c r="B126" s="2602">
        <v>100.1695568390347</v>
      </c>
      <c r="C126" s="2591">
        <f t="shared" si="20"/>
        <v>9.9338060189282373E-2</v>
      </c>
      <c r="D126" s="1749">
        <f t="shared" si="29"/>
        <v>0.6</v>
      </c>
      <c r="E126" s="687">
        <f t="shared" si="24"/>
        <v>100.072537049777</v>
      </c>
      <c r="F126" s="266">
        <f t="shared" si="21"/>
        <v>9.5430645337899023E-2</v>
      </c>
      <c r="G126" s="611">
        <f t="shared" si="26"/>
        <v>99.865482590044209</v>
      </c>
      <c r="H126" s="633">
        <f t="shared" si="22"/>
        <v>0.10155299477855806</v>
      </c>
      <c r="I126" s="1718" t="s">
        <v>344</v>
      </c>
      <c r="J126" s="2584" t="str">
        <f t="shared" si="17"/>
        <v>---</v>
      </c>
      <c r="K126" s="2581">
        <v>0</v>
      </c>
      <c r="L126" s="1677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567">
        <v>38047</v>
      </c>
      <c r="B127" s="2602">
        <v>100.29246548361013</v>
      </c>
      <c r="C127" s="2591">
        <f t="shared" si="20"/>
        <v>0.12290864457543194</v>
      </c>
      <c r="D127" s="1749">
        <f t="shared" si="29"/>
        <v>0.7</v>
      </c>
      <c r="E127" s="687">
        <f t="shared" si="24"/>
        <v>100.17741370049676</v>
      </c>
      <c r="F127" s="266">
        <f t="shared" si="21"/>
        <v>0.10487665071975982</v>
      </c>
      <c r="G127" s="611">
        <f t="shared" si="26"/>
        <v>99.974481131566208</v>
      </c>
      <c r="H127" s="633">
        <f t="shared" si="22"/>
        <v>0.1089985415219985</v>
      </c>
      <c r="I127" s="1718" t="s">
        <v>344</v>
      </c>
      <c r="J127" s="2584" t="str">
        <f t="shared" si="17"/>
        <v>---</v>
      </c>
      <c r="K127" s="2581">
        <v>0</v>
      </c>
      <c r="L127" s="1677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567">
        <v>38078</v>
      </c>
      <c r="B128" s="2602">
        <v>100.41573742341838</v>
      </c>
      <c r="C128" s="2591">
        <f t="shared" si="20"/>
        <v>0.12327193980824802</v>
      </c>
      <c r="D128" s="1749">
        <f t="shared" si="29"/>
        <v>0.9</v>
      </c>
      <c r="E128" s="687">
        <f t="shared" si="24"/>
        <v>100.29258658202106</v>
      </c>
      <c r="F128" s="266">
        <f t="shared" si="21"/>
        <v>0.11517288152430183</v>
      </c>
      <c r="G128" s="611">
        <f t="shared" si="26"/>
        <v>100.08429558543438</v>
      </c>
      <c r="H128" s="633">
        <f t="shared" si="22"/>
        <v>0.10981445386816802</v>
      </c>
      <c r="I128" s="1718" t="s">
        <v>344</v>
      </c>
      <c r="J128" s="2584" t="str">
        <f t="shared" si="17"/>
        <v>---</v>
      </c>
      <c r="K128" s="2581">
        <v>0</v>
      </c>
      <c r="L128" s="1677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567">
        <v>38108</v>
      </c>
      <c r="B129" s="2602">
        <v>100.55723801292442</v>
      </c>
      <c r="C129" s="2591">
        <f t="shared" si="20"/>
        <v>0.1415005895060375</v>
      </c>
      <c r="D129" s="1749">
        <f t="shared" si="29"/>
        <v>1.1000000000000001</v>
      </c>
      <c r="E129" s="687">
        <f t="shared" si="24"/>
        <v>100.42181363998431</v>
      </c>
      <c r="F129" s="266">
        <f t="shared" si="21"/>
        <v>0.12922705796324863</v>
      </c>
      <c r="G129" s="611">
        <f t="shared" si="26"/>
        <v>100.1951881389007</v>
      </c>
      <c r="H129" s="633">
        <f t="shared" si="22"/>
        <v>0.11089255346632854</v>
      </c>
      <c r="I129" s="1718" t="s">
        <v>344</v>
      </c>
      <c r="J129" s="2584" t="str">
        <f t="shared" si="17"/>
        <v>---</v>
      </c>
      <c r="K129" s="2581">
        <v>0</v>
      </c>
      <c r="L129" s="1677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567">
        <v>38139</v>
      </c>
      <c r="B130" s="2602">
        <v>100.6854382303804</v>
      </c>
      <c r="C130" s="2591">
        <f t="shared" si="20"/>
        <v>0.12820021745598353</v>
      </c>
      <c r="D130" s="1749">
        <f t="shared" si="29"/>
        <v>1.3</v>
      </c>
      <c r="E130" s="687">
        <f t="shared" si="24"/>
        <v>100.55280455557438</v>
      </c>
      <c r="F130" s="266">
        <f t="shared" si="21"/>
        <v>0.13099091559007547</v>
      </c>
      <c r="G130" s="611">
        <f t="shared" si="26"/>
        <v>100.30978432852349</v>
      </c>
      <c r="H130" s="633">
        <f t="shared" si="22"/>
        <v>0.11459618962278739</v>
      </c>
      <c r="I130" s="1718" t="s">
        <v>344</v>
      </c>
      <c r="J130" s="2584" t="str">
        <f t="shared" si="17"/>
        <v>---</v>
      </c>
      <c r="K130" s="2581">
        <v>0</v>
      </c>
      <c r="L130" s="1677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567">
        <v>38169</v>
      </c>
      <c r="B131" s="2602">
        <v>100.7931986505577</v>
      </c>
      <c r="C131" s="2591">
        <f t="shared" si="20"/>
        <v>0.10776042017729992</v>
      </c>
      <c r="D131" s="1749">
        <f t="shared" si="29"/>
        <v>1.3</v>
      </c>
      <c r="E131" s="687">
        <f t="shared" si="24"/>
        <v>100.67862496462084</v>
      </c>
      <c r="F131" s="266">
        <f t="shared" si="21"/>
        <v>0.12582040904645453</v>
      </c>
      <c r="G131" s="611">
        <f t="shared" si="26"/>
        <v>100.42626477411015</v>
      </c>
      <c r="H131" s="633">
        <f t="shared" si="22"/>
        <v>0.11648044558666015</v>
      </c>
      <c r="I131" s="1718" t="s">
        <v>344</v>
      </c>
      <c r="J131" s="2584" t="str">
        <f t="shared" si="17"/>
        <v>---</v>
      </c>
      <c r="K131" s="2581">
        <v>0</v>
      </c>
      <c r="L131" s="1677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567">
        <v>38200</v>
      </c>
      <c r="B132" s="2602">
        <v>100.90958750256695</v>
      </c>
      <c r="C132" s="2591">
        <f t="shared" si="20"/>
        <v>0.11638885200925131</v>
      </c>
      <c r="D132" s="1749">
        <f t="shared" si="29"/>
        <v>1.4</v>
      </c>
      <c r="E132" s="687">
        <f t="shared" si="24"/>
        <v>100.79607479450169</v>
      </c>
      <c r="F132" s="266">
        <f t="shared" si="21"/>
        <v>0.1174498298808544</v>
      </c>
      <c r="G132" s="611">
        <f t="shared" si="26"/>
        <v>100.54617459178466</v>
      </c>
      <c r="H132" s="633">
        <f t="shared" si="22"/>
        <v>0.11990981767451103</v>
      </c>
      <c r="I132" s="1718" t="s">
        <v>344</v>
      </c>
      <c r="J132" s="2584" t="str">
        <f t="shared" si="17"/>
        <v>---</v>
      </c>
      <c r="K132" s="2581">
        <v>0</v>
      </c>
      <c r="L132" s="1677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567">
        <v>38231</v>
      </c>
      <c r="B133" s="2602">
        <v>101.05715000195494</v>
      </c>
      <c r="C133" s="2591">
        <f t="shared" si="20"/>
        <v>0.1475624993879876</v>
      </c>
      <c r="D133" s="1749">
        <f t="shared" si="29"/>
        <v>1.4</v>
      </c>
      <c r="E133" s="687">
        <f t="shared" si="24"/>
        <v>100.91997871835986</v>
      </c>
      <c r="F133" s="266">
        <f t="shared" si="21"/>
        <v>0.1239039238581654</v>
      </c>
      <c r="G133" s="611">
        <f t="shared" si="26"/>
        <v>100.67297361505898</v>
      </c>
      <c r="H133" s="633">
        <f t="shared" si="22"/>
        <v>0.12679902327431591</v>
      </c>
      <c r="I133" s="1718" t="s">
        <v>344</v>
      </c>
      <c r="J133" s="2584" t="str">
        <f t="shared" si="17"/>
        <v>---</v>
      </c>
      <c r="K133" s="2581">
        <v>0</v>
      </c>
      <c r="L133" s="1677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567">
        <v>38261</v>
      </c>
      <c r="B134" s="2602">
        <v>101.19425325104734</v>
      </c>
      <c r="C134" s="2591">
        <f t="shared" si="20"/>
        <v>0.13710324909240512</v>
      </c>
      <c r="D134" s="1749">
        <f t="shared" si="29"/>
        <v>1.4</v>
      </c>
      <c r="E134" s="687">
        <f t="shared" si="24"/>
        <v>101.05366358518974</v>
      </c>
      <c r="F134" s="266">
        <f t="shared" si="21"/>
        <v>0.13368486682988134</v>
      </c>
      <c r="G134" s="611">
        <f t="shared" si="26"/>
        <v>100.80180043897859</v>
      </c>
      <c r="H134" s="633">
        <f t="shared" si="22"/>
        <v>0.12882682391960998</v>
      </c>
      <c r="I134" s="1718" t="s">
        <v>344</v>
      </c>
      <c r="J134" s="2584" t="str">
        <f t="shared" ref="J134:J197" si="31">IF(K134=1,"山",IF(K134=-1,"谷","---"))</f>
        <v>---</v>
      </c>
      <c r="K134" s="2581">
        <v>0</v>
      </c>
      <c r="L134" s="1677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567">
        <v>38292</v>
      </c>
      <c r="B135" s="2602">
        <v>101.28906558861938</v>
      </c>
      <c r="C135" s="559">
        <f t="shared" ref="C135:C198" si="34">B135-B134</f>
        <v>9.4812337572037109E-2</v>
      </c>
      <c r="D135" s="1754">
        <f t="shared" si="29"/>
        <v>1.4</v>
      </c>
      <c r="E135" s="52">
        <f t="shared" si="24"/>
        <v>101.18015628054054</v>
      </c>
      <c r="F135" s="263">
        <f t="shared" si="21"/>
        <v>0.12649269535080521</v>
      </c>
      <c r="G135" s="394">
        <f t="shared" si="26"/>
        <v>100.92656160543586</v>
      </c>
      <c r="H135" s="297">
        <f t="shared" si="22"/>
        <v>0.12476116645727586</v>
      </c>
      <c r="I135" s="1724" t="s">
        <v>344</v>
      </c>
      <c r="J135" s="53" t="str">
        <f t="shared" si="31"/>
        <v>---</v>
      </c>
      <c r="K135" s="2581">
        <v>0</v>
      </c>
      <c r="L135" s="1677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570">
        <v>38322</v>
      </c>
      <c r="B136" s="2602">
        <v>101.31416891972397</v>
      </c>
      <c r="C136" s="593">
        <f t="shared" si="34"/>
        <v>2.5103331104588733E-2</v>
      </c>
      <c r="D136" s="1751">
        <f t="shared" si="29"/>
        <v>1.3</v>
      </c>
      <c r="E136" s="683">
        <f t="shared" si="24"/>
        <v>101.26582925313022</v>
      </c>
      <c r="F136" s="693">
        <f t="shared" ref="F136:F199" si="35">E136-E135</f>
        <v>8.5672972589676988E-2</v>
      </c>
      <c r="G136" s="393">
        <f t="shared" si="26"/>
        <v>101.03469459212154</v>
      </c>
      <c r="H136" s="295">
        <f t="shared" ref="H136:H199" si="36">G136-G135</f>
        <v>0.10813298668567484</v>
      </c>
      <c r="I136" s="1721" t="s">
        <v>344</v>
      </c>
      <c r="J136" s="2587" t="str">
        <f t="shared" si="31"/>
        <v>山</v>
      </c>
      <c r="K136" s="2581">
        <v>1</v>
      </c>
      <c r="L136" s="1677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569">
        <v>38353</v>
      </c>
      <c r="B137" s="2602">
        <v>101.25108825811904</v>
      </c>
      <c r="C137" s="2593">
        <f t="shared" si="34"/>
        <v>-6.3080661604928423E-2</v>
      </c>
      <c r="D137" s="1748">
        <f t="shared" si="29"/>
        <v>1.2</v>
      </c>
      <c r="E137" s="689">
        <f t="shared" si="24"/>
        <v>101.28477425548745</v>
      </c>
      <c r="F137" s="268">
        <f t="shared" si="35"/>
        <v>1.8945002357227736E-2</v>
      </c>
      <c r="G137" s="613">
        <f t="shared" si="26"/>
        <v>101.11550173894133</v>
      </c>
      <c r="H137" s="635">
        <f t="shared" si="36"/>
        <v>8.0807146819793729E-2</v>
      </c>
      <c r="I137" s="1720" t="s">
        <v>350</v>
      </c>
      <c r="J137" s="2584" t="str">
        <f t="shared" si="31"/>
        <v>---</v>
      </c>
      <c r="K137" s="2581">
        <v>0</v>
      </c>
      <c r="L137" s="1767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567">
        <v>38384</v>
      </c>
      <c r="B138" s="2602">
        <v>101.14041189078893</v>
      </c>
      <c r="C138" s="2591">
        <f t="shared" si="34"/>
        <v>-0.11067636733011454</v>
      </c>
      <c r="D138" s="1749">
        <f t="shared" si="29"/>
        <v>1</v>
      </c>
      <c r="E138" s="687">
        <f t="shared" si="24"/>
        <v>101.23522302287732</v>
      </c>
      <c r="F138" s="266">
        <f t="shared" si="35"/>
        <v>-4.9551232610127727E-2</v>
      </c>
      <c r="G138" s="611">
        <f t="shared" si="26"/>
        <v>101.16510363040295</v>
      </c>
      <c r="H138" s="633">
        <f t="shared" si="36"/>
        <v>4.9601891461620085E-2</v>
      </c>
      <c r="I138" s="1718" t="s">
        <v>350</v>
      </c>
      <c r="J138" s="2584" t="str">
        <f t="shared" si="31"/>
        <v>---</v>
      </c>
      <c r="K138" s="2581">
        <v>0</v>
      </c>
      <c r="L138" s="1677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567">
        <v>38412</v>
      </c>
      <c r="B139" s="2602">
        <v>101.0299324097244</v>
      </c>
      <c r="C139" s="2591">
        <f t="shared" si="34"/>
        <v>-0.11047948106453021</v>
      </c>
      <c r="D139" s="1749">
        <f t="shared" si="29"/>
        <v>0.7</v>
      </c>
      <c r="E139" s="687">
        <f t="shared" si="24"/>
        <v>101.14047751954412</v>
      </c>
      <c r="F139" s="266">
        <f t="shared" si="35"/>
        <v>-9.4745503333200531E-2</v>
      </c>
      <c r="G139" s="611">
        <f t="shared" si="26"/>
        <v>101.18229575999685</v>
      </c>
      <c r="H139" s="633">
        <f t="shared" si="36"/>
        <v>1.7192129593894379E-2</v>
      </c>
      <c r="I139" s="1718" t="s">
        <v>346</v>
      </c>
      <c r="J139" s="2584" t="str">
        <f t="shared" si="31"/>
        <v>---</v>
      </c>
      <c r="K139" s="2581">
        <v>0</v>
      </c>
      <c r="L139" s="1677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567">
        <v>38443</v>
      </c>
      <c r="B140" s="2602">
        <v>100.93731524527084</v>
      </c>
      <c r="C140" s="2591">
        <f t="shared" si="34"/>
        <v>-9.2617164453557166E-2</v>
      </c>
      <c r="D140" s="1749">
        <f t="shared" si="29"/>
        <v>0.5</v>
      </c>
      <c r="E140" s="687">
        <f t="shared" ref="E140:E203" si="38">SUM(B138:B140)/3</f>
        <v>101.03588651526138</v>
      </c>
      <c r="F140" s="266">
        <f t="shared" si="35"/>
        <v>-0.10459100428273871</v>
      </c>
      <c r="G140" s="611">
        <f t="shared" si="26"/>
        <v>101.16517650904198</v>
      </c>
      <c r="H140" s="633">
        <f t="shared" si="36"/>
        <v>-1.7119250954863219E-2</v>
      </c>
      <c r="I140" s="1718" t="s">
        <v>346</v>
      </c>
      <c r="J140" s="2584" t="str">
        <f t="shared" si="31"/>
        <v>---</v>
      </c>
      <c r="K140" s="2581">
        <v>0</v>
      </c>
      <c r="L140" s="1677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567">
        <v>38473</v>
      </c>
      <c r="B141" s="2602">
        <v>100.84546478204196</v>
      </c>
      <c r="C141" s="2591">
        <f t="shared" si="34"/>
        <v>-9.185046322888013E-2</v>
      </c>
      <c r="D141" s="1749">
        <f t="shared" si="29"/>
        <v>0.3</v>
      </c>
      <c r="E141" s="687">
        <f t="shared" si="38"/>
        <v>100.93757081234573</v>
      </c>
      <c r="F141" s="266">
        <f t="shared" si="35"/>
        <v>-9.8315702915655834E-2</v>
      </c>
      <c r="G141" s="611">
        <f t="shared" si="26"/>
        <v>101.11534958489835</v>
      </c>
      <c r="H141" s="633">
        <f t="shared" si="36"/>
        <v>-4.9826924143630436E-2</v>
      </c>
      <c r="I141" s="1718" t="s">
        <v>346</v>
      </c>
      <c r="J141" s="2584" t="str">
        <f t="shared" si="31"/>
        <v>---</v>
      </c>
      <c r="K141" s="2581">
        <v>0</v>
      </c>
      <c r="L141" s="1677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567">
        <v>38504</v>
      </c>
      <c r="B142" s="2602">
        <v>100.73740201089093</v>
      </c>
      <c r="C142" s="2591">
        <f t="shared" si="34"/>
        <v>-0.10806277115102603</v>
      </c>
      <c r="D142" s="1749">
        <f t="shared" si="29"/>
        <v>0.1</v>
      </c>
      <c r="E142" s="687">
        <f t="shared" si="38"/>
        <v>100.84006067940125</v>
      </c>
      <c r="F142" s="266">
        <f t="shared" si="35"/>
        <v>-9.75101329444783E-2</v>
      </c>
      <c r="G142" s="611">
        <f t="shared" si="26"/>
        <v>101.03654050236572</v>
      </c>
      <c r="H142" s="633">
        <f t="shared" si="36"/>
        <v>-7.8809082532629304E-2</v>
      </c>
      <c r="I142" s="1718" t="s">
        <v>346</v>
      </c>
      <c r="J142" s="2584" t="str">
        <f t="shared" si="31"/>
        <v>---</v>
      </c>
      <c r="K142" s="2581">
        <v>0</v>
      </c>
      <c r="L142" s="1677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567">
        <v>38534</v>
      </c>
      <c r="B143" s="2602">
        <v>100.62551582688043</v>
      </c>
      <c r="C143" s="2591">
        <f t="shared" si="34"/>
        <v>-0.11188618401050121</v>
      </c>
      <c r="D143" s="1749">
        <f t="shared" si="29"/>
        <v>-0.2</v>
      </c>
      <c r="E143" s="687">
        <f t="shared" si="38"/>
        <v>100.73612753993778</v>
      </c>
      <c r="F143" s="266">
        <f t="shared" si="35"/>
        <v>-0.10393313946346439</v>
      </c>
      <c r="G143" s="611">
        <f t="shared" si="26"/>
        <v>100.93816148910237</v>
      </c>
      <c r="H143" s="633">
        <f t="shared" si="36"/>
        <v>-9.8379013263354409E-2</v>
      </c>
      <c r="I143" s="1718" t="s">
        <v>346</v>
      </c>
      <c r="J143" s="2584" t="str">
        <f t="shared" si="31"/>
        <v>---</v>
      </c>
      <c r="K143" s="2581">
        <v>0</v>
      </c>
      <c r="L143" s="1677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567">
        <v>38565</v>
      </c>
      <c r="B144" s="2602">
        <v>100.53046884436183</v>
      </c>
      <c r="C144" s="2591">
        <f t="shared" si="34"/>
        <v>-9.5046982518596224E-2</v>
      </c>
      <c r="D144" s="1749">
        <f t="shared" si="29"/>
        <v>-0.4</v>
      </c>
      <c r="E144" s="687">
        <f t="shared" si="38"/>
        <v>100.63112889404441</v>
      </c>
      <c r="F144" s="266">
        <f t="shared" si="35"/>
        <v>-0.10499864589337449</v>
      </c>
      <c r="G144" s="611">
        <f t="shared" ref="G144:G207" si="40">SUM(B138:B144)/7</f>
        <v>100.83521585856563</v>
      </c>
      <c r="H144" s="633">
        <f t="shared" si="36"/>
        <v>-0.10294563053673755</v>
      </c>
      <c r="I144" s="1718" t="s">
        <v>346</v>
      </c>
      <c r="J144" s="2584" t="str">
        <f t="shared" si="31"/>
        <v>---</v>
      </c>
      <c r="K144" s="2581">
        <v>0</v>
      </c>
      <c r="L144" s="1677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567">
        <v>38596</v>
      </c>
      <c r="B145" s="2602">
        <v>100.47034907356944</v>
      </c>
      <c r="C145" s="2591">
        <f t="shared" si="34"/>
        <v>-6.0119770792397276E-2</v>
      </c>
      <c r="D145" s="1749">
        <f t="shared" si="29"/>
        <v>-0.6</v>
      </c>
      <c r="E145" s="687">
        <f t="shared" si="38"/>
        <v>100.54211124827056</v>
      </c>
      <c r="F145" s="266">
        <f t="shared" si="35"/>
        <v>-8.9017645773850518E-2</v>
      </c>
      <c r="G145" s="611">
        <f t="shared" si="40"/>
        <v>100.73949259896283</v>
      </c>
      <c r="H145" s="633">
        <f t="shared" si="36"/>
        <v>-9.5723259602806365E-2</v>
      </c>
      <c r="I145" s="1718" t="s">
        <v>346</v>
      </c>
      <c r="J145" s="2584" t="str">
        <f t="shared" si="31"/>
        <v>谷</v>
      </c>
      <c r="K145" s="2581">
        <v>-1</v>
      </c>
      <c r="L145" s="1677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567">
        <v>38626</v>
      </c>
      <c r="B146" s="2602">
        <v>100.48329651756227</v>
      </c>
      <c r="C146" s="2591">
        <f t="shared" si="34"/>
        <v>1.2947443992828767E-2</v>
      </c>
      <c r="D146" s="1749">
        <f t="shared" ref="D146:D209" si="43">ROUND((B146-B134)/B134*100,1)</f>
        <v>-0.7</v>
      </c>
      <c r="E146" s="687">
        <f t="shared" si="38"/>
        <v>100.49470481183118</v>
      </c>
      <c r="F146" s="266">
        <f t="shared" si="35"/>
        <v>-4.7406436439374033E-2</v>
      </c>
      <c r="G146" s="611">
        <f t="shared" si="40"/>
        <v>100.66140175722539</v>
      </c>
      <c r="H146" s="633">
        <f t="shared" si="36"/>
        <v>-7.8090841737434857E-2</v>
      </c>
      <c r="I146" s="1718" t="s">
        <v>346</v>
      </c>
      <c r="J146" s="2584" t="str">
        <f t="shared" si="31"/>
        <v>---</v>
      </c>
      <c r="K146" s="2581">
        <v>0</v>
      </c>
      <c r="L146" s="1677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567">
        <v>38657</v>
      </c>
      <c r="B147" s="2602">
        <v>100.58742536886044</v>
      </c>
      <c r="C147" s="2591">
        <f t="shared" si="34"/>
        <v>0.10412885129817084</v>
      </c>
      <c r="D147" s="1749">
        <f t="shared" si="43"/>
        <v>-0.7</v>
      </c>
      <c r="E147" s="687">
        <f t="shared" si="38"/>
        <v>100.51369031999737</v>
      </c>
      <c r="F147" s="266">
        <f t="shared" si="35"/>
        <v>1.898550816618183E-2</v>
      </c>
      <c r="G147" s="611">
        <f t="shared" si="40"/>
        <v>100.61141748916675</v>
      </c>
      <c r="H147" s="633">
        <f t="shared" si="36"/>
        <v>-4.9984268058636872E-2</v>
      </c>
      <c r="I147" s="1718" t="s">
        <v>349</v>
      </c>
      <c r="J147" s="2584" t="str">
        <f t="shared" si="31"/>
        <v>---</v>
      </c>
      <c r="K147" s="2581">
        <v>0</v>
      </c>
      <c r="L147" s="1677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568">
        <v>38687</v>
      </c>
      <c r="B148" s="2602">
        <v>100.75705476497963</v>
      </c>
      <c r="C148" s="2592">
        <f t="shared" si="34"/>
        <v>0.16962939611919126</v>
      </c>
      <c r="D148" s="1750">
        <f t="shared" si="43"/>
        <v>-0.5</v>
      </c>
      <c r="E148" s="688">
        <f t="shared" si="38"/>
        <v>100.60925888380076</v>
      </c>
      <c r="F148" s="267">
        <f t="shared" si="35"/>
        <v>9.5568563803396955E-2</v>
      </c>
      <c r="G148" s="612">
        <f t="shared" si="40"/>
        <v>100.59878748672929</v>
      </c>
      <c r="H148" s="634">
        <f t="shared" si="36"/>
        <v>-1.2630002437461485E-2</v>
      </c>
      <c r="I148" s="1719" t="s">
        <v>349</v>
      </c>
      <c r="J148" s="2585" t="str">
        <f t="shared" si="31"/>
        <v>---</v>
      </c>
      <c r="K148" s="2581">
        <v>0</v>
      </c>
      <c r="L148" s="1678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567">
        <v>38718</v>
      </c>
      <c r="B149" s="2602">
        <v>101.01120922811496</v>
      </c>
      <c r="C149" s="2591">
        <f t="shared" si="34"/>
        <v>0.25415446313533607</v>
      </c>
      <c r="D149" s="1749">
        <f t="shared" si="43"/>
        <v>-0.2</v>
      </c>
      <c r="E149" s="687">
        <f t="shared" si="38"/>
        <v>100.78522978731836</v>
      </c>
      <c r="F149" s="266">
        <f t="shared" si="35"/>
        <v>0.17597090351759448</v>
      </c>
      <c r="G149" s="611">
        <f t="shared" si="40"/>
        <v>100.63790280347557</v>
      </c>
      <c r="H149" s="633">
        <f t="shared" si="36"/>
        <v>3.9115316746276108E-2</v>
      </c>
      <c r="I149" s="1718" t="s">
        <v>344</v>
      </c>
      <c r="J149" s="2586" t="str">
        <f t="shared" si="31"/>
        <v>---</v>
      </c>
      <c r="K149" s="2581">
        <v>0</v>
      </c>
      <c r="L149" s="1677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567">
        <v>38749</v>
      </c>
      <c r="B150" s="2602">
        <v>101.29334817942149</v>
      </c>
      <c r="C150" s="2591">
        <f t="shared" si="34"/>
        <v>0.28213895130652134</v>
      </c>
      <c r="D150" s="1749">
        <f t="shared" si="43"/>
        <v>0.2</v>
      </c>
      <c r="E150" s="687">
        <f t="shared" si="38"/>
        <v>101.0205373908387</v>
      </c>
      <c r="F150" s="266">
        <f t="shared" si="35"/>
        <v>0.23530760352034008</v>
      </c>
      <c r="G150" s="611">
        <f t="shared" si="40"/>
        <v>100.73330742526716</v>
      </c>
      <c r="H150" s="633">
        <f t="shared" si="36"/>
        <v>9.5404621791587374E-2</v>
      </c>
      <c r="I150" s="1718" t="s">
        <v>344</v>
      </c>
      <c r="J150" s="2584" t="str">
        <f t="shared" si="31"/>
        <v>---</v>
      </c>
      <c r="K150" s="2581">
        <v>0</v>
      </c>
      <c r="L150" s="1677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567">
        <v>38777</v>
      </c>
      <c r="B151" s="2602">
        <v>101.56098561709535</v>
      </c>
      <c r="C151" s="2591">
        <f t="shared" si="34"/>
        <v>0.26763743767386927</v>
      </c>
      <c r="D151" s="1749">
        <f t="shared" si="43"/>
        <v>0.5</v>
      </c>
      <c r="E151" s="687">
        <f t="shared" si="38"/>
        <v>101.28851434154393</v>
      </c>
      <c r="F151" s="266">
        <f t="shared" si="35"/>
        <v>0.26797695070523275</v>
      </c>
      <c r="G151" s="611">
        <f t="shared" si="40"/>
        <v>100.88052410708623</v>
      </c>
      <c r="H151" s="633">
        <f t="shared" si="36"/>
        <v>0.14721668181907432</v>
      </c>
      <c r="I151" s="1718" t="s">
        <v>344</v>
      </c>
      <c r="J151" s="2584" t="str">
        <f t="shared" si="31"/>
        <v>---</v>
      </c>
      <c r="K151" s="2581">
        <v>0</v>
      </c>
      <c r="L151" s="1677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567">
        <v>38808</v>
      </c>
      <c r="B152" s="2602">
        <v>101.81269939721767</v>
      </c>
      <c r="C152" s="2591">
        <f t="shared" si="34"/>
        <v>0.25171378012231571</v>
      </c>
      <c r="D152" s="1749">
        <f t="shared" si="43"/>
        <v>0.9</v>
      </c>
      <c r="E152" s="687">
        <f t="shared" si="38"/>
        <v>101.55567773124483</v>
      </c>
      <c r="F152" s="266">
        <f t="shared" si="35"/>
        <v>0.26716338970089737</v>
      </c>
      <c r="G152" s="611">
        <f t="shared" si="40"/>
        <v>101.07228843903599</v>
      </c>
      <c r="H152" s="633">
        <f t="shared" si="36"/>
        <v>0.19176433194975573</v>
      </c>
      <c r="I152" s="1718" t="s">
        <v>344</v>
      </c>
      <c r="J152" s="2584" t="str">
        <f t="shared" si="31"/>
        <v>---</v>
      </c>
      <c r="K152" s="2581">
        <v>0</v>
      </c>
      <c r="L152" s="1677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567">
        <v>38838</v>
      </c>
      <c r="B153" s="2602">
        <v>102.03761276104615</v>
      </c>
      <c r="C153" s="2591">
        <f t="shared" si="34"/>
        <v>0.22491336382847749</v>
      </c>
      <c r="D153" s="1749">
        <f t="shared" si="43"/>
        <v>1.2</v>
      </c>
      <c r="E153" s="687">
        <f t="shared" si="38"/>
        <v>101.80376592511972</v>
      </c>
      <c r="F153" s="266">
        <f t="shared" si="35"/>
        <v>0.24808819387489223</v>
      </c>
      <c r="G153" s="611">
        <f t="shared" si="40"/>
        <v>101.29433361667654</v>
      </c>
      <c r="H153" s="633">
        <f t="shared" si="36"/>
        <v>0.22204517764055254</v>
      </c>
      <c r="I153" s="1718" t="s">
        <v>344</v>
      </c>
      <c r="J153" s="2584" t="str">
        <f t="shared" si="31"/>
        <v>---</v>
      </c>
      <c r="K153" s="2581">
        <v>0</v>
      </c>
      <c r="L153" s="1677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567">
        <v>38869</v>
      </c>
      <c r="B154" s="2602">
        <v>102.21819104368765</v>
      </c>
      <c r="C154" s="2591">
        <f t="shared" si="34"/>
        <v>0.18057828264150544</v>
      </c>
      <c r="D154" s="1749">
        <f t="shared" si="43"/>
        <v>1.5</v>
      </c>
      <c r="E154" s="687">
        <f t="shared" si="38"/>
        <v>102.02283440065048</v>
      </c>
      <c r="F154" s="266">
        <f t="shared" si="35"/>
        <v>0.21906847553076148</v>
      </c>
      <c r="G154" s="611">
        <f t="shared" si="40"/>
        <v>101.52730014165184</v>
      </c>
      <c r="H154" s="633">
        <f t="shared" si="36"/>
        <v>0.23296652497529635</v>
      </c>
      <c r="I154" s="1718" t="s">
        <v>344</v>
      </c>
      <c r="J154" s="2584" t="str">
        <f t="shared" si="31"/>
        <v>---</v>
      </c>
      <c r="K154" s="2581">
        <v>0</v>
      </c>
      <c r="L154" s="1677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567">
        <v>38899</v>
      </c>
      <c r="B155" s="2602">
        <v>102.33939662548542</v>
      </c>
      <c r="C155" s="2591">
        <f t="shared" si="34"/>
        <v>0.12120558179776708</v>
      </c>
      <c r="D155" s="1749">
        <f t="shared" si="43"/>
        <v>1.7</v>
      </c>
      <c r="E155" s="687">
        <f t="shared" si="38"/>
        <v>102.1984001434064</v>
      </c>
      <c r="F155" s="266">
        <f t="shared" si="35"/>
        <v>0.17556574275592141</v>
      </c>
      <c r="G155" s="611">
        <f t="shared" si="40"/>
        <v>101.75334897886695</v>
      </c>
      <c r="H155" s="633">
        <f t="shared" si="36"/>
        <v>0.22604883721511726</v>
      </c>
      <c r="I155" s="1718" t="s">
        <v>344</v>
      </c>
      <c r="J155" s="2584" t="str">
        <f t="shared" si="31"/>
        <v>---</v>
      </c>
      <c r="K155" s="2581">
        <v>0</v>
      </c>
      <c r="L155" s="1677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567">
        <v>38930</v>
      </c>
      <c r="B156" s="2602">
        <v>102.40649055578028</v>
      </c>
      <c r="C156" s="2591">
        <f t="shared" si="34"/>
        <v>6.7093930294859661E-2</v>
      </c>
      <c r="D156" s="1749">
        <f t="shared" si="43"/>
        <v>1.9</v>
      </c>
      <c r="E156" s="687">
        <f t="shared" si="38"/>
        <v>102.32135940831779</v>
      </c>
      <c r="F156" s="266">
        <f t="shared" si="35"/>
        <v>0.12295926491138687</v>
      </c>
      <c r="G156" s="611">
        <f t="shared" si="40"/>
        <v>101.95267488281912</v>
      </c>
      <c r="H156" s="633">
        <f t="shared" si="36"/>
        <v>0.19932590395217176</v>
      </c>
      <c r="I156" s="1718" t="s">
        <v>344</v>
      </c>
      <c r="J156" s="2584" t="str">
        <f t="shared" si="31"/>
        <v>---</v>
      </c>
      <c r="K156" s="2581">
        <v>0</v>
      </c>
      <c r="L156" s="1677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567">
        <v>38961</v>
      </c>
      <c r="B157" s="2602">
        <v>102.40570021358165</v>
      </c>
      <c r="C157" s="2591">
        <f t="shared" si="34"/>
        <v>-7.9034219862705868E-4</v>
      </c>
      <c r="D157" s="1749">
        <f t="shared" si="43"/>
        <v>1.9</v>
      </c>
      <c r="E157" s="687">
        <f t="shared" si="38"/>
        <v>102.38386246494912</v>
      </c>
      <c r="F157" s="266">
        <f t="shared" si="35"/>
        <v>6.2503056631328491E-2</v>
      </c>
      <c r="G157" s="611">
        <f t="shared" si="40"/>
        <v>102.1115823162706</v>
      </c>
      <c r="H157" s="633">
        <f t="shared" si="36"/>
        <v>0.15890743345147484</v>
      </c>
      <c r="I157" s="1718" t="s">
        <v>344</v>
      </c>
      <c r="J157" s="2584" t="str">
        <f t="shared" si="31"/>
        <v>---</v>
      </c>
      <c r="K157" s="2581">
        <v>0</v>
      </c>
      <c r="L157" s="1677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567">
        <v>38991</v>
      </c>
      <c r="B158" s="2602">
        <v>102.32613012446096</v>
      </c>
      <c r="C158" s="2591">
        <f t="shared" si="34"/>
        <v>-7.957008912069341E-2</v>
      </c>
      <c r="D158" s="1749">
        <f t="shared" si="43"/>
        <v>1.8</v>
      </c>
      <c r="E158" s="687">
        <f t="shared" si="38"/>
        <v>102.37944029794096</v>
      </c>
      <c r="F158" s="266">
        <f t="shared" si="35"/>
        <v>-4.4221670081583397E-3</v>
      </c>
      <c r="G158" s="611">
        <f t="shared" si="40"/>
        <v>102.22088867446567</v>
      </c>
      <c r="H158" s="633">
        <f t="shared" si="36"/>
        <v>0.10930635819507017</v>
      </c>
      <c r="I158" s="1718" t="s">
        <v>349</v>
      </c>
      <c r="J158" s="2584" t="str">
        <f t="shared" si="31"/>
        <v>---</v>
      </c>
      <c r="K158" s="2581">
        <v>0</v>
      </c>
      <c r="L158" s="1677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567">
        <v>39022</v>
      </c>
      <c r="B159" s="2602">
        <v>102.19317187836715</v>
      </c>
      <c r="C159" s="2591">
        <f t="shared" si="34"/>
        <v>-0.13295824609380702</v>
      </c>
      <c r="D159" s="1749">
        <f t="shared" si="43"/>
        <v>1.6</v>
      </c>
      <c r="E159" s="687">
        <f t="shared" si="38"/>
        <v>102.30833407213659</v>
      </c>
      <c r="F159" s="266">
        <f t="shared" si="35"/>
        <v>-7.1106225804371093E-2</v>
      </c>
      <c r="G159" s="611">
        <f t="shared" si="40"/>
        <v>102.27524188605847</v>
      </c>
      <c r="H159" s="633">
        <f t="shared" si="36"/>
        <v>5.4353211592797379E-2</v>
      </c>
      <c r="I159" s="1718" t="s">
        <v>349</v>
      </c>
      <c r="J159" s="2584" t="str">
        <f t="shared" si="31"/>
        <v>---</v>
      </c>
      <c r="K159" s="2581">
        <v>0</v>
      </c>
      <c r="L159" s="1677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567">
        <v>39052</v>
      </c>
      <c r="B160" s="2602">
        <v>102.02124144504572</v>
      </c>
      <c r="C160" s="2591">
        <f t="shared" si="34"/>
        <v>-0.17193043332143532</v>
      </c>
      <c r="D160" s="1749">
        <f t="shared" si="43"/>
        <v>1.3</v>
      </c>
      <c r="E160" s="687">
        <f t="shared" si="38"/>
        <v>102.18018114929127</v>
      </c>
      <c r="F160" s="266">
        <f t="shared" si="35"/>
        <v>-0.12815292284531665</v>
      </c>
      <c r="G160" s="611">
        <f t="shared" si="40"/>
        <v>102.27290312662983</v>
      </c>
      <c r="H160" s="633">
        <f t="shared" si="36"/>
        <v>-2.3387594286390367E-3</v>
      </c>
      <c r="I160" s="1718" t="s">
        <v>346</v>
      </c>
      <c r="J160" s="2584" t="str">
        <f t="shared" si="31"/>
        <v>---</v>
      </c>
      <c r="K160" s="2581">
        <v>0</v>
      </c>
      <c r="L160" s="1677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569">
        <v>39083</v>
      </c>
      <c r="B161" s="2602">
        <v>101.84068987702454</v>
      </c>
      <c r="C161" s="2593">
        <f t="shared" si="34"/>
        <v>-0.18055156802117267</v>
      </c>
      <c r="D161" s="1748">
        <f t="shared" si="43"/>
        <v>0.8</v>
      </c>
      <c r="E161" s="689">
        <f t="shared" si="38"/>
        <v>102.01836773347914</v>
      </c>
      <c r="F161" s="268">
        <f t="shared" si="35"/>
        <v>-0.1618134158121336</v>
      </c>
      <c r="G161" s="613">
        <f t="shared" si="40"/>
        <v>102.21897438853512</v>
      </c>
      <c r="H161" s="635">
        <f t="shared" si="36"/>
        <v>-5.3928738094711548E-2</v>
      </c>
      <c r="I161" s="1720" t="s">
        <v>346</v>
      </c>
      <c r="J161" s="2584" t="str">
        <f t="shared" si="31"/>
        <v>---</v>
      </c>
      <c r="K161" s="2581">
        <v>0</v>
      </c>
      <c r="L161" s="1767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567">
        <v>39114</v>
      </c>
      <c r="B162" s="2602">
        <v>101.68889360604217</v>
      </c>
      <c r="C162" s="2591">
        <f t="shared" si="34"/>
        <v>-0.15179627098237347</v>
      </c>
      <c r="D162" s="1749">
        <f t="shared" si="43"/>
        <v>0.4</v>
      </c>
      <c r="E162" s="687">
        <f t="shared" si="38"/>
        <v>101.85027497603748</v>
      </c>
      <c r="F162" s="266">
        <f t="shared" si="35"/>
        <v>-0.16809275744165575</v>
      </c>
      <c r="G162" s="611">
        <f t="shared" si="40"/>
        <v>102.12604538575749</v>
      </c>
      <c r="H162" s="633">
        <f t="shared" si="36"/>
        <v>-9.2929002777623282E-2</v>
      </c>
      <c r="I162" s="1718" t="s">
        <v>346</v>
      </c>
      <c r="J162" s="2584" t="str">
        <f t="shared" si="31"/>
        <v>---</v>
      </c>
      <c r="K162" s="2581">
        <v>0</v>
      </c>
      <c r="L162" s="1677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567">
        <v>39142</v>
      </c>
      <c r="B163" s="2602">
        <v>101.53038560743903</v>
      </c>
      <c r="C163" s="2591">
        <f t="shared" si="34"/>
        <v>-0.15850799860314169</v>
      </c>
      <c r="D163" s="1749">
        <f t="shared" si="43"/>
        <v>0</v>
      </c>
      <c r="E163" s="687">
        <f t="shared" si="38"/>
        <v>101.68665636350192</v>
      </c>
      <c r="F163" s="266">
        <f t="shared" si="35"/>
        <v>-0.16361861253555787</v>
      </c>
      <c r="G163" s="611">
        <f t="shared" si="40"/>
        <v>102.00088753599447</v>
      </c>
      <c r="H163" s="633">
        <f t="shared" si="36"/>
        <v>-0.12515784976302768</v>
      </c>
      <c r="I163" s="1718" t="s">
        <v>346</v>
      </c>
      <c r="J163" s="2584" t="str">
        <f t="shared" si="31"/>
        <v>---</v>
      </c>
      <c r="K163" s="2581">
        <v>0</v>
      </c>
      <c r="L163" s="1677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567">
        <v>39173</v>
      </c>
      <c r="B164" s="2602">
        <v>101.36424756611032</v>
      </c>
      <c r="C164" s="2591">
        <f t="shared" si="34"/>
        <v>-0.16613804132870769</v>
      </c>
      <c r="D164" s="1749">
        <f t="shared" si="43"/>
        <v>-0.4</v>
      </c>
      <c r="E164" s="687">
        <f t="shared" si="38"/>
        <v>101.52784225986385</v>
      </c>
      <c r="F164" s="266">
        <f t="shared" si="35"/>
        <v>-0.15881410363807902</v>
      </c>
      <c r="G164" s="611">
        <f t="shared" si="40"/>
        <v>101.8521085863557</v>
      </c>
      <c r="H164" s="633">
        <f t="shared" si="36"/>
        <v>-0.1487789496387677</v>
      </c>
      <c r="I164" s="1718" t="s">
        <v>346</v>
      </c>
      <c r="J164" s="2584" t="str">
        <f t="shared" si="31"/>
        <v>---</v>
      </c>
      <c r="K164" s="2581">
        <v>0</v>
      </c>
      <c r="L164" s="1677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567">
        <v>39203</v>
      </c>
      <c r="B165" s="2602">
        <v>101.18512567986829</v>
      </c>
      <c r="C165" s="2591">
        <f t="shared" si="34"/>
        <v>-0.1791218862420294</v>
      </c>
      <c r="D165" s="1749">
        <f t="shared" si="43"/>
        <v>-0.8</v>
      </c>
      <c r="E165" s="687">
        <f t="shared" si="38"/>
        <v>101.35991961780587</v>
      </c>
      <c r="F165" s="266">
        <f t="shared" si="35"/>
        <v>-0.1679226420579738</v>
      </c>
      <c r="G165" s="611">
        <f t="shared" si="40"/>
        <v>101.68910795141389</v>
      </c>
      <c r="H165" s="633">
        <f t="shared" si="36"/>
        <v>-0.16300063494180961</v>
      </c>
      <c r="I165" s="1718" t="s">
        <v>346</v>
      </c>
      <c r="J165" s="2584" t="str">
        <f t="shared" si="31"/>
        <v>---</v>
      </c>
      <c r="K165" s="2581">
        <v>0</v>
      </c>
      <c r="L165" s="1677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567">
        <v>39234</v>
      </c>
      <c r="B166" s="2602">
        <v>100.98066543293712</v>
      </c>
      <c r="C166" s="2591">
        <f t="shared" si="34"/>
        <v>-0.20446024693117693</v>
      </c>
      <c r="D166" s="1749">
        <f t="shared" si="43"/>
        <v>-1.2</v>
      </c>
      <c r="E166" s="687">
        <f t="shared" si="38"/>
        <v>101.17667955963857</v>
      </c>
      <c r="F166" s="266">
        <f t="shared" si="35"/>
        <v>-0.18324005816729994</v>
      </c>
      <c r="G166" s="611">
        <f t="shared" si="40"/>
        <v>101.51589274492389</v>
      </c>
      <c r="H166" s="633">
        <f t="shared" si="36"/>
        <v>-0.17321520648999922</v>
      </c>
      <c r="I166" s="1718" t="s">
        <v>346</v>
      </c>
      <c r="J166" s="2584" t="str">
        <f t="shared" si="31"/>
        <v>---</v>
      </c>
      <c r="K166" s="2581">
        <v>0</v>
      </c>
      <c r="L166" s="1677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567">
        <v>39264</v>
      </c>
      <c r="B167" s="2602">
        <v>100.80438742060178</v>
      </c>
      <c r="C167" s="2591">
        <f t="shared" si="34"/>
        <v>-0.17627801233533091</v>
      </c>
      <c r="D167" s="1749">
        <f t="shared" si="43"/>
        <v>-1.5</v>
      </c>
      <c r="E167" s="687">
        <f t="shared" si="38"/>
        <v>100.99005951113573</v>
      </c>
      <c r="F167" s="266">
        <f t="shared" si="35"/>
        <v>-0.18662004850284575</v>
      </c>
      <c r="G167" s="611">
        <f t="shared" si="40"/>
        <v>101.34205645571761</v>
      </c>
      <c r="H167" s="633">
        <f t="shared" si="36"/>
        <v>-0.17383628920627814</v>
      </c>
      <c r="I167" s="1718" t="s">
        <v>346</v>
      </c>
      <c r="J167" s="2584" t="str">
        <f t="shared" si="31"/>
        <v>---</v>
      </c>
      <c r="K167" s="2581">
        <v>0</v>
      </c>
      <c r="L167" s="1677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567">
        <v>39295</v>
      </c>
      <c r="B168" s="2602">
        <v>100.65278211249345</v>
      </c>
      <c r="C168" s="2591">
        <f t="shared" si="34"/>
        <v>-0.15160530810832995</v>
      </c>
      <c r="D168" s="1749">
        <f t="shared" si="43"/>
        <v>-1.7</v>
      </c>
      <c r="E168" s="687">
        <f t="shared" si="38"/>
        <v>100.81261165534413</v>
      </c>
      <c r="F168" s="266">
        <f t="shared" si="35"/>
        <v>-0.17744785579159839</v>
      </c>
      <c r="G168" s="611">
        <f t="shared" si="40"/>
        <v>101.17235534649888</v>
      </c>
      <c r="H168" s="633">
        <f t="shared" si="36"/>
        <v>-0.16970110921873527</v>
      </c>
      <c r="I168" s="1718" t="s">
        <v>346</v>
      </c>
      <c r="J168" s="2584" t="str">
        <f t="shared" si="31"/>
        <v>---</v>
      </c>
      <c r="K168" s="2581">
        <v>0</v>
      </c>
      <c r="L168" s="1677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567">
        <v>39326</v>
      </c>
      <c r="B169" s="2602">
        <v>100.5637625951757</v>
      </c>
      <c r="C169" s="2591">
        <f t="shared" si="34"/>
        <v>-8.9019517317751706E-2</v>
      </c>
      <c r="D169" s="1749">
        <f t="shared" si="43"/>
        <v>-1.8</v>
      </c>
      <c r="E169" s="687">
        <f t="shared" si="38"/>
        <v>100.67364404275698</v>
      </c>
      <c r="F169" s="266">
        <f t="shared" si="35"/>
        <v>-0.13896761258715173</v>
      </c>
      <c r="G169" s="611">
        <f t="shared" si="40"/>
        <v>101.01162234494653</v>
      </c>
      <c r="H169" s="633">
        <f t="shared" si="36"/>
        <v>-0.16073300155234449</v>
      </c>
      <c r="I169" s="1718" t="s">
        <v>346</v>
      </c>
      <c r="J169" s="2584" t="str">
        <f t="shared" si="31"/>
        <v>---</v>
      </c>
      <c r="K169" s="2581">
        <v>0</v>
      </c>
      <c r="L169" s="1677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567">
        <v>39356</v>
      </c>
      <c r="B170" s="2602">
        <v>100.56347541252384</v>
      </c>
      <c r="C170" s="2591">
        <f t="shared" si="34"/>
        <v>-2.8718265186000735E-4</v>
      </c>
      <c r="D170" s="1749">
        <f t="shared" si="43"/>
        <v>-1.7</v>
      </c>
      <c r="E170" s="687">
        <f t="shared" si="38"/>
        <v>100.59334004006433</v>
      </c>
      <c r="F170" s="266">
        <f t="shared" si="35"/>
        <v>-8.0304002692642484E-2</v>
      </c>
      <c r="G170" s="611">
        <f t="shared" si="40"/>
        <v>100.87349231710151</v>
      </c>
      <c r="H170" s="633">
        <f t="shared" si="36"/>
        <v>-0.1381300278450226</v>
      </c>
      <c r="I170" s="1718" t="s">
        <v>346</v>
      </c>
      <c r="J170" s="2584" t="str">
        <f t="shared" si="31"/>
        <v>---</v>
      </c>
      <c r="K170" s="2581">
        <v>0</v>
      </c>
      <c r="L170" s="1677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567">
        <v>39387</v>
      </c>
      <c r="B171" s="2602">
        <v>100.62699162385253</v>
      </c>
      <c r="C171" s="2591">
        <f t="shared" si="34"/>
        <v>6.3516211328689565E-2</v>
      </c>
      <c r="D171" s="1749">
        <f t="shared" si="43"/>
        <v>-1.5</v>
      </c>
      <c r="E171" s="687">
        <f t="shared" si="38"/>
        <v>100.58474321051735</v>
      </c>
      <c r="F171" s="266">
        <f t="shared" si="35"/>
        <v>-8.5968295469882605E-3</v>
      </c>
      <c r="G171" s="611">
        <f t="shared" si="40"/>
        <v>100.7681700396361</v>
      </c>
      <c r="H171" s="633">
        <f t="shared" si="36"/>
        <v>-0.10532227746540457</v>
      </c>
      <c r="I171" s="1718" t="s">
        <v>350</v>
      </c>
      <c r="J171" s="2584" t="str">
        <f t="shared" si="31"/>
        <v>---</v>
      </c>
      <c r="K171" s="2581">
        <v>0</v>
      </c>
      <c r="L171" s="1677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568">
        <v>39417</v>
      </c>
      <c r="B172" s="2602">
        <v>100.75089440890267</v>
      </c>
      <c r="C172" s="2592">
        <f t="shared" si="34"/>
        <v>0.12390278505013441</v>
      </c>
      <c r="D172" s="1750">
        <f t="shared" si="43"/>
        <v>-1.2</v>
      </c>
      <c r="E172" s="688">
        <f t="shared" si="38"/>
        <v>100.6471204817597</v>
      </c>
      <c r="F172" s="267">
        <f t="shared" si="35"/>
        <v>6.2377271242354482E-2</v>
      </c>
      <c r="G172" s="612">
        <f t="shared" si="40"/>
        <v>100.70613700092674</v>
      </c>
      <c r="H172" s="634">
        <f t="shared" si="36"/>
        <v>-6.2033038709358834E-2</v>
      </c>
      <c r="I172" s="1719" t="s">
        <v>350</v>
      </c>
      <c r="J172" s="2585" t="str">
        <f t="shared" si="31"/>
        <v>---</v>
      </c>
      <c r="K172" s="2581">
        <v>0</v>
      </c>
      <c r="L172" s="1678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567">
        <v>39448</v>
      </c>
      <c r="B173" s="2602">
        <v>100.93597928352412</v>
      </c>
      <c r="C173" s="2591">
        <f t="shared" si="34"/>
        <v>0.1850848746214524</v>
      </c>
      <c r="D173" s="1749">
        <f t="shared" si="43"/>
        <v>-0.9</v>
      </c>
      <c r="E173" s="687">
        <f t="shared" si="38"/>
        <v>100.77128843875978</v>
      </c>
      <c r="F173" s="266">
        <f t="shared" si="35"/>
        <v>0.12416795700008265</v>
      </c>
      <c r="G173" s="611">
        <f t="shared" si="40"/>
        <v>100.69975326529631</v>
      </c>
      <c r="H173" s="633">
        <f t="shared" si="36"/>
        <v>-6.3837356304361492E-3</v>
      </c>
      <c r="I173" s="1718" t="s">
        <v>344</v>
      </c>
      <c r="J173" s="2586" t="str">
        <f t="shared" si="31"/>
        <v>---</v>
      </c>
      <c r="K173" s="2581">
        <v>0</v>
      </c>
      <c r="L173" s="1677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567">
        <v>39479</v>
      </c>
      <c r="B174" s="2602">
        <v>101.16398741326915</v>
      </c>
      <c r="C174" s="2591">
        <f t="shared" si="34"/>
        <v>0.22800812974503515</v>
      </c>
      <c r="D174" s="1749">
        <f t="shared" si="43"/>
        <v>-0.5</v>
      </c>
      <c r="E174" s="687">
        <f t="shared" si="38"/>
        <v>100.95028703523197</v>
      </c>
      <c r="F174" s="266">
        <f t="shared" si="35"/>
        <v>0.17899859647218364</v>
      </c>
      <c r="G174" s="611">
        <f t="shared" si="40"/>
        <v>100.75112469282021</v>
      </c>
      <c r="H174" s="633">
        <f t="shared" si="36"/>
        <v>5.137142752390389E-2</v>
      </c>
      <c r="I174" s="1718" t="s">
        <v>344</v>
      </c>
      <c r="J174" s="2584" t="str">
        <f t="shared" si="31"/>
        <v>---</v>
      </c>
      <c r="K174" s="2581">
        <v>0</v>
      </c>
      <c r="L174" s="1677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567">
        <v>39508</v>
      </c>
      <c r="B175" s="2602">
        <v>101.3779738596109</v>
      </c>
      <c r="C175" s="2591">
        <f t="shared" si="34"/>
        <v>0.21398644634174957</v>
      </c>
      <c r="D175" s="1749">
        <f t="shared" si="43"/>
        <v>-0.2</v>
      </c>
      <c r="E175" s="687">
        <f t="shared" si="38"/>
        <v>101.1593135188014</v>
      </c>
      <c r="F175" s="266">
        <f t="shared" si="35"/>
        <v>0.20902648356943132</v>
      </c>
      <c r="G175" s="611">
        <f t="shared" si="40"/>
        <v>100.85472351383699</v>
      </c>
      <c r="H175" s="633">
        <f t="shared" si="36"/>
        <v>0.10359882101677442</v>
      </c>
      <c r="I175" s="1718" t="s">
        <v>344</v>
      </c>
      <c r="J175" s="2584" t="str">
        <f t="shared" si="31"/>
        <v>---</v>
      </c>
      <c r="K175" s="2581">
        <v>0</v>
      </c>
      <c r="L175" s="1677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567">
        <v>39539</v>
      </c>
      <c r="B176" s="2602">
        <v>101.52793850035295</v>
      </c>
      <c r="C176" s="2591">
        <f t="shared" si="34"/>
        <v>0.14996464074204141</v>
      </c>
      <c r="D176" s="1749">
        <f t="shared" si="43"/>
        <v>0.2</v>
      </c>
      <c r="E176" s="687">
        <f t="shared" si="38"/>
        <v>101.35663325774435</v>
      </c>
      <c r="F176" s="266">
        <f t="shared" si="35"/>
        <v>0.19731973894295152</v>
      </c>
      <c r="G176" s="611">
        <f t="shared" si="40"/>
        <v>100.99246292886232</v>
      </c>
      <c r="H176" s="633">
        <f t="shared" si="36"/>
        <v>0.1377394150253366</v>
      </c>
      <c r="I176" s="1718" t="s">
        <v>344</v>
      </c>
      <c r="J176" s="2584" t="str">
        <f t="shared" si="31"/>
        <v>山</v>
      </c>
      <c r="K176" s="2581">
        <v>1</v>
      </c>
      <c r="L176" s="1677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567">
        <v>39569</v>
      </c>
      <c r="B177" s="2602">
        <v>101.51724922229543</v>
      </c>
      <c r="C177" s="2591">
        <f t="shared" si="34"/>
        <v>-1.0689278057512297E-2</v>
      </c>
      <c r="D177" s="1749">
        <f t="shared" si="43"/>
        <v>0.3</v>
      </c>
      <c r="E177" s="687">
        <f t="shared" si="38"/>
        <v>101.47438719408643</v>
      </c>
      <c r="F177" s="266">
        <f t="shared" si="35"/>
        <v>0.11775393634208342</v>
      </c>
      <c r="G177" s="611">
        <f t="shared" si="40"/>
        <v>101.12871633025826</v>
      </c>
      <c r="H177" s="633">
        <f t="shared" si="36"/>
        <v>0.13625340139593334</v>
      </c>
      <c r="I177" s="1718" t="s">
        <v>344</v>
      </c>
      <c r="J177" s="2584" t="str">
        <f t="shared" si="31"/>
        <v>---</v>
      </c>
      <c r="K177" s="2581">
        <v>0</v>
      </c>
      <c r="L177" s="1677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567">
        <v>39600</v>
      </c>
      <c r="B178" s="2602">
        <v>101.30684438353687</v>
      </c>
      <c r="C178" s="2591">
        <f t="shared" si="34"/>
        <v>-0.21040483875856353</v>
      </c>
      <c r="D178" s="1749">
        <f t="shared" si="43"/>
        <v>0.3</v>
      </c>
      <c r="E178" s="687">
        <f t="shared" si="38"/>
        <v>101.45067736872842</v>
      </c>
      <c r="F178" s="266">
        <f t="shared" si="35"/>
        <v>-2.3709825358011472E-2</v>
      </c>
      <c r="G178" s="611">
        <f t="shared" si="40"/>
        <v>101.22583815307028</v>
      </c>
      <c r="H178" s="633">
        <f t="shared" si="36"/>
        <v>9.7121822812027858E-2</v>
      </c>
      <c r="I178" s="1718" t="s">
        <v>350</v>
      </c>
      <c r="J178" s="2584" t="str">
        <f t="shared" si="31"/>
        <v>---</v>
      </c>
      <c r="K178" s="2581">
        <v>0</v>
      </c>
      <c r="L178" s="1677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567">
        <v>39630</v>
      </c>
      <c r="B179" s="2602">
        <v>100.89107532145907</v>
      </c>
      <c r="C179" s="2591">
        <f t="shared" si="34"/>
        <v>-0.41576906207779984</v>
      </c>
      <c r="D179" s="1749">
        <f t="shared" si="43"/>
        <v>0.1</v>
      </c>
      <c r="E179" s="687">
        <f t="shared" si="38"/>
        <v>101.23838964243045</v>
      </c>
      <c r="F179" s="266">
        <f t="shared" si="35"/>
        <v>-0.21228772629797277</v>
      </c>
      <c r="G179" s="611">
        <f t="shared" si="40"/>
        <v>101.24586399772122</v>
      </c>
      <c r="H179" s="633">
        <f t="shared" si="36"/>
        <v>2.0025844650930935E-2</v>
      </c>
      <c r="I179" s="1718" t="s">
        <v>350</v>
      </c>
      <c r="J179" s="2584" t="str">
        <f t="shared" si="31"/>
        <v>---</v>
      </c>
      <c r="K179" s="2581">
        <v>0</v>
      </c>
      <c r="L179" s="1677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567">
        <v>39661</v>
      </c>
      <c r="B180" s="2602">
        <v>100.28482015754572</v>
      </c>
      <c r="C180" s="2591">
        <f t="shared" si="34"/>
        <v>-0.606255163913346</v>
      </c>
      <c r="D180" s="1749">
        <f t="shared" si="43"/>
        <v>-0.4</v>
      </c>
      <c r="E180" s="687">
        <f t="shared" si="38"/>
        <v>100.82757995418056</v>
      </c>
      <c r="F180" s="266">
        <f t="shared" si="35"/>
        <v>-0.41080968824988418</v>
      </c>
      <c r="G180" s="611">
        <f t="shared" si="40"/>
        <v>101.1528412654386</v>
      </c>
      <c r="H180" s="633">
        <f t="shared" si="36"/>
        <v>-9.3022732282619813E-2</v>
      </c>
      <c r="I180" s="1718" t="s">
        <v>346</v>
      </c>
      <c r="J180" s="2584" t="str">
        <f t="shared" si="31"/>
        <v>---</v>
      </c>
      <c r="K180" s="2581">
        <v>0</v>
      </c>
      <c r="L180" s="1677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567">
        <v>39692</v>
      </c>
      <c r="B181" s="2602">
        <v>99.50246573470919</v>
      </c>
      <c r="C181" s="2591">
        <f t="shared" si="34"/>
        <v>-0.78235442283653356</v>
      </c>
      <c r="D181" s="1749">
        <f t="shared" si="43"/>
        <v>-1.1000000000000001</v>
      </c>
      <c r="E181" s="687">
        <f t="shared" si="38"/>
        <v>100.22612040457132</v>
      </c>
      <c r="F181" s="266">
        <f t="shared" si="35"/>
        <v>-0.60145954960924541</v>
      </c>
      <c r="G181" s="611">
        <f t="shared" si="40"/>
        <v>100.91548102564431</v>
      </c>
      <c r="H181" s="633">
        <f t="shared" si="36"/>
        <v>-0.23736023979428467</v>
      </c>
      <c r="I181" s="1718" t="s">
        <v>346</v>
      </c>
      <c r="J181" s="2584" t="str">
        <f t="shared" si="31"/>
        <v>---</v>
      </c>
      <c r="K181" s="2581">
        <v>0</v>
      </c>
      <c r="L181" s="1677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567">
        <v>39722</v>
      </c>
      <c r="B182" s="2602">
        <v>98.561832983826065</v>
      </c>
      <c r="C182" s="2591">
        <f t="shared" si="34"/>
        <v>-0.94063275088312537</v>
      </c>
      <c r="D182" s="1749">
        <f t="shared" si="43"/>
        <v>-2</v>
      </c>
      <c r="E182" s="687">
        <f t="shared" si="38"/>
        <v>99.449706292026988</v>
      </c>
      <c r="F182" s="266">
        <f t="shared" si="35"/>
        <v>-0.77641411254433024</v>
      </c>
      <c r="G182" s="611">
        <f t="shared" si="40"/>
        <v>100.51317518624649</v>
      </c>
      <c r="H182" s="633">
        <f t="shared" si="36"/>
        <v>-0.40230583939782605</v>
      </c>
      <c r="I182" s="1718" t="s">
        <v>346</v>
      </c>
      <c r="J182" s="2584" t="str">
        <f t="shared" si="31"/>
        <v>---</v>
      </c>
      <c r="K182" s="2581">
        <v>0</v>
      </c>
      <c r="L182" s="1677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567">
        <v>39753</v>
      </c>
      <c r="B183" s="2602">
        <v>97.524126103604459</v>
      </c>
      <c r="C183" s="2591">
        <f t="shared" si="34"/>
        <v>-1.0377068802216058</v>
      </c>
      <c r="D183" s="1749">
        <f t="shared" si="43"/>
        <v>-3.1</v>
      </c>
      <c r="E183" s="687">
        <f t="shared" si="38"/>
        <v>98.529474940713229</v>
      </c>
      <c r="F183" s="266">
        <f t="shared" si="35"/>
        <v>-0.92023135131375966</v>
      </c>
      <c r="G183" s="611">
        <f t="shared" si="40"/>
        <v>99.941201986710965</v>
      </c>
      <c r="H183" s="633">
        <f t="shared" si="36"/>
        <v>-0.57197319953552039</v>
      </c>
      <c r="I183" s="1718" t="s">
        <v>346</v>
      </c>
      <c r="J183" s="2584" t="str">
        <f t="shared" si="31"/>
        <v>---</v>
      </c>
      <c r="K183" s="2581">
        <v>0</v>
      </c>
      <c r="L183" s="1677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567">
        <v>39783</v>
      </c>
      <c r="B184" s="2602">
        <v>96.499453491848286</v>
      </c>
      <c r="C184" s="2591">
        <f t="shared" si="34"/>
        <v>-1.0246726117561735</v>
      </c>
      <c r="D184" s="1749">
        <f t="shared" si="43"/>
        <v>-4.2</v>
      </c>
      <c r="E184" s="687">
        <f t="shared" si="38"/>
        <v>97.528470859759594</v>
      </c>
      <c r="F184" s="266">
        <f t="shared" si="35"/>
        <v>-1.0010040809536349</v>
      </c>
      <c r="G184" s="611">
        <f t="shared" si="40"/>
        <v>99.224374025218509</v>
      </c>
      <c r="H184" s="633">
        <f t="shared" si="36"/>
        <v>-0.71682796149245576</v>
      </c>
      <c r="I184" s="1718" t="s">
        <v>346</v>
      </c>
      <c r="J184" s="2584" t="str">
        <f t="shared" si="31"/>
        <v>---</v>
      </c>
      <c r="K184" s="2581">
        <v>0</v>
      </c>
      <c r="L184" s="1677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569">
        <v>39814</v>
      </c>
      <c r="B185" s="2602">
        <v>95.592467767192176</v>
      </c>
      <c r="C185" s="2593">
        <f t="shared" si="34"/>
        <v>-0.90698572465610994</v>
      </c>
      <c r="D185" s="1748">
        <f t="shared" si="43"/>
        <v>-5.3</v>
      </c>
      <c r="E185" s="689">
        <f t="shared" si="38"/>
        <v>96.538682454214992</v>
      </c>
      <c r="F185" s="268">
        <f t="shared" si="35"/>
        <v>-0.98978840554460135</v>
      </c>
      <c r="G185" s="613">
        <f t="shared" si="40"/>
        <v>98.408034508597851</v>
      </c>
      <c r="H185" s="635">
        <f t="shared" si="36"/>
        <v>-0.8163395166206584</v>
      </c>
      <c r="I185" s="1720" t="s">
        <v>346</v>
      </c>
      <c r="J185" s="2584" t="str">
        <f t="shared" si="31"/>
        <v>---</v>
      </c>
      <c r="K185" s="2581">
        <v>0</v>
      </c>
      <c r="L185" s="1767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567">
        <v>39845</v>
      </c>
      <c r="B186" s="2602">
        <v>94.947180936314524</v>
      </c>
      <c r="C186" s="2591">
        <f t="shared" si="34"/>
        <v>-0.6452868308776516</v>
      </c>
      <c r="D186" s="1749">
        <f t="shared" si="43"/>
        <v>-6.1</v>
      </c>
      <c r="E186" s="687">
        <f t="shared" si="38"/>
        <v>95.67970073178499</v>
      </c>
      <c r="F186" s="266">
        <f t="shared" si="35"/>
        <v>-0.85898172243000204</v>
      </c>
      <c r="G186" s="611">
        <f t="shared" si="40"/>
        <v>97.558906739291487</v>
      </c>
      <c r="H186" s="633">
        <f t="shared" si="36"/>
        <v>-0.84912776930636369</v>
      </c>
      <c r="I186" s="1718" t="s">
        <v>346</v>
      </c>
      <c r="J186" s="2584" t="str">
        <f t="shared" si="31"/>
        <v>---</v>
      </c>
      <c r="K186" s="2581">
        <v>0</v>
      </c>
      <c r="L186" s="1677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567">
        <v>39873</v>
      </c>
      <c r="B187" s="2602">
        <v>94.639036646566808</v>
      </c>
      <c r="C187" s="2591">
        <f t="shared" si="34"/>
        <v>-0.30814428974771602</v>
      </c>
      <c r="D187" s="1749">
        <f t="shared" si="43"/>
        <v>-6.6</v>
      </c>
      <c r="E187" s="687">
        <f t="shared" si="38"/>
        <v>95.059561783357836</v>
      </c>
      <c r="F187" s="266">
        <f t="shared" si="35"/>
        <v>-0.62013894842715445</v>
      </c>
      <c r="G187" s="611">
        <f t="shared" si="40"/>
        <v>96.752366237723081</v>
      </c>
      <c r="H187" s="633">
        <f t="shared" si="36"/>
        <v>-0.8065405015684064</v>
      </c>
      <c r="I187" s="1718" t="s">
        <v>346</v>
      </c>
      <c r="J187" s="2584" t="str">
        <f t="shared" si="31"/>
        <v>---</v>
      </c>
      <c r="K187" s="2581">
        <v>0</v>
      </c>
      <c r="L187" s="1677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570">
        <v>39904</v>
      </c>
      <c r="B188" s="2602">
        <v>94.606003617686184</v>
      </c>
      <c r="C188" s="593">
        <f t="shared" si="34"/>
        <v>-3.303302888062376E-2</v>
      </c>
      <c r="D188" s="1751">
        <f t="shared" si="43"/>
        <v>-6.8</v>
      </c>
      <c r="E188" s="683">
        <f t="shared" si="38"/>
        <v>94.730740400189163</v>
      </c>
      <c r="F188" s="693">
        <f t="shared" si="35"/>
        <v>-0.32882138316867326</v>
      </c>
      <c r="G188" s="393">
        <f t="shared" si="40"/>
        <v>96.052871649576915</v>
      </c>
      <c r="H188" s="295">
        <f t="shared" si="36"/>
        <v>-0.69949458814616605</v>
      </c>
      <c r="I188" s="1721" t="s">
        <v>346</v>
      </c>
      <c r="J188" s="2587" t="str">
        <f t="shared" si="31"/>
        <v>谷</v>
      </c>
      <c r="K188" s="2581">
        <v>-1</v>
      </c>
      <c r="L188" s="1677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567">
        <v>39934</v>
      </c>
      <c r="B189" s="2602">
        <v>94.820019936068974</v>
      </c>
      <c r="C189" s="2591">
        <f t="shared" si="34"/>
        <v>0.21401631838278945</v>
      </c>
      <c r="D189" s="1749">
        <f t="shared" si="43"/>
        <v>-6.6</v>
      </c>
      <c r="E189" s="687">
        <f t="shared" si="38"/>
        <v>94.688353400107317</v>
      </c>
      <c r="F189" s="266">
        <f t="shared" si="35"/>
        <v>-4.2387000081845372E-2</v>
      </c>
      <c r="G189" s="611">
        <f t="shared" si="40"/>
        <v>95.518326928468781</v>
      </c>
      <c r="H189" s="633">
        <f t="shared" si="36"/>
        <v>-0.53454472110813356</v>
      </c>
      <c r="I189" s="1718" t="s">
        <v>346</v>
      </c>
      <c r="J189" s="2584" t="str">
        <f t="shared" si="31"/>
        <v>---</v>
      </c>
      <c r="K189" s="2581">
        <v>0</v>
      </c>
      <c r="L189" s="1677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567">
        <v>39965</v>
      </c>
      <c r="B190" s="2602">
        <v>95.268031979248818</v>
      </c>
      <c r="C190" s="2591">
        <f t="shared" si="34"/>
        <v>0.448012043179844</v>
      </c>
      <c r="D190" s="1749">
        <f t="shared" si="43"/>
        <v>-6</v>
      </c>
      <c r="E190" s="687">
        <f t="shared" si="38"/>
        <v>94.898018511001325</v>
      </c>
      <c r="F190" s="266">
        <f t="shared" si="35"/>
        <v>0.20966511089400797</v>
      </c>
      <c r="G190" s="611">
        <f t="shared" si="40"/>
        <v>95.196027767846545</v>
      </c>
      <c r="H190" s="633">
        <f t="shared" si="36"/>
        <v>-0.32229916062223651</v>
      </c>
      <c r="I190" s="1718" t="s">
        <v>349</v>
      </c>
      <c r="J190" s="2584" t="str">
        <f t="shared" si="31"/>
        <v>---</v>
      </c>
      <c r="K190" s="2581">
        <v>0</v>
      </c>
      <c r="L190" s="1677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567">
        <v>39995</v>
      </c>
      <c r="B191" s="2602">
        <v>95.885917808664416</v>
      </c>
      <c r="C191" s="2591">
        <f t="shared" si="34"/>
        <v>0.61788582941559866</v>
      </c>
      <c r="D191" s="1749">
        <f t="shared" si="43"/>
        <v>-5</v>
      </c>
      <c r="E191" s="687">
        <f t="shared" si="38"/>
        <v>95.32465657466075</v>
      </c>
      <c r="F191" s="266">
        <f t="shared" si="35"/>
        <v>0.42663806365942492</v>
      </c>
      <c r="G191" s="611">
        <f t="shared" si="40"/>
        <v>95.108379813105998</v>
      </c>
      <c r="H191" s="633">
        <f t="shared" si="36"/>
        <v>-8.7647954740546652E-2</v>
      </c>
      <c r="I191" s="1718" t="s">
        <v>349</v>
      </c>
      <c r="J191" s="2584" t="str">
        <f t="shared" si="31"/>
        <v>---</v>
      </c>
      <c r="K191" s="2581">
        <v>0</v>
      </c>
      <c r="L191" s="1677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567">
        <v>40026</v>
      </c>
      <c r="B192" s="2602">
        <v>96.613612332936739</v>
      </c>
      <c r="C192" s="2591">
        <f t="shared" si="34"/>
        <v>0.72769452427232295</v>
      </c>
      <c r="D192" s="1749">
        <f t="shared" si="43"/>
        <v>-3.7</v>
      </c>
      <c r="E192" s="687">
        <f t="shared" si="38"/>
        <v>95.922520706949982</v>
      </c>
      <c r="F192" s="266">
        <f t="shared" si="35"/>
        <v>0.59786413228923152</v>
      </c>
      <c r="G192" s="611">
        <f t="shared" si="40"/>
        <v>95.254257608212356</v>
      </c>
      <c r="H192" s="633">
        <f t="shared" si="36"/>
        <v>0.14587779510635812</v>
      </c>
      <c r="I192" s="1718" t="s">
        <v>344</v>
      </c>
      <c r="J192" s="2584" t="str">
        <f t="shared" si="31"/>
        <v>---</v>
      </c>
      <c r="K192" s="2581">
        <v>0</v>
      </c>
      <c r="L192" s="1677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567">
        <v>40057</v>
      </c>
      <c r="B193" s="2602">
        <v>97.41946846479334</v>
      </c>
      <c r="C193" s="2591">
        <f t="shared" si="34"/>
        <v>0.80585613185660065</v>
      </c>
      <c r="D193" s="1749">
        <f t="shared" si="43"/>
        <v>-2.1</v>
      </c>
      <c r="E193" s="687">
        <f t="shared" si="38"/>
        <v>96.639666202131494</v>
      </c>
      <c r="F193" s="266">
        <f t="shared" si="35"/>
        <v>0.71714549518151216</v>
      </c>
      <c r="G193" s="611">
        <f t="shared" si="40"/>
        <v>95.607441540852179</v>
      </c>
      <c r="H193" s="633">
        <f t="shared" si="36"/>
        <v>0.35318393263982273</v>
      </c>
      <c r="I193" s="1718" t="s">
        <v>344</v>
      </c>
      <c r="J193" s="2584" t="str">
        <f t="shared" si="31"/>
        <v>---</v>
      </c>
      <c r="K193" s="2581">
        <v>0</v>
      </c>
      <c r="L193" s="1677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567">
        <v>40087</v>
      </c>
      <c r="B194" s="2602">
        <v>98.209650519510262</v>
      </c>
      <c r="C194" s="2591">
        <f t="shared" si="34"/>
        <v>0.79018205471692227</v>
      </c>
      <c r="D194" s="1749">
        <f t="shared" si="43"/>
        <v>-0.4</v>
      </c>
      <c r="E194" s="687">
        <f t="shared" si="38"/>
        <v>97.414243772413442</v>
      </c>
      <c r="F194" s="266">
        <f t="shared" si="35"/>
        <v>0.77457757028194862</v>
      </c>
      <c r="G194" s="611">
        <f t="shared" si="40"/>
        <v>96.11752923698694</v>
      </c>
      <c r="H194" s="633">
        <f t="shared" si="36"/>
        <v>0.5100876961347609</v>
      </c>
      <c r="I194" s="1718" t="s">
        <v>344</v>
      </c>
      <c r="J194" s="2584" t="str">
        <f t="shared" si="31"/>
        <v>---</v>
      </c>
      <c r="K194" s="2581">
        <v>0</v>
      </c>
      <c r="L194" s="1677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567">
        <v>40118</v>
      </c>
      <c r="B195" s="2602">
        <v>98.918852456661824</v>
      </c>
      <c r="C195" s="2591">
        <f t="shared" si="34"/>
        <v>0.70920193715156188</v>
      </c>
      <c r="D195" s="1749">
        <f t="shared" si="43"/>
        <v>1.4</v>
      </c>
      <c r="E195" s="687">
        <f t="shared" si="38"/>
        <v>98.182657146988461</v>
      </c>
      <c r="F195" s="266">
        <f t="shared" si="35"/>
        <v>0.76841337457501879</v>
      </c>
      <c r="G195" s="611">
        <f t="shared" si="40"/>
        <v>96.733650499697774</v>
      </c>
      <c r="H195" s="633">
        <f t="shared" si="36"/>
        <v>0.61612126271083412</v>
      </c>
      <c r="I195" s="1718" t="s">
        <v>344</v>
      </c>
      <c r="J195" s="2584" t="str">
        <f t="shared" si="31"/>
        <v>---</v>
      </c>
      <c r="K195" s="2581">
        <v>0</v>
      </c>
      <c r="L195" s="1677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568">
        <v>40148</v>
      </c>
      <c r="B196" s="2602">
        <v>99.505735924385974</v>
      </c>
      <c r="C196" s="2592">
        <f t="shared" si="34"/>
        <v>0.58688346772414945</v>
      </c>
      <c r="D196" s="1750">
        <f t="shared" si="43"/>
        <v>3.1</v>
      </c>
      <c r="E196" s="688">
        <f t="shared" si="38"/>
        <v>98.878079633519349</v>
      </c>
      <c r="F196" s="267">
        <f t="shared" si="35"/>
        <v>0.69542248653088734</v>
      </c>
      <c r="G196" s="612">
        <f t="shared" si="40"/>
        <v>97.403038498028764</v>
      </c>
      <c r="H196" s="634">
        <f t="shared" si="36"/>
        <v>0.66938799833098983</v>
      </c>
      <c r="I196" s="1719" t="s">
        <v>344</v>
      </c>
      <c r="J196" s="2585" t="str">
        <f t="shared" si="31"/>
        <v>---</v>
      </c>
      <c r="K196" s="2581">
        <v>0</v>
      </c>
      <c r="L196" s="1678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567">
        <v>40179</v>
      </c>
      <c r="B197" s="2602">
        <v>99.988552940327821</v>
      </c>
      <c r="C197" s="2591">
        <f t="shared" si="34"/>
        <v>0.48281701594184767</v>
      </c>
      <c r="D197" s="1749">
        <f t="shared" si="43"/>
        <v>4.5999999999999996</v>
      </c>
      <c r="E197" s="687">
        <f t="shared" si="38"/>
        <v>99.471047107125216</v>
      </c>
      <c r="F197" s="266">
        <f t="shared" si="35"/>
        <v>0.59296747360586721</v>
      </c>
      <c r="G197" s="611">
        <f t="shared" si="40"/>
        <v>98.077398635325764</v>
      </c>
      <c r="H197" s="633">
        <f t="shared" si="36"/>
        <v>0.67436013729700051</v>
      </c>
      <c r="I197" s="1718" t="s">
        <v>344</v>
      </c>
      <c r="J197" s="2586" t="str">
        <f t="shared" si="31"/>
        <v>---</v>
      </c>
      <c r="K197" s="2581">
        <v>0</v>
      </c>
      <c r="L197" s="1677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567">
        <v>40210</v>
      </c>
      <c r="B198" s="2602">
        <v>100.32532558904424</v>
      </c>
      <c r="C198" s="2591">
        <f t="shared" si="34"/>
        <v>0.3367726487164191</v>
      </c>
      <c r="D198" s="1749">
        <f t="shared" si="43"/>
        <v>5.7</v>
      </c>
      <c r="E198" s="687">
        <f t="shared" si="38"/>
        <v>99.939871484586021</v>
      </c>
      <c r="F198" s="266">
        <f t="shared" si="35"/>
        <v>0.46882437746080541</v>
      </c>
      <c r="G198" s="611">
        <f t="shared" si="40"/>
        <v>98.711599746808602</v>
      </c>
      <c r="H198" s="633">
        <f t="shared" si="36"/>
        <v>0.63420111148283809</v>
      </c>
      <c r="I198" s="1718" t="s">
        <v>344</v>
      </c>
      <c r="J198" s="2584" t="str">
        <f t="shared" ref="J198:J261" si="46">IF(K198=1,"山",IF(K198=-1,"谷","---"))</f>
        <v>---</v>
      </c>
      <c r="K198" s="2581">
        <v>0</v>
      </c>
      <c r="L198" s="1677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567">
        <v>40238</v>
      </c>
      <c r="B199" s="2602">
        <v>100.49654278335068</v>
      </c>
      <c r="C199" s="2591">
        <f t="shared" ref="C199:C265" si="49">B199-B198</f>
        <v>0.17121719430643623</v>
      </c>
      <c r="D199" s="1749">
        <f t="shared" si="43"/>
        <v>6.2</v>
      </c>
      <c r="E199" s="687">
        <f t="shared" si="38"/>
        <v>100.27014043757424</v>
      </c>
      <c r="F199" s="266">
        <f t="shared" si="35"/>
        <v>0.33026895298822012</v>
      </c>
      <c r="G199" s="611">
        <f t="shared" si="40"/>
        <v>99.266304096867742</v>
      </c>
      <c r="H199" s="633">
        <f t="shared" si="36"/>
        <v>0.55470435005913998</v>
      </c>
      <c r="I199" s="1718" t="s">
        <v>344</v>
      </c>
      <c r="J199" s="2584" t="str">
        <f t="shared" si="46"/>
        <v>---</v>
      </c>
      <c r="K199" s="2581">
        <v>0</v>
      </c>
      <c r="L199" s="1677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570">
        <v>40269</v>
      </c>
      <c r="B200" s="2602">
        <v>100.54435771648882</v>
      </c>
      <c r="C200" s="593">
        <f t="shared" si="49"/>
        <v>4.7814933138141669E-2</v>
      </c>
      <c r="D200" s="1751">
        <f t="shared" si="43"/>
        <v>6.3</v>
      </c>
      <c r="E200" s="683">
        <f t="shared" si="38"/>
        <v>100.45540869629458</v>
      </c>
      <c r="F200" s="693">
        <f t="shared" ref="F200:F263" si="50">E200-E199</f>
        <v>0.18526825872034181</v>
      </c>
      <c r="G200" s="393">
        <f t="shared" si="40"/>
        <v>99.712716847109945</v>
      </c>
      <c r="H200" s="295">
        <f t="shared" ref="H200:H263" si="51">G200-G199</f>
        <v>0.44641275024220306</v>
      </c>
      <c r="I200" s="1721" t="s">
        <v>344</v>
      </c>
      <c r="J200" s="2587" t="str">
        <f t="shared" si="46"/>
        <v>---</v>
      </c>
      <c r="K200" s="2581">
        <v>0</v>
      </c>
      <c r="L200" s="1677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567">
        <v>40299</v>
      </c>
      <c r="B201" s="2602">
        <v>100.51799912433557</v>
      </c>
      <c r="C201" s="2591">
        <f t="shared" si="49"/>
        <v>-2.6358592153243876E-2</v>
      </c>
      <c r="D201" s="1749">
        <f t="shared" si="43"/>
        <v>6</v>
      </c>
      <c r="E201" s="687">
        <f t="shared" si="38"/>
        <v>100.51963320805835</v>
      </c>
      <c r="F201" s="266">
        <f t="shared" si="50"/>
        <v>6.4224511763768533E-2</v>
      </c>
      <c r="G201" s="611">
        <f t="shared" si="40"/>
        <v>100.04248093351357</v>
      </c>
      <c r="H201" s="633">
        <f t="shared" si="51"/>
        <v>0.3297640864036282</v>
      </c>
      <c r="I201" s="1718" t="s">
        <v>344</v>
      </c>
      <c r="J201" s="2584" t="str">
        <f t="shared" si="46"/>
        <v>---</v>
      </c>
      <c r="K201" s="2581">
        <v>0</v>
      </c>
      <c r="L201" s="1677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567">
        <v>40330</v>
      </c>
      <c r="B202" s="2602">
        <v>100.44510254732629</v>
      </c>
      <c r="C202" s="2591">
        <f t="shared" si="49"/>
        <v>-7.2896577009288421E-2</v>
      </c>
      <c r="D202" s="1749">
        <f t="shared" si="43"/>
        <v>5.4</v>
      </c>
      <c r="E202" s="687">
        <f t="shared" si="38"/>
        <v>100.50248646271689</v>
      </c>
      <c r="F202" s="266">
        <f t="shared" si="50"/>
        <v>-1.7146745341463543E-2</v>
      </c>
      <c r="G202" s="611">
        <f t="shared" si="40"/>
        <v>100.26051666075135</v>
      </c>
      <c r="H202" s="633">
        <f t="shared" si="51"/>
        <v>0.2180357272377762</v>
      </c>
      <c r="I202" s="1718" t="s">
        <v>350</v>
      </c>
      <c r="J202" s="2584" t="str">
        <f t="shared" si="46"/>
        <v>---</v>
      </c>
      <c r="K202" s="2581">
        <v>0</v>
      </c>
      <c r="L202" s="1677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567">
        <v>40360</v>
      </c>
      <c r="B203" s="2602">
        <v>100.35632586111316</v>
      </c>
      <c r="C203" s="2591">
        <f t="shared" si="49"/>
        <v>-8.8776686213122957E-2</v>
      </c>
      <c r="D203" s="1749">
        <f t="shared" si="43"/>
        <v>4.7</v>
      </c>
      <c r="E203" s="687">
        <f t="shared" si="38"/>
        <v>100.43980917759167</v>
      </c>
      <c r="F203" s="266">
        <f t="shared" si="50"/>
        <v>-6.2677285125218418E-2</v>
      </c>
      <c r="G203" s="611">
        <f t="shared" si="40"/>
        <v>100.38202950885523</v>
      </c>
      <c r="H203" s="633">
        <f t="shared" si="51"/>
        <v>0.12151284810387608</v>
      </c>
      <c r="I203" s="1718" t="s">
        <v>350</v>
      </c>
      <c r="J203" s="2584" t="str">
        <f t="shared" si="46"/>
        <v>---</v>
      </c>
      <c r="K203" s="2581">
        <v>0</v>
      </c>
      <c r="L203" s="1677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567">
        <v>40391</v>
      </c>
      <c r="B204" s="2602">
        <v>100.23601380584132</v>
      </c>
      <c r="C204" s="2591">
        <f t="shared" si="49"/>
        <v>-0.12031205527183886</v>
      </c>
      <c r="D204" s="1749">
        <f t="shared" si="43"/>
        <v>3.7</v>
      </c>
      <c r="E204" s="687">
        <f t="shared" ref="E204:E267" si="53">SUM(B202:B204)/3</f>
        <v>100.34581407142691</v>
      </c>
      <c r="F204" s="266">
        <f t="shared" si="50"/>
        <v>-9.3995106164754816E-2</v>
      </c>
      <c r="G204" s="611">
        <f t="shared" si="40"/>
        <v>100.41738106107145</v>
      </c>
      <c r="H204" s="633">
        <f t="shared" si="51"/>
        <v>3.5351552216226878E-2</v>
      </c>
      <c r="I204" s="1718" t="s">
        <v>346</v>
      </c>
      <c r="J204" s="2584" t="str">
        <f t="shared" si="46"/>
        <v>---</v>
      </c>
      <c r="K204" s="2581">
        <v>0</v>
      </c>
      <c r="L204" s="1677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567">
        <v>40422</v>
      </c>
      <c r="B205" s="2602">
        <v>100.123927906802</v>
      </c>
      <c r="C205" s="2591">
        <f t="shared" si="49"/>
        <v>-0.11208589903932875</v>
      </c>
      <c r="D205" s="1749">
        <f t="shared" si="43"/>
        <v>2.8</v>
      </c>
      <c r="E205" s="687">
        <f t="shared" si="53"/>
        <v>100.23875585791883</v>
      </c>
      <c r="F205" s="266">
        <f t="shared" si="50"/>
        <v>-0.10705821350808264</v>
      </c>
      <c r="G205" s="611">
        <f t="shared" si="40"/>
        <v>100.38860996360827</v>
      </c>
      <c r="H205" s="633">
        <f t="shared" si="51"/>
        <v>-2.8771097463177853E-2</v>
      </c>
      <c r="I205" s="1718" t="s">
        <v>346</v>
      </c>
      <c r="J205" s="2584" t="str">
        <f t="shared" si="46"/>
        <v>---</v>
      </c>
      <c r="K205" s="2581">
        <v>0</v>
      </c>
      <c r="L205" s="1677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567">
        <v>40452</v>
      </c>
      <c r="B206" s="2602">
        <v>100.04195400715366</v>
      </c>
      <c r="C206" s="2591">
        <f t="shared" si="49"/>
        <v>-8.1973899648332349E-2</v>
      </c>
      <c r="D206" s="1749">
        <f t="shared" si="43"/>
        <v>1.9</v>
      </c>
      <c r="E206" s="687">
        <f t="shared" si="53"/>
        <v>100.13396523993232</v>
      </c>
      <c r="F206" s="266">
        <f t="shared" si="50"/>
        <v>-0.10479061798650946</v>
      </c>
      <c r="G206" s="611">
        <f t="shared" si="40"/>
        <v>100.32366870986583</v>
      </c>
      <c r="H206" s="633">
        <f t="shared" si="51"/>
        <v>-6.4941253742446747E-2</v>
      </c>
      <c r="I206" s="1718" t="s">
        <v>346</v>
      </c>
      <c r="J206" s="2584" t="str">
        <f t="shared" si="46"/>
        <v>---</v>
      </c>
      <c r="K206" s="2581">
        <v>0</v>
      </c>
      <c r="L206" s="1677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567">
        <v>40483</v>
      </c>
      <c r="B207" s="2602">
        <v>100.0592848322985</v>
      </c>
      <c r="C207" s="2591">
        <f t="shared" si="49"/>
        <v>1.7330825144838968E-2</v>
      </c>
      <c r="D207" s="1749">
        <f t="shared" si="43"/>
        <v>1.2</v>
      </c>
      <c r="E207" s="687">
        <f t="shared" si="53"/>
        <v>100.07505558208472</v>
      </c>
      <c r="F207" s="266">
        <f t="shared" si="50"/>
        <v>-5.8909657847607377E-2</v>
      </c>
      <c r="G207" s="611">
        <f t="shared" si="40"/>
        <v>100.25437258355294</v>
      </c>
      <c r="H207" s="633">
        <f t="shared" si="51"/>
        <v>-6.929612631289217E-2</v>
      </c>
      <c r="I207" s="1718" t="s">
        <v>346</v>
      </c>
      <c r="J207" s="2584" t="str">
        <f t="shared" si="46"/>
        <v>---</v>
      </c>
      <c r="K207" s="2581">
        <v>0</v>
      </c>
      <c r="L207" s="1677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567">
        <v>40513</v>
      </c>
      <c r="B208" s="2602">
        <v>100.17104156711157</v>
      </c>
      <c r="C208" s="2591">
        <f t="shared" si="49"/>
        <v>0.11175673481307058</v>
      </c>
      <c r="D208" s="1749">
        <f t="shared" si="43"/>
        <v>0.7</v>
      </c>
      <c r="E208" s="687">
        <f t="shared" si="53"/>
        <v>100.09076013552124</v>
      </c>
      <c r="F208" s="266">
        <f t="shared" si="50"/>
        <v>1.5704553436520996E-2</v>
      </c>
      <c r="G208" s="611">
        <f t="shared" ref="G208:G271" si="55">SUM(B202:B208)/7</f>
        <v>100.20480721823523</v>
      </c>
      <c r="H208" s="633">
        <f t="shared" si="51"/>
        <v>-4.9565365317704391E-2</v>
      </c>
      <c r="I208" s="1718" t="s">
        <v>349</v>
      </c>
      <c r="J208" s="2584" t="str">
        <f t="shared" si="46"/>
        <v>---</v>
      </c>
      <c r="K208" s="2581">
        <v>0</v>
      </c>
      <c r="L208" s="1677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569">
        <v>40544</v>
      </c>
      <c r="B209" s="2602">
        <v>100.28646957240178</v>
      </c>
      <c r="C209" s="2593">
        <f t="shared" si="49"/>
        <v>0.11542800529021235</v>
      </c>
      <c r="D209" s="1748">
        <f t="shared" si="43"/>
        <v>0.3</v>
      </c>
      <c r="E209" s="689">
        <f t="shared" si="53"/>
        <v>100.17226532393728</v>
      </c>
      <c r="F209" s="268">
        <f t="shared" si="50"/>
        <v>8.1505188416045371E-2</v>
      </c>
      <c r="G209" s="613">
        <f t="shared" si="55"/>
        <v>100.18214536467458</v>
      </c>
      <c r="H209" s="635">
        <f t="shared" si="51"/>
        <v>-2.2661853560649092E-2</v>
      </c>
      <c r="I209" s="1720" t="s">
        <v>349</v>
      </c>
      <c r="J209" s="2584" t="str">
        <f t="shared" si="46"/>
        <v>---</v>
      </c>
      <c r="K209" s="2581">
        <v>0</v>
      </c>
      <c r="L209" s="1767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567">
        <v>40575</v>
      </c>
      <c r="B210" s="2602">
        <v>100.34089940885806</v>
      </c>
      <c r="C210" s="2591">
        <f t="shared" si="49"/>
        <v>5.442983645627919E-2</v>
      </c>
      <c r="D210" s="1749">
        <f t="shared" ref="D210:D220" si="57">ROUND((B210-B198)/B198*100,1)</f>
        <v>0</v>
      </c>
      <c r="E210" s="687">
        <f t="shared" si="53"/>
        <v>100.26613684945714</v>
      </c>
      <c r="F210" s="266">
        <f t="shared" si="50"/>
        <v>9.3871525519858778E-2</v>
      </c>
      <c r="G210" s="611">
        <f t="shared" si="55"/>
        <v>100.17994158578098</v>
      </c>
      <c r="H210" s="633">
        <f t="shared" si="51"/>
        <v>-2.2037788936017932E-3</v>
      </c>
      <c r="I210" s="1718" t="s">
        <v>344</v>
      </c>
      <c r="J210" s="2584" t="str">
        <f t="shared" si="46"/>
        <v>---</v>
      </c>
      <c r="K210" s="2581">
        <v>0</v>
      </c>
      <c r="L210" s="1677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567">
        <v>40603</v>
      </c>
      <c r="B211" s="2602">
        <v>100.3277461126758</v>
      </c>
      <c r="C211" s="2591">
        <f t="shared" si="49"/>
        <v>-1.3153296182267127E-2</v>
      </c>
      <c r="D211" s="1749">
        <f t="shared" si="57"/>
        <v>-0.2</v>
      </c>
      <c r="E211" s="687">
        <f t="shared" si="53"/>
        <v>100.31837169797855</v>
      </c>
      <c r="F211" s="266">
        <f t="shared" si="50"/>
        <v>5.2234848521408139E-2</v>
      </c>
      <c r="G211" s="611">
        <f t="shared" si="55"/>
        <v>100.19304620104303</v>
      </c>
      <c r="H211" s="633">
        <f t="shared" si="51"/>
        <v>1.3104615262051311E-2</v>
      </c>
      <c r="I211" s="1718" t="s">
        <v>344</v>
      </c>
      <c r="J211" s="2584" t="str">
        <f t="shared" si="46"/>
        <v>---</v>
      </c>
      <c r="K211" s="2581">
        <v>0</v>
      </c>
      <c r="L211" s="1677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567">
        <v>40634</v>
      </c>
      <c r="B212" s="2602">
        <v>100.29170586444083</v>
      </c>
      <c r="C212" s="2591">
        <f t="shared" si="49"/>
        <v>-3.6040248234968431E-2</v>
      </c>
      <c r="D212" s="1749">
        <f t="shared" si="57"/>
        <v>-0.3</v>
      </c>
      <c r="E212" s="687">
        <f t="shared" si="53"/>
        <v>100.32011712865823</v>
      </c>
      <c r="F212" s="266">
        <f t="shared" si="50"/>
        <v>1.745430679676474E-3</v>
      </c>
      <c r="G212" s="611">
        <f t="shared" si="55"/>
        <v>100.21701448070573</v>
      </c>
      <c r="H212" s="633">
        <f t="shared" si="51"/>
        <v>2.3968279662696546E-2</v>
      </c>
      <c r="I212" s="1718" t="s">
        <v>350</v>
      </c>
      <c r="J212" s="2584" t="str">
        <f t="shared" si="46"/>
        <v>---</v>
      </c>
      <c r="K212" s="2581">
        <v>0</v>
      </c>
      <c r="L212" s="1677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567">
        <v>40664</v>
      </c>
      <c r="B213" s="2602">
        <v>100.28579655657605</v>
      </c>
      <c r="C213" s="2591">
        <f t="shared" si="49"/>
        <v>-5.9093078647833863E-3</v>
      </c>
      <c r="D213" s="1749">
        <f t="shared" si="57"/>
        <v>-0.2</v>
      </c>
      <c r="E213" s="687">
        <f t="shared" si="53"/>
        <v>100.30174951123088</v>
      </c>
      <c r="F213" s="266">
        <f t="shared" si="50"/>
        <v>-1.8367617427344385E-2</v>
      </c>
      <c r="G213" s="611">
        <f t="shared" si="55"/>
        <v>100.25184913062324</v>
      </c>
      <c r="H213" s="633">
        <f t="shared" si="51"/>
        <v>3.4834649917513616E-2</v>
      </c>
      <c r="I213" s="1718" t="s">
        <v>350</v>
      </c>
      <c r="J213" s="2584" t="str">
        <f t="shared" si="46"/>
        <v>---</v>
      </c>
      <c r="K213" s="2581">
        <v>0</v>
      </c>
      <c r="L213" s="1677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567">
        <v>40695</v>
      </c>
      <c r="B214" s="2602">
        <v>100.32299089604193</v>
      </c>
      <c r="C214" s="2591">
        <f t="shared" si="49"/>
        <v>3.7194339465884241E-2</v>
      </c>
      <c r="D214" s="1749">
        <f t="shared" si="57"/>
        <v>-0.1</v>
      </c>
      <c r="E214" s="687">
        <f t="shared" si="53"/>
        <v>100.30016443901961</v>
      </c>
      <c r="F214" s="266">
        <f t="shared" si="50"/>
        <v>-1.5850722112702442E-3</v>
      </c>
      <c r="G214" s="611">
        <f t="shared" si="55"/>
        <v>100.28952142544371</v>
      </c>
      <c r="H214" s="633">
        <f t="shared" si="51"/>
        <v>3.76722948204673E-2</v>
      </c>
      <c r="I214" s="1718" t="s">
        <v>346</v>
      </c>
      <c r="J214" s="2584" t="str">
        <f t="shared" si="46"/>
        <v>---</v>
      </c>
      <c r="K214" s="2581">
        <v>0</v>
      </c>
      <c r="L214" s="1677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567">
        <v>40725</v>
      </c>
      <c r="B215" s="2602">
        <v>100.38656937025395</v>
      </c>
      <c r="C215" s="2591">
        <f t="shared" si="49"/>
        <v>6.3578474212022229E-2</v>
      </c>
      <c r="D215" s="1749">
        <f t="shared" si="57"/>
        <v>0</v>
      </c>
      <c r="E215" s="687">
        <f t="shared" si="53"/>
        <v>100.33178560762398</v>
      </c>
      <c r="F215" s="266">
        <f t="shared" si="50"/>
        <v>3.1621168604374361E-2</v>
      </c>
      <c r="G215" s="611">
        <f t="shared" si="55"/>
        <v>100.32031111160691</v>
      </c>
      <c r="H215" s="633">
        <f t="shared" si="51"/>
        <v>3.07896861632031E-2</v>
      </c>
      <c r="I215" s="1718" t="s">
        <v>346</v>
      </c>
      <c r="J215" s="2584" t="str">
        <f t="shared" si="46"/>
        <v>---</v>
      </c>
      <c r="K215" s="2581">
        <v>0</v>
      </c>
      <c r="L215" s="1677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567">
        <v>40756</v>
      </c>
      <c r="B216" s="2602">
        <v>100.45914349979772</v>
      </c>
      <c r="C216" s="2591">
        <f t="shared" si="49"/>
        <v>7.2574129543767185E-2</v>
      </c>
      <c r="D216" s="1749">
        <f t="shared" si="57"/>
        <v>0.2</v>
      </c>
      <c r="E216" s="687">
        <f t="shared" si="53"/>
        <v>100.38956792203119</v>
      </c>
      <c r="F216" s="266">
        <f t="shared" si="50"/>
        <v>5.7782314407205604E-2</v>
      </c>
      <c r="G216" s="611">
        <f t="shared" si="55"/>
        <v>100.34497881552061</v>
      </c>
      <c r="H216" s="633">
        <f t="shared" si="51"/>
        <v>2.4667703913692662E-2</v>
      </c>
      <c r="I216" s="1718" t="s">
        <v>349</v>
      </c>
      <c r="J216" s="2584" t="str">
        <f t="shared" si="46"/>
        <v>---</v>
      </c>
      <c r="K216" s="2581">
        <v>0</v>
      </c>
      <c r="L216" s="1677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567">
        <v>40787</v>
      </c>
      <c r="B217" s="2602">
        <v>100.50288697648401</v>
      </c>
      <c r="C217" s="2591">
        <f t="shared" si="49"/>
        <v>4.3743476686287863E-2</v>
      </c>
      <c r="D217" s="1749">
        <f t="shared" si="57"/>
        <v>0.4</v>
      </c>
      <c r="E217" s="687">
        <f t="shared" si="53"/>
        <v>100.44953328217855</v>
      </c>
      <c r="F217" s="266">
        <f t="shared" si="50"/>
        <v>5.9965360147359092E-2</v>
      </c>
      <c r="G217" s="611">
        <f t="shared" si="55"/>
        <v>100.36811989661003</v>
      </c>
      <c r="H217" s="633">
        <f t="shared" si="51"/>
        <v>2.3141081089420368E-2</v>
      </c>
      <c r="I217" s="1718" t="s">
        <v>349</v>
      </c>
      <c r="J217" s="2584" t="str">
        <f t="shared" si="46"/>
        <v>---</v>
      </c>
      <c r="K217" s="2581">
        <v>0</v>
      </c>
      <c r="L217" s="1677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567">
        <v>40817</v>
      </c>
      <c r="B218" s="2602">
        <v>100.54971656980503</v>
      </c>
      <c r="C218" s="2591">
        <f t="shared" si="49"/>
        <v>4.6829593321021434E-2</v>
      </c>
      <c r="D218" s="1749">
        <f t="shared" si="57"/>
        <v>0.5</v>
      </c>
      <c r="E218" s="687">
        <f t="shared" si="53"/>
        <v>100.5039156820289</v>
      </c>
      <c r="F218" s="266">
        <f t="shared" si="50"/>
        <v>5.4382399850354091E-2</v>
      </c>
      <c r="G218" s="611">
        <f t="shared" si="55"/>
        <v>100.39982996191421</v>
      </c>
      <c r="H218" s="633">
        <f t="shared" si="51"/>
        <v>3.1710065304181967E-2</v>
      </c>
      <c r="I218" s="1718" t="s">
        <v>349</v>
      </c>
      <c r="J218" s="2584" t="str">
        <f t="shared" si="46"/>
        <v>---</v>
      </c>
      <c r="K218" s="2581">
        <v>0</v>
      </c>
      <c r="L218" s="1677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567">
        <v>40848</v>
      </c>
      <c r="B219" s="2602">
        <v>100.61087297708758</v>
      </c>
      <c r="C219" s="2591">
        <f t="shared" si="49"/>
        <v>6.1156407282553005E-2</v>
      </c>
      <c r="D219" s="1749">
        <f t="shared" si="57"/>
        <v>0.6</v>
      </c>
      <c r="E219" s="687">
        <f t="shared" si="53"/>
        <v>100.55449217445887</v>
      </c>
      <c r="F219" s="266">
        <f t="shared" si="50"/>
        <v>5.0576492429968312E-2</v>
      </c>
      <c r="G219" s="611">
        <f t="shared" si="55"/>
        <v>100.44542526372091</v>
      </c>
      <c r="H219" s="633">
        <f t="shared" si="51"/>
        <v>4.559530180669924E-2</v>
      </c>
      <c r="I219" s="1718" t="s">
        <v>349</v>
      </c>
      <c r="J219" s="2584" t="str">
        <f t="shared" si="46"/>
        <v>---</v>
      </c>
      <c r="K219" s="2581">
        <v>0</v>
      </c>
      <c r="L219" s="1677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568">
        <v>40878</v>
      </c>
      <c r="B220" s="2602">
        <v>100.67527420865882</v>
      </c>
      <c r="C220" s="2592">
        <f t="shared" si="49"/>
        <v>6.4401231571238782E-2</v>
      </c>
      <c r="D220" s="1750">
        <f t="shared" si="57"/>
        <v>0.5</v>
      </c>
      <c r="E220" s="688">
        <f t="shared" si="53"/>
        <v>100.61195458518381</v>
      </c>
      <c r="F220" s="267">
        <f t="shared" si="50"/>
        <v>5.746241072493774E-2</v>
      </c>
      <c r="G220" s="612">
        <f t="shared" si="55"/>
        <v>100.50106492830415</v>
      </c>
      <c r="H220" s="634">
        <f t="shared" si="51"/>
        <v>5.5639664583239323E-2</v>
      </c>
      <c r="I220" s="1719" t="s">
        <v>281</v>
      </c>
      <c r="J220" s="2585" t="str">
        <f t="shared" si="46"/>
        <v>---</v>
      </c>
      <c r="K220" s="2581">
        <v>0</v>
      </c>
      <c r="L220" s="1678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567">
        <v>40909</v>
      </c>
      <c r="B221" s="2602">
        <v>100.7279570831912</v>
      </c>
      <c r="C221" s="2591">
        <f t="shared" si="49"/>
        <v>5.2682874532379742E-2</v>
      </c>
      <c r="D221" s="1738">
        <f>ROUND((B221-B209)/B209*100,2)</f>
        <v>0.44</v>
      </c>
      <c r="E221" s="687">
        <f t="shared" si="53"/>
        <v>100.67136808964587</v>
      </c>
      <c r="F221" s="266">
        <f t="shared" si="50"/>
        <v>5.9413504462057176E-2</v>
      </c>
      <c r="G221" s="611">
        <f t="shared" si="55"/>
        <v>100.55891724075403</v>
      </c>
      <c r="H221" s="633">
        <f t="shared" si="51"/>
        <v>5.7852312449881538E-2</v>
      </c>
      <c r="I221" s="1718" t="s">
        <v>281</v>
      </c>
      <c r="J221" s="2586" t="str">
        <f t="shared" si="46"/>
        <v>---</v>
      </c>
      <c r="K221" s="2581">
        <v>0</v>
      </c>
      <c r="L221" s="1677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567">
        <v>40940</v>
      </c>
      <c r="B222" s="2602">
        <v>100.75136404731342</v>
      </c>
      <c r="C222" s="2591">
        <f t="shared" si="49"/>
        <v>2.3406964122216323E-2</v>
      </c>
      <c r="D222" s="1738">
        <f t="shared" ref="D222:D285" si="59">ROUND((B222-B210)/B210*100,2)</f>
        <v>0.41</v>
      </c>
      <c r="E222" s="687">
        <f t="shared" si="53"/>
        <v>100.71819844638782</v>
      </c>
      <c r="F222" s="266">
        <f t="shared" si="50"/>
        <v>4.6830356741949686E-2</v>
      </c>
      <c r="G222" s="611">
        <f t="shared" si="55"/>
        <v>100.61103076604824</v>
      </c>
      <c r="H222" s="633">
        <f t="shared" si="51"/>
        <v>5.2113525294217311E-2</v>
      </c>
      <c r="I222" s="1718" t="s">
        <v>281</v>
      </c>
      <c r="J222" s="2584" t="str">
        <f t="shared" si="46"/>
        <v>山</v>
      </c>
      <c r="K222" s="2581">
        <v>1</v>
      </c>
      <c r="L222" s="1677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567">
        <v>40969</v>
      </c>
      <c r="B223" s="2602">
        <v>100.73554971979149</v>
      </c>
      <c r="C223" s="2591">
        <f t="shared" si="49"/>
        <v>-1.5814327521923133E-2</v>
      </c>
      <c r="D223" s="1738">
        <f t="shared" si="59"/>
        <v>0.41</v>
      </c>
      <c r="E223" s="687">
        <f t="shared" si="53"/>
        <v>100.73829028343204</v>
      </c>
      <c r="F223" s="266">
        <f t="shared" si="50"/>
        <v>2.0091837044219574E-2</v>
      </c>
      <c r="G223" s="611">
        <f t="shared" si="55"/>
        <v>100.65051736890452</v>
      </c>
      <c r="H223" s="633">
        <f t="shared" si="51"/>
        <v>3.9486602856271702E-2</v>
      </c>
      <c r="I223" s="1718" t="s">
        <v>281</v>
      </c>
      <c r="J223" s="2584" t="str">
        <f t="shared" si="46"/>
        <v>---</v>
      </c>
      <c r="K223" s="2581">
        <v>0</v>
      </c>
      <c r="L223" s="1677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567">
        <v>41000</v>
      </c>
      <c r="B224" s="2602">
        <v>100.65169710420442</v>
      </c>
      <c r="C224" s="2591">
        <f t="shared" si="49"/>
        <v>-8.3852615587076684E-2</v>
      </c>
      <c r="D224" s="1738">
        <f t="shared" si="59"/>
        <v>0.36</v>
      </c>
      <c r="E224" s="687">
        <f t="shared" si="53"/>
        <v>100.71287029043644</v>
      </c>
      <c r="F224" s="266">
        <f t="shared" si="50"/>
        <v>-2.5419992995594498E-2</v>
      </c>
      <c r="G224" s="611">
        <f t="shared" si="55"/>
        <v>100.67177595857886</v>
      </c>
      <c r="H224" s="633">
        <f t="shared" si="51"/>
        <v>2.125858967434624E-2</v>
      </c>
      <c r="I224" s="1718" t="s">
        <v>281</v>
      </c>
      <c r="J224" s="2584" t="str">
        <f t="shared" si="46"/>
        <v>---</v>
      </c>
      <c r="K224" s="2581">
        <v>0</v>
      </c>
      <c r="L224" s="1677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567">
        <v>41030</v>
      </c>
      <c r="B225" s="2602">
        <v>100.50440409026162</v>
      </c>
      <c r="C225" s="2591">
        <f t="shared" si="49"/>
        <v>-0.14729301394280014</v>
      </c>
      <c r="D225" s="1738">
        <f t="shared" si="59"/>
        <v>0.22</v>
      </c>
      <c r="E225" s="687">
        <f t="shared" si="53"/>
        <v>100.6305503047525</v>
      </c>
      <c r="F225" s="266">
        <f t="shared" si="50"/>
        <v>-8.2319985683938057E-2</v>
      </c>
      <c r="G225" s="611">
        <f t="shared" si="55"/>
        <v>100.66530274721551</v>
      </c>
      <c r="H225" s="633">
        <f t="shared" si="51"/>
        <v>-6.4732113633567678E-3</v>
      </c>
      <c r="I225" s="1718" t="s">
        <v>281</v>
      </c>
      <c r="J225" s="2584" t="str">
        <f t="shared" si="46"/>
        <v>---</v>
      </c>
      <c r="K225" s="2581">
        <v>0</v>
      </c>
      <c r="L225" s="1677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567">
        <v>41061</v>
      </c>
      <c r="B226" s="2602">
        <v>100.29199101796047</v>
      </c>
      <c r="C226" s="2591">
        <f t="shared" si="49"/>
        <v>-0.21241307230114614</v>
      </c>
      <c r="D226" s="1738">
        <f t="shared" si="59"/>
        <v>-0.03</v>
      </c>
      <c r="E226" s="687">
        <f t="shared" si="53"/>
        <v>100.48269740414217</v>
      </c>
      <c r="F226" s="266">
        <f t="shared" si="50"/>
        <v>-0.14785290061033152</v>
      </c>
      <c r="G226" s="611">
        <f t="shared" si="55"/>
        <v>100.61974818162591</v>
      </c>
      <c r="H226" s="633">
        <f t="shared" si="51"/>
        <v>-4.5554565589597473E-2</v>
      </c>
      <c r="I226" s="1718" t="s">
        <v>346</v>
      </c>
      <c r="J226" s="2584" t="str">
        <f t="shared" si="46"/>
        <v>---</v>
      </c>
      <c r="K226" s="2581">
        <v>0</v>
      </c>
      <c r="L226" s="1677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567">
        <v>41091</v>
      </c>
      <c r="B227" s="2602">
        <v>100.03884863571025</v>
      </c>
      <c r="C227" s="2591">
        <f t="shared" si="49"/>
        <v>-0.25314238225021768</v>
      </c>
      <c r="D227" s="1738">
        <f t="shared" si="59"/>
        <v>-0.35</v>
      </c>
      <c r="E227" s="687">
        <f t="shared" si="53"/>
        <v>100.27841458131077</v>
      </c>
      <c r="F227" s="266">
        <f t="shared" si="50"/>
        <v>-0.2042828228314022</v>
      </c>
      <c r="G227" s="611">
        <f t="shared" si="55"/>
        <v>100.52883024263326</v>
      </c>
      <c r="H227" s="633">
        <f t="shared" si="51"/>
        <v>-9.0917938992646441E-2</v>
      </c>
      <c r="I227" s="1718" t="s">
        <v>346</v>
      </c>
      <c r="J227" s="2584" t="str">
        <f t="shared" si="46"/>
        <v>---</v>
      </c>
      <c r="K227" s="2581">
        <v>0</v>
      </c>
      <c r="L227" s="1677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567">
        <v>41122</v>
      </c>
      <c r="B228" s="2602">
        <v>99.791630207756924</v>
      </c>
      <c r="C228" s="2591">
        <f t="shared" si="49"/>
        <v>-0.24721842795332805</v>
      </c>
      <c r="D228" s="1738">
        <f t="shared" si="59"/>
        <v>-0.66</v>
      </c>
      <c r="E228" s="687">
        <f t="shared" si="53"/>
        <v>100.04082328714254</v>
      </c>
      <c r="F228" s="266">
        <f t="shared" si="50"/>
        <v>-0.23759129416822589</v>
      </c>
      <c r="G228" s="611">
        <f t="shared" si="55"/>
        <v>100.39506926042837</v>
      </c>
      <c r="H228" s="633">
        <f t="shared" si="51"/>
        <v>-0.13376098220489041</v>
      </c>
      <c r="I228" s="1718" t="s">
        <v>346</v>
      </c>
      <c r="J228" s="2584" t="str">
        <f t="shared" si="46"/>
        <v>---</v>
      </c>
      <c r="K228" s="2581">
        <v>0</v>
      </c>
      <c r="L228" s="1677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567">
        <v>41153</v>
      </c>
      <c r="B229" s="2602">
        <v>99.58469150023187</v>
      </c>
      <c r="C229" s="2591">
        <f t="shared" si="49"/>
        <v>-0.20693870752505461</v>
      </c>
      <c r="D229" s="1738">
        <f t="shared" si="59"/>
        <v>-0.91</v>
      </c>
      <c r="E229" s="687">
        <f t="shared" si="53"/>
        <v>99.80505678123302</v>
      </c>
      <c r="F229" s="266">
        <f t="shared" si="50"/>
        <v>-0.23576650590952397</v>
      </c>
      <c r="G229" s="611">
        <f t="shared" si="55"/>
        <v>100.22840175370244</v>
      </c>
      <c r="H229" s="633">
        <f t="shared" si="51"/>
        <v>-0.16666750672592912</v>
      </c>
      <c r="I229" s="1718" t="s">
        <v>346</v>
      </c>
      <c r="J229" s="2584" t="str">
        <f t="shared" si="46"/>
        <v>---</v>
      </c>
      <c r="K229" s="2581">
        <v>0</v>
      </c>
      <c r="L229" s="1677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567">
        <v>41183</v>
      </c>
      <c r="B230" s="2602">
        <v>99.389677879010975</v>
      </c>
      <c r="C230" s="559">
        <f t="shared" si="49"/>
        <v>-0.19501362122089461</v>
      </c>
      <c r="D230" s="970">
        <f t="shared" si="59"/>
        <v>-1.1499999999999999</v>
      </c>
      <c r="E230" s="52">
        <f t="shared" si="53"/>
        <v>99.588666528999923</v>
      </c>
      <c r="F230" s="263">
        <f t="shared" si="50"/>
        <v>-0.21639025223309716</v>
      </c>
      <c r="G230" s="394">
        <f t="shared" si="55"/>
        <v>100.03613434787665</v>
      </c>
      <c r="H230" s="297">
        <f t="shared" si="51"/>
        <v>-0.19226740582578827</v>
      </c>
      <c r="I230" s="1724" t="s">
        <v>346</v>
      </c>
      <c r="J230" s="53" t="str">
        <f t="shared" si="46"/>
        <v>---</v>
      </c>
      <c r="K230" s="2581">
        <v>0</v>
      </c>
      <c r="L230" s="1677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570">
        <v>41214</v>
      </c>
      <c r="B231" s="2602">
        <v>99.222027503403908</v>
      </c>
      <c r="C231" s="593">
        <f t="shared" si="49"/>
        <v>-0.1676503756070673</v>
      </c>
      <c r="D231" s="1740">
        <f t="shared" si="59"/>
        <v>-1.38</v>
      </c>
      <c r="E231" s="683">
        <f t="shared" si="53"/>
        <v>99.398798960882246</v>
      </c>
      <c r="F231" s="693">
        <f t="shared" si="50"/>
        <v>-0.18986756811767691</v>
      </c>
      <c r="G231" s="393">
        <f t="shared" si="55"/>
        <v>99.831895833476565</v>
      </c>
      <c r="H231" s="295">
        <f t="shared" si="51"/>
        <v>-0.20423851440008889</v>
      </c>
      <c r="I231" s="1721" t="s">
        <v>346</v>
      </c>
      <c r="J231" s="2587" t="str">
        <f t="shared" si="46"/>
        <v>---</v>
      </c>
      <c r="K231" s="2581">
        <v>0</v>
      </c>
      <c r="L231" s="1677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567">
        <v>41244</v>
      </c>
      <c r="B232" s="2602">
        <v>99.117513412656834</v>
      </c>
      <c r="C232" s="2595">
        <f t="shared" si="49"/>
        <v>-0.10451409074707385</v>
      </c>
      <c r="D232" s="1000">
        <f t="shared" si="59"/>
        <v>-1.55</v>
      </c>
      <c r="E232" s="52">
        <f t="shared" si="53"/>
        <v>99.243072931690563</v>
      </c>
      <c r="F232" s="263">
        <f t="shared" si="50"/>
        <v>-0.15572602919168332</v>
      </c>
      <c r="G232" s="394">
        <f t="shared" si="55"/>
        <v>99.633768593818758</v>
      </c>
      <c r="H232" s="297">
        <f t="shared" si="51"/>
        <v>-0.19812723965780776</v>
      </c>
      <c r="I232" s="1724" t="s">
        <v>349</v>
      </c>
      <c r="J232" s="53" t="str">
        <f t="shared" si="46"/>
        <v>---</v>
      </c>
      <c r="K232" s="2581">
        <v>0</v>
      </c>
      <c r="L232" s="1677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569">
        <v>41275</v>
      </c>
      <c r="B233" s="2602">
        <v>99.111305977686484</v>
      </c>
      <c r="C233" s="2591">
        <f t="shared" si="49"/>
        <v>-6.2074349703493681E-3</v>
      </c>
      <c r="D233" s="1738">
        <f t="shared" si="59"/>
        <v>-1.6</v>
      </c>
      <c r="E233" s="689">
        <f t="shared" si="53"/>
        <v>99.150282297915737</v>
      </c>
      <c r="F233" s="268">
        <f t="shared" si="50"/>
        <v>-9.2790633774825437E-2</v>
      </c>
      <c r="G233" s="613">
        <f t="shared" si="55"/>
        <v>99.465099302351035</v>
      </c>
      <c r="H233" s="635">
        <f t="shared" si="51"/>
        <v>-0.16866929146772236</v>
      </c>
      <c r="I233" s="1720" t="s">
        <v>349</v>
      </c>
      <c r="J233" s="2584" t="str">
        <f t="shared" si="46"/>
        <v>谷</v>
      </c>
      <c r="K233" s="2581">
        <v>-1</v>
      </c>
      <c r="L233" s="1677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567">
        <v>41306</v>
      </c>
      <c r="B234" s="2602">
        <v>99.214317312895474</v>
      </c>
      <c r="C234" s="2591">
        <f t="shared" si="49"/>
        <v>0.10301133520898986</v>
      </c>
      <c r="D234" s="1738">
        <f t="shared" si="59"/>
        <v>-1.53</v>
      </c>
      <c r="E234" s="687">
        <f t="shared" si="53"/>
        <v>99.147712234412936</v>
      </c>
      <c r="F234" s="266">
        <f t="shared" si="50"/>
        <v>-2.570063502801645E-3</v>
      </c>
      <c r="G234" s="611">
        <f t="shared" si="55"/>
        <v>99.347309113377491</v>
      </c>
      <c r="H234" s="633">
        <f t="shared" si="51"/>
        <v>-0.11779018897354376</v>
      </c>
      <c r="I234" s="1718" t="s">
        <v>343</v>
      </c>
      <c r="J234" s="2584" t="str">
        <f t="shared" si="46"/>
        <v>---</v>
      </c>
      <c r="K234" s="2581">
        <v>0</v>
      </c>
      <c r="L234" s="1677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567">
        <v>41334</v>
      </c>
      <c r="B235" s="2602">
        <v>99.382592239055057</v>
      </c>
      <c r="C235" s="2591">
        <f t="shared" si="49"/>
        <v>0.16827492615958306</v>
      </c>
      <c r="D235" s="1738">
        <f t="shared" si="59"/>
        <v>-1.34</v>
      </c>
      <c r="E235" s="687">
        <f t="shared" si="53"/>
        <v>99.236071843212343</v>
      </c>
      <c r="F235" s="266">
        <f t="shared" si="50"/>
        <v>8.8359608799407852E-2</v>
      </c>
      <c r="G235" s="611">
        <f t="shared" si="55"/>
        <v>99.288875117848647</v>
      </c>
      <c r="H235" s="633">
        <f t="shared" si="51"/>
        <v>-5.8433995528844207E-2</v>
      </c>
      <c r="I235" s="1718" t="s">
        <v>343</v>
      </c>
      <c r="J235" s="2584" t="str">
        <f t="shared" si="46"/>
        <v>---</v>
      </c>
      <c r="K235" s="2581">
        <v>0</v>
      </c>
      <c r="L235" s="1677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567">
        <v>41365</v>
      </c>
      <c r="B236" s="2602">
        <v>99.580354232126439</v>
      </c>
      <c r="C236" s="2591">
        <f t="shared" si="49"/>
        <v>0.19776199307138143</v>
      </c>
      <c r="D236" s="1738">
        <f t="shared" si="59"/>
        <v>-1.06</v>
      </c>
      <c r="E236" s="687">
        <f t="shared" si="53"/>
        <v>99.392421261359004</v>
      </c>
      <c r="F236" s="266">
        <f t="shared" si="50"/>
        <v>0.15634941814666092</v>
      </c>
      <c r="G236" s="611">
        <f t="shared" si="55"/>
        <v>99.288255508119292</v>
      </c>
      <c r="H236" s="633">
        <f t="shared" si="51"/>
        <v>-6.1960972935537484E-4</v>
      </c>
      <c r="I236" s="1718" t="s">
        <v>344</v>
      </c>
      <c r="J236" s="2584" t="str">
        <f t="shared" si="46"/>
        <v>---</v>
      </c>
      <c r="K236" s="2581">
        <v>0</v>
      </c>
      <c r="L236" s="1677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567">
        <v>41395</v>
      </c>
      <c r="B237" s="2602">
        <v>99.792739488264189</v>
      </c>
      <c r="C237" s="2591">
        <f t="shared" si="49"/>
        <v>0.21238525613775039</v>
      </c>
      <c r="D237" s="1738">
        <f t="shared" si="59"/>
        <v>-0.71</v>
      </c>
      <c r="E237" s="687">
        <f t="shared" si="53"/>
        <v>99.585228653148576</v>
      </c>
      <c r="F237" s="266">
        <f t="shared" si="50"/>
        <v>0.19280739178957162</v>
      </c>
      <c r="G237" s="611">
        <f t="shared" si="55"/>
        <v>99.34583573801261</v>
      </c>
      <c r="H237" s="633">
        <f t="shared" si="51"/>
        <v>5.7580229893318347E-2</v>
      </c>
      <c r="I237" s="1718" t="s">
        <v>344</v>
      </c>
      <c r="J237" s="2584" t="str">
        <f t="shared" si="46"/>
        <v>---</v>
      </c>
      <c r="K237" s="2581">
        <v>0</v>
      </c>
      <c r="L237" s="1677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567">
        <v>41426</v>
      </c>
      <c r="B238" s="2602">
        <v>100.00448971257069</v>
      </c>
      <c r="C238" s="2591">
        <f t="shared" si="49"/>
        <v>0.21175022430649904</v>
      </c>
      <c r="D238" s="1738">
        <f t="shared" si="59"/>
        <v>-0.28999999999999998</v>
      </c>
      <c r="E238" s="687">
        <f t="shared" si="53"/>
        <v>99.792527810987096</v>
      </c>
      <c r="F238" s="266">
        <f t="shared" si="50"/>
        <v>0.20729915783851993</v>
      </c>
      <c r="G238" s="611">
        <f t="shared" si="55"/>
        <v>99.457616053607879</v>
      </c>
      <c r="H238" s="633">
        <f t="shared" si="51"/>
        <v>0.11178031559526858</v>
      </c>
      <c r="I238" s="1718" t="s">
        <v>344</v>
      </c>
      <c r="J238" s="2584" t="str">
        <f t="shared" si="46"/>
        <v>---</v>
      </c>
      <c r="K238" s="2581">
        <v>0</v>
      </c>
      <c r="L238" s="1677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567">
        <v>41456</v>
      </c>
      <c r="B239" s="2602">
        <v>100.2076923761899</v>
      </c>
      <c r="C239" s="2591">
        <f t="shared" si="49"/>
        <v>0.20320266361920858</v>
      </c>
      <c r="D239" s="1738">
        <f t="shared" si="59"/>
        <v>0.17</v>
      </c>
      <c r="E239" s="687">
        <f t="shared" si="53"/>
        <v>100.00164052567493</v>
      </c>
      <c r="F239" s="266">
        <f t="shared" si="50"/>
        <v>0.20911271468783355</v>
      </c>
      <c r="G239" s="611">
        <f t="shared" si="55"/>
        <v>99.613355905541184</v>
      </c>
      <c r="H239" s="633">
        <f t="shared" si="51"/>
        <v>0.15573985193330486</v>
      </c>
      <c r="I239" s="1718" t="s">
        <v>344</v>
      </c>
      <c r="J239" s="2584" t="str">
        <f t="shared" si="46"/>
        <v>---</v>
      </c>
      <c r="K239" s="2581">
        <v>0</v>
      </c>
      <c r="L239" s="1677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567">
        <v>41487</v>
      </c>
      <c r="B240" s="2602">
        <v>100.4218746512956</v>
      </c>
      <c r="C240" s="2591">
        <f t="shared" si="49"/>
        <v>0.2141822751056992</v>
      </c>
      <c r="D240" s="1738">
        <f t="shared" si="59"/>
        <v>0.63</v>
      </c>
      <c r="E240" s="687">
        <f t="shared" si="53"/>
        <v>100.21135224668539</v>
      </c>
      <c r="F240" s="266">
        <f t="shared" si="50"/>
        <v>0.2097117210104642</v>
      </c>
      <c r="G240" s="611">
        <f t="shared" si="55"/>
        <v>99.800580001771067</v>
      </c>
      <c r="H240" s="633">
        <f t="shared" si="51"/>
        <v>0.18722409622988323</v>
      </c>
      <c r="I240" s="1718" t="s">
        <v>344</v>
      </c>
      <c r="J240" s="2584" t="str">
        <f t="shared" si="46"/>
        <v>---</v>
      </c>
      <c r="K240" s="2581">
        <v>0</v>
      </c>
      <c r="L240" s="1677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567">
        <v>41518</v>
      </c>
      <c r="B241" s="2602">
        <v>100.67082131567095</v>
      </c>
      <c r="C241" s="2591">
        <f t="shared" si="49"/>
        <v>0.24894666437535307</v>
      </c>
      <c r="D241" s="1738">
        <f t="shared" si="59"/>
        <v>1.0900000000000001</v>
      </c>
      <c r="E241" s="687">
        <f t="shared" si="53"/>
        <v>100.43346278105214</v>
      </c>
      <c r="F241" s="266">
        <f t="shared" si="50"/>
        <v>0.22211053436674888</v>
      </c>
      <c r="G241" s="611">
        <f t="shared" si="55"/>
        <v>100.00865200216757</v>
      </c>
      <c r="H241" s="633">
        <f t="shared" si="51"/>
        <v>0.20807200039649842</v>
      </c>
      <c r="I241" s="1718" t="s">
        <v>344</v>
      </c>
      <c r="J241" s="2584" t="str">
        <f t="shared" si="46"/>
        <v>---</v>
      </c>
      <c r="K241" s="2581">
        <v>0</v>
      </c>
      <c r="L241" s="1677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567">
        <v>41548</v>
      </c>
      <c r="B242" s="2602">
        <v>100.93119292731861</v>
      </c>
      <c r="C242" s="2591">
        <f t="shared" si="49"/>
        <v>0.26037161164765621</v>
      </c>
      <c r="D242" s="1738">
        <f t="shared" si="59"/>
        <v>1.55</v>
      </c>
      <c r="E242" s="687">
        <f t="shared" si="53"/>
        <v>100.67462963142839</v>
      </c>
      <c r="F242" s="266">
        <f t="shared" si="50"/>
        <v>0.24116685037624563</v>
      </c>
      <c r="G242" s="611">
        <f t="shared" si="55"/>
        <v>100.22988067191947</v>
      </c>
      <c r="H242" s="633">
        <f t="shared" si="51"/>
        <v>0.22122866975190902</v>
      </c>
      <c r="I242" s="1718" t="s">
        <v>344</v>
      </c>
      <c r="J242" s="2584" t="str">
        <f t="shared" si="46"/>
        <v>---</v>
      </c>
      <c r="K242" s="2581">
        <v>0</v>
      </c>
      <c r="L242" s="1677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567">
        <v>41579</v>
      </c>
      <c r="B243" s="2602">
        <v>101.13794840707361</v>
      </c>
      <c r="C243" s="2591">
        <f t="shared" si="49"/>
        <v>0.20675547975500308</v>
      </c>
      <c r="D243" s="1738">
        <f t="shared" si="59"/>
        <v>1.93</v>
      </c>
      <c r="E243" s="687">
        <f t="shared" si="53"/>
        <v>100.91332088335439</v>
      </c>
      <c r="F243" s="266">
        <f t="shared" si="50"/>
        <v>0.23869125192599938</v>
      </c>
      <c r="G243" s="611">
        <f t="shared" si="55"/>
        <v>100.45239412548337</v>
      </c>
      <c r="H243" s="633">
        <f t="shared" si="51"/>
        <v>0.22251345356389152</v>
      </c>
      <c r="I243" s="1718" t="s">
        <v>344</v>
      </c>
      <c r="J243" s="2584" t="str">
        <f t="shared" si="46"/>
        <v>---</v>
      </c>
      <c r="K243" s="2581">
        <v>0</v>
      </c>
      <c r="L243" s="1677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570">
        <v>41609</v>
      </c>
      <c r="B244" s="2602">
        <v>101.23112110691676</v>
      </c>
      <c r="C244" s="593">
        <f t="shared" si="49"/>
        <v>9.3172699843151463E-2</v>
      </c>
      <c r="D244" s="1740">
        <f t="shared" si="59"/>
        <v>2.13</v>
      </c>
      <c r="E244" s="683">
        <f t="shared" si="53"/>
        <v>101.10008748043633</v>
      </c>
      <c r="F244" s="693">
        <f t="shared" si="50"/>
        <v>0.18676659708194165</v>
      </c>
      <c r="G244" s="393">
        <f t="shared" si="55"/>
        <v>100.65787721386229</v>
      </c>
      <c r="H244" s="295">
        <f t="shared" si="51"/>
        <v>0.20548308837892648</v>
      </c>
      <c r="I244" s="1721" t="s">
        <v>344</v>
      </c>
      <c r="J244" s="2587" t="str">
        <f t="shared" si="46"/>
        <v>---</v>
      </c>
      <c r="K244" s="2581">
        <v>0</v>
      </c>
      <c r="L244" s="1677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569">
        <v>41640</v>
      </c>
      <c r="B245" s="2602">
        <v>101.15874871381691</v>
      </c>
      <c r="C245" s="2593">
        <f t="shared" si="49"/>
        <v>-7.2372393099854548E-2</v>
      </c>
      <c r="D245" s="1765">
        <f t="shared" si="59"/>
        <v>2.0699999999999998</v>
      </c>
      <c r="E245" s="689">
        <f t="shared" si="53"/>
        <v>101.17593940926911</v>
      </c>
      <c r="F245" s="268">
        <f t="shared" si="50"/>
        <v>7.5851928832776139E-2</v>
      </c>
      <c r="G245" s="613">
        <f t="shared" si="55"/>
        <v>100.82277135689746</v>
      </c>
      <c r="H245" s="635">
        <f t="shared" si="51"/>
        <v>0.1648941430351698</v>
      </c>
      <c r="I245" s="1720" t="s">
        <v>344</v>
      </c>
      <c r="J245" s="2584" t="str">
        <f t="shared" si="46"/>
        <v>---</v>
      </c>
      <c r="K245" s="2581">
        <v>0</v>
      </c>
      <c r="L245" s="1767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567">
        <v>41671</v>
      </c>
      <c r="B246" s="2602">
        <v>100.94271131320582</v>
      </c>
      <c r="C246" s="2591">
        <f t="shared" si="49"/>
        <v>-0.21603740061108567</v>
      </c>
      <c r="D246" s="1738">
        <f t="shared" si="59"/>
        <v>1.74</v>
      </c>
      <c r="E246" s="687">
        <f t="shared" si="53"/>
        <v>101.11086037797982</v>
      </c>
      <c r="F246" s="266">
        <f t="shared" si="50"/>
        <v>-6.5079031289286604E-2</v>
      </c>
      <c r="G246" s="611">
        <f t="shared" si="55"/>
        <v>100.92777406218546</v>
      </c>
      <c r="H246" s="633">
        <f t="shared" si="51"/>
        <v>0.10500270528800115</v>
      </c>
      <c r="I246" s="1718" t="s">
        <v>350</v>
      </c>
      <c r="J246" s="2584" t="str">
        <f t="shared" si="46"/>
        <v>---</v>
      </c>
      <c r="K246" s="2581">
        <v>0</v>
      </c>
      <c r="L246" s="1677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567">
        <v>41699</v>
      </c>
      <c r="B247" s="2602">
        <v>100.642032272207</v>
      </c>
      <c r="C247" s="2591">
        <f t="shared" si="49"/>
        <v>-0.30067904099881559</v>
      </c>
      <c r="D247" s="1738">
        <f t="shared" si="59"/>
        <v>1.27</v>
      </c>
      <c r="E247" s="687">
        <f t="shared" si="53"/>
        <v>100.91449743307658</v>
      </c>
      <c r="F247" s="266">
        <f t="shared" si="50"/>
        <v>-0.19636294490324246</v>
      </c>
      <c r="G247" s="611">
        <f t="shared" si="55"/>
        <v>100.95922515088708</v>
      </c>
      <c r="H247" s="633">
        <f t="shared" si="51"/>
        <v>3.1451088701615504E-2</v>
      </c>
      <c r="I247" s="1718" t="s">
        <v>350</v>
      </c>
      <c r="J247" s="2584" t="str">
        <f t="shared" si="46"/>
        <v>---</v>
      </c>
      <c r="K247" s="2581">
        <v>0</v>
      </c>
      <c r="L247" s="1677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567">
        <v>41730</v>
      </c>
      <c r="B248" s="2602">
        <v>100.33398960901235</v>
      </c>
      <c r="C248" s="2591">
        <f t="shared" si="49"/>
        <v>-0.30804266319465512</v>
      </c>
      <c r="D248" s="1738">
        <f t="shared" si="59"/>
        <v>0.76</v>
      </c>
      <c r="E248" s="687">
        <f t="shared" si="53"/>
        <v>100.63957773147506</v>
      </c>
      <c r="F248" s="266">
        <f t="shared" si="50"/>
        <v>-0.2749197016015188</v>
      </c>
      <c r="G248" s="611">
        <f t="shared" si="55"/>
        <v>100.91110633565015</v>
      </c>
      <c r="H248" s="633">
        <f t="shared" si="51"/>
        <v>-4.8118815236932733E-2</v>
      </c>
      <c r="I248" s="1718" t="s">
        <v>346</v>
      </c>
      <c r="J248" s="2584" t="str">
        <f t="shared" si="46"/>
        <v>---</v>
      </c>
      <c r="K248" s="2581">
        <v>0</v>
      </c>
      <c r="L248" s="1677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567">
        <v>41760</v>
      </c>
      <c r="B249" s="2602">
        <v>100.08526660952646</v>
      </c>
      <c r="C249" s="2591">
        <f t="shared" si="49"/>
        <v>-0.24872299948589216</v>
      </c>
      <c r="D249" s="1738">
        <f t="shared" si="59"/>
        <v>0.28999999999999998</v>
      </c>
      <c r="E249" s="687">
        <f t="shared" si="53"/>
        <v>100.35376283024861</v>
      </c>
      <c r="F249" s="266">
        <f t="shared" si="50"/>
        <v>-0.28581490122644482</v>
      </c>
      <c r="G249" s="611">
        <f t="shared" si="55"/>
        <v>100.7902597188227</v>
      </c>
      <c r="H249" s="633">
        <f t="shared" si="51"/>
        <v>-0.12084661682744979</v>
      </c>
      <c r="I249" s="1718" t="s">
        <v>346</v>
      </c>
      <c r="J249" s="2584" t="str">
        <f t="shared" si="46"/>
        <v>---</v>
      </c>
      <c r="K249" s="2581">
        <v>0</v>
      </c>
      <c r="L249" s="1677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567">
        <v>41791</v>
      </c>
      <c r="B250" s="2602">
        <v>99.919590915213874</v>
      </c>
      <c r="C250" s="2591">
        <f t="shared" si="49"/>
        <v>-0.16567569431258278</v>
      </c>
      <c r="D250" s="1738">
        <f t="shared" si="59"/>
        <v>-0.08</v>
      </c>
      <c r="E250" s="687">
        <f t="shared" si="53"/>
        <v>100.11294904458423</v>
      </c>
      <c r="F250" s="266">
        <f t="shared" si="50"/>
        <v>-0.24081378566438616</v>
      </c>
      <c r="G250" s="611">
        <f t="shared" si="55"/>
        <v>100.61620864855703</v>
      </c>
      <c r="H250" s="633">
        <f t="shared" si="51"/>
        <v>-0.17405107026566213</v>
      </c>
      <c r="I250" s="1718" t="s">
        <v>346</v>
      </c>
      <c r="J250" s="2584" t="str">
        <f t="shared" si="46"/>
        <v>---</v>
      </c>
      <c r="K250" s="2581">
        <v>0</v>
      </c>
      <c r="L250" s="1677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567">
        <v>41821</v>
      </c>
      <c r="B251" s="2602">
        <v>99.84930868886984</v>
      </c>
      <c r="C251" s="2591">
        <f t="shared" si="49"/>
        <v>-7.0282226344033916E-2</v>
      </c>
      <c r="D251" s="1738">
        <f t="shared" si="59"/>
        <v>-0.36</v>
      </c>
      <c r="E251" s="687">
        <f t="shared" si="53"/>
        <v>99.951388737870047</v>
      </c>
      <c r="F251" s="266">
        <f t="shared" si="50"/>
        <v>-0.16156030671417909</v>
      </c>
      <c r="G251" s="611">
        <f t="shared" si="55"/>
        <v>100.41880687455033</v>
      </c>
      <c r="H251" s="633">
        <f t="shared" si="51"/>
        <v>-0.19740177400670689</v>
      </c>
      <c r="I251" s="1718" t="s">
        <v>346</v>
      </c>
      <c r="J251" s="2584" t="str">
        <f t="shared" si="46"/>
        <v>---</v>
      </c>
      <c r="K251" s="2581">
        <v>0</v>
      </c>
      <c r="L251" s="1677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567">
        <v>41852</v>
      </c>
      <c r="B252" s="2602">
        <v>99.857745882445315</v>
      </c>
      <c r="C252" s="2591">
        <f t="shared" si="49"/>
        <v>8.4371935754745664E-3</v>
      </c>
      <c r="D252" s="1738">
        <f t="shared" si="59"/>
        <v>-0.56000000000000005</v>
      </c>
      <c r="E252" s="687">
        <f t="shared" si="53"/>
        <v>99.875548495509676</v>
      </c>
      <c r="F252" s="266">
        <f t="shared" si="50"/>
        <v>-7.5840242360371235E-2</v>
      </c>
      <c r="G252" s="611">
        <f t="shared" si="55"/>
        <v>100.23294932721151</v>
      </c>
      <c r="H252" s="633">
        <f t="shared" si="51"/>
        <v>-0.18585754733881288</v>
      </c>
      <c r="I252" s="1718" t="s">
        <v>346</v>
      </c>
      <c r="J252" s="2584" t="str">
        <f t="shared" si="46"/>
        <v>---</v>
      </c>
      <c r="K252" s="2581">
        <v>0</v>
      </c>
      <c r="L252" s="1677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567">
        <v>41883</v>
      </c>
      <c r="B253" s="2602">
        <v>99.858877435243883</v>
      </c>
      <c r="C253" s="2591">
        <f t="shared" si="49"/>
        <v>1.1315527985686913E-3</v>
      </c>
      <c r="D253" s="1738">
        <f t="shared" si="59"/>
        <v>-0.81</v>
      </c>
      <c r="E253" s="687">
        <f t="shared" si="53"/>
        <v>99.855310668853008</v>
      </c>
      <c r="F253" s="266">
        <f t="shared" si="50"/>
        <v>-2.023782665666829E-2</v>
      </c>
      <c r="G253" s="611">
        <f t="shared" si="55"/>
        <v>100.07811591607411</v>
      </c>
      <c r="H253" s="633">
        <f t="shared" si="51"/>
        <v>-0.15483341113740323</v>
      </c>
      <c r="I253" s="1718" t="s">
        <v>346</v>
      </c>
      <c r="J253" s="2584" t="str">
        <f t="shared" si="46"/>
        <v>---</v>
      </c>
      <c r="K253" s="2581">
        <v>0</v>
      </c>
      <c r="L253" s="1677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567">
        <v>41913</v>
      </c>
      <c r="B254" s="2602">
        <v>99.834621649091929</v>
      </c>
      <c r="C254" s="2591">
        <f t="shared" si="49"/>
        <v>-2.4255786151954339E-2</v>
      </c>
      <c r="D254" s="1738">
        <f t="shared" si="59"/>
        <v>-1.0900000000000001</v>
      </c>
      <c r="E254" s="687">
        <f t="shared" si="53"/>
        <v>99.850414988927056</v>
      </c>
      <c r="F254" s="266">
        <f t="shared" si="50"/>
        <v>-4.8956799259514128E-3</v>
      </c>
      <c r="G254" s="611">
        <f t="shared" si="55"/>
        <v>99.962771541343372</v>
      </c>
      <c r="H254" s="633">
        <f t="shared" si="51"/>
        <v>-0.11534437473073922</v>
      </c>
      <c r="I254" s="1718" t="s">
        <v>346</v>
      </c>
      <c r="J254" s="2584" t="str">
        <f t="shared" si="46"/>
        <v>---</v>
      </c>
      <c r="K254" s="2581">
        <v>0</v>
      </c>
      <c r="L254" s="1677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567">
        <v>41944</v>
      </c>
      <c r="B255" s="2602">
        <v>99.77774869669571</v>
      </c>
      <c r="C255" s="2591">
        <f t="shared" si="49"/>
        <v>-5.6872952396219034E-2</v>
      </c>
      <c r="D255" s="1738">
        <f t="shared" si="59"/>
        <v>-1.34</v>
      </c>
      <c r="E255" s="687">
        <f t="shared" si="53"/>
        <v>99.823749260343845</v>
      </c>
      <c r="F255" s="266">
        <f t="shared" si="50"/>
        <v>-2.6665728583211035E-2</v>
      </c>
      <c r="G255" s="611">
        <f t="shared" si="55"/>
        <v>99.883308553869583</v>
      </c>
      <c r="H255" s="633">
        <f t="shared" si="51"/>
        <v>-7.9462987473789326E-2</v>
      </c>
      <c r="I255" s="1718" t="s">
        <v>346</v>
      </c>
      <c r="J255" s="2584" t="str">
        <f t="shared" si="46"/>
        <v>---</v>
      </c>
      <c r="K255" s="2581">
        <v>0</v>
      </c>
      <c r="L255" s="1677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568">
        <v>41974</v>
      </c>
      <c r="B256" s="2602">
        <v>99.69995469642312</v>
      </c>
      <c r="C256" s="2592">
        <f t="shared" si="49"/>
        <v>-7.7794000272589869E-2</v>
      </c>
      <c r="D256" s="1755">
        <f t="shared" si="59"/>
        <v>-1.51</v>
      </c>
      <c r="E256" s="1741">
        <f t="shared" si="53"/>
        <v>99.770775014070253</v>
      </c>
      <c r="F256" s="267">
        <f t="shared" si="50"/>
        <v>-5.2974246273592485E-2</v>
      </c>
      <c r="G256" s="612">
        <f t="shared" si="55"/>
        <v>99.828263994854794</v>
      </c>
      <c r="H256" s="634">
        <f t="shared" si="51"/>
        <v>-5.5044559014788774E-2</v>
      </c>
      <c r="I256" s="1719" t="s">
        <v>346</v>
      </c>
      <c r="J256" s="2585" t="str">
        <f t="shared" si="46"/>
        <v>---</v>
      </c>
      <c r="K256" s="2581">
        <v>0</v>
      </c>
      <c r="L256" s="1678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567">
        <v>42005</v>
      </c>
      <c r="B257" s="2602">
        <v>99.62679592155439</v>
      </c>
      <c r="C257" s="2591">
        <f t="shared" si="49"/>
        <v>-7.3158774868730347E-2</v>
      </c>
      <c r="D257" s="1738">
        <f t="shared" si="59"/>
        <v>-1.51</v>
      </c>
      <c r="E257" s="687">
        <f t="shared" si="53"/>
        <v>99.701499771557735</v>
      </c>
      <c r="F257" s="266">
        <f t="shared" si="50"/>
        <v>-6.9275242512517821E-2</v>
      </c>
      <c r="G257" s="611">
        <f t="shared" si="55"/>
        <v>99.786436138617745</v>
      </c>
      <c r="H257" s="633">
        <f t="shared" si="51"/>
        <v>-4.1827856237048877E-2</v>
      </c>
      <c r="I257" s="1718" t="s">
        <v>346</v>
      </c>
      <c r="J257" s="2586" t="str">
        <f t="shared" si="46"/>
        <v>---</v>
      </c>
      <c r="K257" s="2581">
        <v>0</v>
      </c>
      <c r="L257" s="1677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567">
        <v>42036</v>
      </c>
      <c r="B258" s="2602">
        <v>99.550507738585566</v>
      </c>
      <c r="C258" s="2591">
        <f t="shared" si="49"/>
        <v>-7.6288182968824003E-2</v>
      </c>
      <c r="D258" s="1738">
        <f t="shared" si="59"/>
        <v>-1.38</v>
      </c>
      <c r="E258" s="687">
        <f t="shared" si="53"/>
        <v>99.625752785521016</v>
      </c>
      <c r="F258" s="266">
        <f t="shared" si="50"/>
        <v>-7.5746986036719477E-2</v>
      </c>
      <c r="G258" s="611">
        <f t="shared" si="55"/>
        <v>99.743750288577147</v>
      </c>
      <c r="H258" s="633">
        <f t="shared" si="51"/>
        <v>-4.2685850040598439E-2</v>
      </c>
      <c r="I258" s="1718" t="s">
        <v>346</v>
      </c>
      <c r="J258" s="2584" t="str">
        <f t="shared" si="46"/>
        <v>---</v>
      </c>
      <c r="K258" s="2581">
        <v>0</v>
      </c>
      <c r="L258" s="1677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567">
        <v>42064</v>
      </c>
      <c r="B259" s="2602">
        <v>99.491299656749192</v>
      </c>
      <c r="C259" s="559">
        <f t="shared" si="49"/>
        <v>-5.9208081836374049E-2</v>
      </c>
      <c r="D259" s="1738">
        <f t="shared" si="59"/>
        <v>-1.1399999999999999</v>
      </c>
      <c r="E259" s="52">
        <f t="shared" si="53"/>
        <v>99.556201105629725</v>
      </c>
      <c r="F259" s="263">
        <f t="shared" si="50"/>
        <v>-6.9551679891290519E-2</v>
      </c>
      <c r="G259" s="394">
        <f t="shared" si="55"/>
        <v>99.691400827763388</v>
      </c>
      <c r="H259" s="297">
        <f t="shared" si="51"/>
        <v>-5.2349460813758242E-2</v>
      </c>
      <c r="I259" s="1724" t="s">
        <v>346</v>
      </c>
      <c r="J259" s="53" t="str">
        <f t="shared" si="46"/>
        <v>---</v>
      </c>
      <c r="K259" s="2581">
        <v>0</v>
      </c>
      <c r="L259" s="1677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567">
        <v>42095</v>
      </c>
      <c r="B260" s="2602">
        <v>99.459848953372685</v>
      </c>
      <c r="C260" s="559">
        <f t="shared" si="49"/>
        <v>-3.1450703376506794E-2</v>
      </c>
      <c r="D260" s="1738">
        <f t="shared" si="59"/>
        <v>-0.87</v>
      </c>
      <c r="E260" s="687">
        <f t="shared" si="53"/>
        <v>99.500552116235824</v>
      </c>
      <c r="F260" s="266">
        <f t="shared" si="50"/>
        <v>-5.5648989393901616E-2</v>
      </c>
      <c r="G260" s="611">
        <f t="shared" si="55"/>
        <v>99.634396758924666</v>
      </c>
      <c r="H260" s="633">
        <f t="shared" si="51"/>
        <v>-5.7004068838722333E-2</v>
      </c>
      <c r="I260" s="1718" t="s">
        <v>346</v>
      </c>
      <c r="J260" s="2584" t="str">
        <f t="shared" si="46"/>
        <v>---</v>
      </c>
      <c r="K260" s="2581">
        <v>0</v>
      </c>
      <c r="L260" s="1677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567">
        <v>42125</v>
      </c>
      <c r="B261" s="2602">
        <v>99.4582640131635</v>
      </c>
      <c r="C261" s="2591">
        <f t="shared" si="49"/>
        <v>-1.5849402091845377E-3</v>
      </c>
      <c r="D261" s="1738">
        <f t="shared" si="59"/>
        <v>-0.63</v>
      </c>
      <c r="E261" s="687">
        <f t="shared" si="53"/>
        <v>99.469804207761797</v>
      </c>
      <c r="F261" s="266">
        <f t="shared" si="50"/>
        <v>-3.0747908474026531E-2</v>
      </c>
      <c r="G261" s="611">
        <f t="shared" si="55"/>
        <v>99.580631382363435</v>
      </c>
      <c r="H261" s="633">
        <f t="shared" si="51"/>
        <v>-5.3765376561230482E-2</v>
      </c>
      <c r="I261" s="1718" t="s">
        <v>349</v>
      </c>
      <c r="J261" s="2584" t="str">
        <f t="shared" si="46"/>
        <v>---</v>
      </c>
      <c r="K261" s="2581">
        <v>0</v>
      </c>
      <c r="L261" s="1677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567">
        <v>42156</v>
      </c>
      <c r="B262" s="2602">
        <v>99.453940683406898</v>
      </c>
      <c r="C262" s="2591">
        <f t="shared" si="49"/>
        <v>-4.3233297566018791E-3</v>
      </c>
      <c r="D262" s="1738">
        <f t="shared" si="59"/>
        <v>-0.47</v>
      </c>
      <c r="E262" s="687">
        <f t="shared" si="53"/>
        <v>99.45735121664768</v>
      </c>
      <c r="F262" s="266">
        <f t="shared" si="50"/>
        <v>-1.2452991114116685E-2</v>
      </c>
      <c r="G262" s="611">
        <f t="shared" si="55"/>
        <v>99.534373094750762</v>
      </c>
      <c r="H262" s="633">
        <f t="shared" si="51"/>
        <v>-4.6258287612673143E-2</v>
      </c>
      <c r="I262" s="1718" t="s">
        <v>349</v>
      </c>
      <c r="J262" s="2584" t="str">
        <f t="shared" ref="J262:J302" si="62">IF(K262=1,"山",IF(K262=-1,"谷","---"))</f>
        <v>---</v>
      </c>
      <c r="K262" s="2581">
        <v>0</v>
      </c>
      <c r="L262" s="1677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567">
        <v>42186</v>
      </c>
      <c r="B263" s="2602">
        <v>99.42997802079546</v>
      </c>
      <c r="C263" s="2591">
        <f t="shared" si="49"/>
        <v>-2.3962662611438645E-2</v>
      </c>
      <c r="D263" s="1738">
        <f t="shared" si="59"/>
        <v>-0.42</v>
      </c>
      <c r="E263" s="687">
        <f t="shared" si="53"/>
        <v>99.447394239121948</v>
      </c>
      <c r="F263" s="266">
        <f t="shared" si="50"/>
        <v>-9.9569775257322135E-3</v>
      </c>
      <c r="G263" s="611">
        <f t="shared" si="55"/>
        <v>99.495804998232529</v>
      </c>
      <c r="H263" s="633">
        <f t="shared" si="51"/>
        <v>-3.8568096518233119E-2</v>
      </c>
      <c r="I263" s="1718" t="s">
        <v>344</v>
      </c>
      <c r="J263" s="2584" t="str">
        <f t="shared" si="62"/>
        <v>---</v>
      </c>
      <c r="K263" s="2581">
        <v>0</v>
      </c>
      <c r="L263" s="1677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567">
        <v>42217</v>
      </c>
      <c r="B264" s="2602">
        <v>99.390149091278289</v>
      </c>
      <c r="C264" s="2591">
        <f t="shared" si="49"/>
        <v>-3.9828929517170764E-2</v>
      </c>
      <c r="D264" s="1738">
        <f t="shared" si="59"/>
        <v>-0.47</v>
      </c>
      <c r="E264" s="687">
        <f t="shared" si="53"/>
        <v>99.424689265160211</v>
      </c>
      <c r="F264" s="266">
        <f t="shared" ref="F264:F327" si="65">E264-E263</f>
        <v>-2.2704973961737096E-2</v>
      </c>
      <c r="G264" s="611">
        <f t="shared" si="55"/>
        <v>99.461998308193088</v>
      </c>
      <c r="H264" s="633">
        <f t="shared" ref="H264:H327" si="66">G264-G263</f>
        <v>-3.3806690039440923E-2</v>
      </c>
      <c r="I264" s="1718" t="s">
        <v>344</v>
      </c>
      <c r="J264" s="2584" t="str">
        <f t="shared" si="62"/>
        <v>---</v>
      </c>
      <c r="K264" s="2581">
        <v>0</v>
      </c>
      <c r="L264" s="1677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567">
        <v>42248</v>
      </c>
      <c r="B265" s="2602">
        <v>99.329476875338642</v>
      </c>
      <c r="C265" s="2591">
        <f t="shared" si="49"/>
        <v>-6.067221593964689E-2</v>
      </c>
      <c r="D265" s="1738">
        <f t="shared" si="59"/>
        <v>-0.53</v>
      </c>
      <c r="E265" s="687">
        <f t="shared" si="53"/>
        <v>99.383201329137464</v>
      </c>
      <c r="F265" s="266">
        <f t="shared" si="65"/>
        <v>-4.1487936022747363E-2</v>
      </c>
      <c r="G265" s="611">
        <f t="shared" si="55"/>
        <v>99.430422470586379</v>
      </c>
      <c r="H265" s="633">
        <f t="shared" si="66"/>
        <v>-3.1575837606709456E-2</v>
      </c>
      <c r="I265" s="1718" t="s">
        <v>350</v>
      </c>
      <c r="J265" s="2584" t="str">
        <f t="shared" si="62"/>
        <v>---</v>
      </c>
      <c r="K265" s="2581">
        <v>0</v>
      </c>
      <c r="L265" s="1677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567">
        <v>42278</v>
      </c>
      <c r="B266" s="2602">
        <v>99.270249149385151</v>
      </c>
      <c r="C266" s="2591">
        <f t="shared" ref="C266:C329" si="68">B266-B265</f>
        <v>-5.9227725953491017E-2</v>
      </c>
      <c r="D266" s="1738">
        <f t="shared" si="59"/>
        <v>-0.56999999999999995</v>
      </c>
      <c r="E266" s="687">
        <f t="shared" si="53"/>
        <v>99.329958372000704</v>
      </c>
      <c r="F266" s="266">
        <f t="shared" si="65"/>
        <v>-5.3242957136760083E-2</v>
      </c>
      <c r="G266" s="611">
        <f t="shared" si="55"/>
        <v>99.398843826677222</v>
      </c>
      <c r="H266" s="633">
        <f t="shared" si="66"/>
        <v>-3.1578643909156767E-2</v>
      </c>
      <c r="I266" s="1718" t="s">
        <v>350</v>
      </c>
      <c r="J266" s="2584" t="str">
        <f t="shared" si="62"/>
        <v>---</v>
      </c>
      <c r="K266" s="2581">
        <v>0</v>
      </c>
      <c r="L266" s="1677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567">
        <v>42309</v>
      </c>
      <c r="B267" s="2602">
        <v>99.221891392229878</v>
      </c>
      <c r="C267" s="2591">
        <f t="shared" si="68"/>
        <v>-4.8357757155272907E-2</v>
      </c>
      <c r="D267" s="1738">
        <f t="shared" si="59"/>
        <v>-0.56000000000000005</v>
      </c>
      <c r="E267" s="687">
        <f t="shared" si="53"/>
        <v>99.273872472317905</v>
      </c>
      <c r="F267" s="266">
        <f t="shared" si="65"/>
        <v>-5.6085899682798868E-2</v>
      </c>
      <c r="G267" s="611">
        <f t="shared" si="55"/>
        <v>99.364849889371115</v>
      </c>
      <c r="H267" s="633">
        <f t="shared" si="66"/>
        <v>-3.3993937306107114E-2</v>
      </c>
      <c r="I267" s="1718" t="s">
        <v>346</v>
      </c>
      <c r="J267" s="2584" t="str">
        <f t="shared" si="62"/>
        <v>---</v>
      </c>
      <c r="K267" s="2581">
        <v>0</v>
      </c>
      <c r="L267" s="1677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567">
        <v>42339</v>
      </c>
      <c r="B268" s="2602">
        <v>99.202884505358469</v>
      </c>
      <c r="C268" s="2591">
        <f t="shared" si="68"/>
        <v>-1.9006886871409279E-2</v>
      </c>
      <c r="D268" s="1738">
        <f t="shared" si="59"/>
        <v>-0.5</v>
      </c>
      <c r="E268" s="1049">
        <f t="shared" ref="E268:E283" si="69">SUM(B266:B268)/3</f>
        <v>99.231675015657814</v>
      </c>
      <c r="F268" s="266">
        <f t="shared" si="65"/>
        <v>-4.2197456660090893E-2</v>
      </c>
      <c r="G268" s="611">
        <f t="shared" si="55"/>
        <v>99.328367102541833</v>
      </c>
      <c r="H268" s="633">
        <f t="shared" si="66"/>
        <v>-3.6482786829282077E-2</v>
      </c>
      <c r="I268" s="1718" t="s">
        <v>346</v>
      </c>
      <c r="J268" s="2584" t="str">
        <f t="shared" si="62"/>
        <v>---</v>
      </c>
      <c r="K268" s="2581">
        <v>0</v>
      </c>
      <c r="L268" s="1677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569">
        <v>42370</v>
      </c>
      <c r="B269" s="2602">
        <v>99.19945958075003</v>
      </c>
      <c r="C269" s="2593">
        <f t="shared" si="68"/>
        <v>-3.4249246084385732E-3</v>
      </c>
      <c r="D269" s="1765">
        <f t="shared" si="59"/>
        <v>-0.43</v>
      </c>
      <c r="E269" s="689">
        <f t="shared" si="69"/>
        <v>99.208078492779464</v>
      </c>
      <c r="F269" s="268">
        <f t="shared" si="65"/>
        <v>-2.3596522878349901E-2</v>
      </c>
      <c r="G269" s="1766">
        <f t="shared" si="55"/>
        <v>99.292012659305129</v>
      </c>
      <c r="H269" s="1765">
        <f t="shared" si="66"/>
        <v>-3.635444323670356E-2</v>
      </c>
      <c r="I269" s="1720" t="s">
        <v>346</v>
      </c>
      <c r="J269" s="2585" t="str">
        <f t="shared" si="62"/>
        <v>---</v>
      </c>
      <c r="K269" s="2581">
        <v>0</v>
      </c>
      <c r="L269" s="1767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567">
        <v>42401</v>
      </c>
      <c r="B270" s="2602">
        <v>99.174211019296919</v>
      </c>
      <c r="C270" s="559">
        <f t="shared" si="68"/>
        <v>-2.5248561453111051E-2</v>
      </c>
      <c r="D270" s="970">
        <f t="shared" si="59"/>
        <v>-0.38</v>
      </c>
      <c r="E270" s="52">
        <f t="shared" si="69"/>
        <v>99.19218503513514</v>
      </c>
      <c r="F270" s="263">
        <f t="shared" si="65"/>
        <v>-1.5893457644324371E-2</v>
      </c>
      <c r="G270" s="638">
        <f t="shared" si="55"/>
        <v>99.255474516233917</v>
      </c>
      <c r="H270" s="970">
        <f t="shared" si="66"/>
        <v>-3.6538143071211948E-2</v>
      </c>
      <c r="I270" s="1724" t="s">
        <v>346</v>
      </c>
      <c r="J270" s="2543" t="str">
        <f t="shared" si="62"/>
        <v>---</v>
      </c>
      <c r="K270" s="2581">
        <v>0</v>
      </c>
      <c r="L270" s="1677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567">
        <v>42430</v>
      </c>
      <c r="B271" s="2602">
        <v>99.186977082282752</v>
      </c>
      <c r="C271" s="2591">
        <f t="shared" si="68"/>
        <v>1.2766062985832605E-2</v>
      </c>
      <c r="D271" s="1738">
        <f t="shared" si="59"/>
        <v>-0.31</v>
      </c>
      <c r="E271" s="687">
        <f t="shared" si="69"/>
        <v>99.186882560776567</v>
      </c>
      <c r="F271" s="266">
        <f t="shared" si="65"/>
        <v>-5.30247435857234E-3</v>
      </c>
      <c r="G271" s="1737">
        <f t="shared" si="55"/>
        <v>99.226449943520265</v>
      </c>
      <c r="H271" s="1738">
        <f t="shared" si="66"/>
        <v>-2.9024572713652219E-2</v>
      </c>
      <c r="I271" s="1718" t="s">
        <v>349</v>
      </c>
      <c r="J271" s="2585" t="str">
        <f t="shared" si="62"/>
        <v>---</v>
      </c>
      <c r="K271" s="2581">
        <v>0</v>
      </c>
      <c r="L271" s="1677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570">
        <v>42461</v>
      </c>
      <c r="B272" s="2602">
        <v>99.233352286412028</v>
      </c>
      <c r="C272" s="593">
        <f t="shared" si="68"/>
        <v>4.6375204129276426E-2</v>
      </c>
      <c r="D272" s="1740">
        <f t="shared" si="59"/>
        <v>-0.23</v>
      </c>
      <c r="E272" s="683">
        <f t="shared" si="69"/>
        <v>99.198180129330567</v>
      </c>
      <c r="F272" s="693">
        <f t="shared" si="65"/>
        <v>1.1297568553999326E-2</v>
      </c>
      <c r="G272" s="1739">
        <f t="shared" ref="G272" si="71">SUM(B266:B272)/7</f>
        <v>99.212717859387894</v>
      </c>
      <c r="H272" s="1740">
        <f t="shared" si="66"/>
        <v>-1.3732084132371369E-2</v>
      </c>
      <c r="I272" s="1721" t="s">
        <v>349</v>
      </c>
      <c r="J272" s="2588" t="str">
        <f t="shared" si="62"/>
        <v>---</v>
      </c>
      <c r="K272" s="2581">
        <v>0</v>
      </c>
      <c r="L272" s="1677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567">
        <v>42491</v>
      </c>
      <c r="B273" s="2602">
        <v>99.32185269656334</v>
      </c>
      <c r="C273" s="2591">
        <f t="shared" si="68"/>
        <v>8.8500410151311826E-2</v>
      </c>
      <c r="D273" s="1738">
        <f t="shared" si="59"/>
        <v>-0.14000000000000001</v>
      </c>
      <c r="E273" s="687">
        <f t="shared" si="69"/>
        <v>99.247394021752712</v>
      </c>
      <c r="F273" s="266">
        <f t="shared" si="65"/>
        <v>4.9213892422145022E-2</v>
      </c>
      <c r="G273" s="1737">
        <f t="shared" ref="G273:G275" si="72">SUM(B267:B273)/7</f>
        <v>99.220089794699078</v>
      </c>
      <c r="H273" s="1738">
        <f t="shared" si="66"/>
        <v>7.3719353111840746E-3</v>
      </c>
      <c r="I273" s="1725" t="s">
        <v>344</v>
      </c>
      <c r="J273" s="2585" t="str">
        <f t="shared" si="62"/>
        <v>---</v>
      </c>
      <c r="K273" s="2581">
        <v>0</v>
      </c>
      <c r="L273" s="1677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567">
        <v>42522</v>
      </c>
      <c r="B274" s="2602">
        <v>99.454457585639773</v>
      </c>
      <c r="C274" s="2591">
        <f t="shared" si="68"/>
        <v>0.13260488907643264</v>
      </c>
      <c r="D274" s="1738">
        <f t="shared" si="59"/>
        <v>0</v>
      </c>
      <c r="E274" s="687">
        <f t="shared" si="69"/>
        <v>99.336554189538376</v>
      </c>
      <c r="F274" s="266">
        <f t="shared" si="65"/>
        <v>8.9160167785664157E-2</v>
      </c>
      <c r="G274" s="1737">
        <f t="shared" si="72"/>
        <v>99.253313536614769</v>
      </c>
      <c r="H274" s="1738">
        <f t="shared" si="66"/>
        <v>3.3223741915691107E-2</v>
      </c>
      <c r="I274" s="1725" t="s">
        <v>343</v>
      </c>
      <c r="J274" s="2585" t="str">
        <f t="shared" si="62"/>
        <v>---</v>
      </c>
      <c r="K274" s="2581">
        <v>0</v>
      </c>
      <c r="L274" s="1677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567">
        <v>42552</v>
      </c>
      <c r="B275" s="2602">
        <v>99.63874699232646</v>
      </c>
      <c r="C275" s="2591">
        <f t="shared" si="68"/>
        <v>0.18428940668668758</v>
      </c>
      <c r="D275" s="1738">
        <f t="shared" si="59"/>
        <v>0.21</v>
      </c>
      <c r="E275" s="687">
        <f t="shared" si="69"/>
        <v>99.47168575817652</v>
      </c>
      <c r="F275" s="266">
        <f t="shared" si="65"/>
        <v>0.13513156863814402</v>
      </c>
      <c r="G275" s="1737">
        <f t="shared" si="72"/>
        <v>99.315579606181615</v>
      </c>
      <c r="H275" s="1738">
        <f t="shared" si="66"/>
        <v>6.2266069566845772E-2</v>
      </c>
      <c r="I275" s="1725" t="s">
        <v>343</v>
      </c>
      <c r="J275" s="2585" t="str">
        <f t="shared" si="62"/>
        <v>---</v>
      </c>
      <c r="K275" s="2581">
        <v>0</v>
      </c>
      <c r="L275" s="1677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567">
        <v>42583</v>
      </c>
      <c r="B276" s="2602">
        <v>99.845629368844882</v>
      </c>
      <c r="C276" s="2591">
        <f t="shared" si="68"/>
        <v>0.20688237651842201</v>
      </c>
      <c r="D276" s="1738">
        <f t="shared" si="59"/>
        <v>0.46</v>
      </c>
      <c r="E276" s="687">
        <f t="shared" si="69"/>
        <v>99.646277982270362</v>
      </c>
      <c r="F276" s="266">
        <f t="shared" si="65"/>
        <v>0.17459222409384267</v>
      </c>
      <c r="G276" s="1737">
        <f t="shared" ref="G276:G283" si="74">SUM(B270:B276)/7</f>
        <v>99.407889575909465</v>
      </c>
      <c r="H276" s="1738">
        <f t="shared" si="66"/>
        <v>9.2309969727850216E-2</v>
      </c>
      <c r="I276" s="1725" t="s">
        <v>343</v>
      </c>
      <c r="J276" s="2585" t="str">
        <f t="shared" si="62"/>
        <v>---</v>
      </c>
      <c r="K276" s="2581">
        <v>0</v>
      </c>
      <c r="L276" s="1677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567">
        <v>42614</v>
      </c>
      <c r="B277" s="2602">
        <v>100.06796838980961</v>
      </c>
      <c r="C277" s="2591">
        <f t="shared" si="68"/>
        <v>0.22233902096472491</v>
      </c>
      <c r="D277" s="1738">
        <f t="shared" si="59"/>
        <v>0.74</v>
      </c>
      <c r="E277" s="687">
        <f t="shared" si="69"/>
        <v>99.850781583660321</v>
      </c>
      <c r="F277" s="266">
        <f t="shared" si="65"/>
        <v>0.20450360138995904</v>
      </c>
      <c r="G277" s="1737">
        <f t="shared" si="74"/>
        <v>99.535569200268398</v>
      </c>
      <c r="H277" s="1738">
        <f t="shared" si="66"/>
        <v>0.1276796243589331</v>
      </c>
      <c r="I277" s="1725" t="s">
        <v>343</v>
      </c>
      <c r="J277" s="2585" t="str">
        <f t="shared" si="62"/>
        <v>---</v>
      </c>
      <c r="K277" s="2581">
        <v>0</v>
      </c>
      <c r="L277" s="1677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567">
        <v>42644</v>
      </c>
      <c r="B278" s="2602">
        <v>100.29135944741338</v>
      </c>
      <c r="C278" s="2591">
        <f t="shared" si="68"/>
        <v>0.2233910576037772</v>
      </c>
      <c r="D278" s="1738">
        <f t="shared" si="59"/>
        <v>1.03</v>
      </c>
      <c r="E278" s="687">
        <f t="shared" si="69"/>
        <v>100.06831906868929</v>
      </c>
      <c r="F278" s="266">
        <f t="shared" si="65"/>
        <v>0.21753748502896997</v>
      </c>
      <c r="G278" s="1737">
        <f t="shared" si="74"/>
        <v>99.693338109572764</v>
      </c>
      <c r="H278" s="1738">
        <f t="shared" si="66"/>
        <v>0.15776890930436593</v>
      </c>
      <c r="I278" s="1725" t="s">
        <v>343</v>
      </c>
      <c r="J278" s="2585" t="str">
        <f t="shared" si="62"/>
        <v>---</v>
      </c>
      <c r="K278" s="2581">
        <v>0</v>
      </c>
      <c r="L278" s="1674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567">
        <v>42675</v>
      </c>
      <c r="B279" s="2602">
        <v>100.53426998613838</v>
      </c>
      <c r="C279" s="2591">
        <f t="shared" si="68"/>
        <v>0.24291053872499901</v>
      </c>
      <c r="D279" s="1738">
        <f t="shared" si="59"/>
        <v>1.32</v>
      </c>
      <c r="E279" s="687">
        <f t="shared" si="69"/>
        <v>100.29786594112045</v>
      </c>
      <c r="F279" s="266">
        <f t="shared" si="65"/>
        <v>0.22954687243115757</v>
      </c>
      <c r="G279" s="1737">
        <f t="shared" si="74"/>
        <v>99.879183495247972</v>
      </c>
      <c r="H279" s="1738">
        <f t="shared" si="66"/>
        <v>0.18584538567520781</v>
      </c>
      <c r="I279" s="1725" t="s">
        <v>343</v>
      </c>
      <c r="J279" s="2585" t="str">
        <f t="shared" si="62"/>
        <v>---</v>
      </c>
      <c r="K279" s="2581">
        <v>0</v>
      </c>
      <c r="L279" s="1674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568">
        <v>42705</v>
      </c>
      <c r="B280" s="2602">
        <v>100.7648054482199</v>
      </c>
      <c r="C280" s="2592">
        <f t="shared" si="68"/>
        <v>0.23053546208151943</v>
      </c>
      <c r="D280" s="1755">
        <f t="shared" si="59"/>
        <v>1.57</v>
      </c>
      <c r="E280" s="688">
        <f t="shared" si="69"/>
        <v>100.53014496059056</v>
      </c>
      <c r="F280" s="267">
        <f t="shared" si="65"/>
        <v>0.23227901947011276</v>
      </c>
      <c r="G280" s="708">
        <f t="shared" si="74"/>
        <v>100.08531960262748</v>
      </c>
      <c r="H280" s="1755">
        <f t="shared" si="66"/>
        <v>0.20613610737950694</v>
      </c>
      <c r="I280" s="1768" t="s">
        <v>343</v>
      </c>
      <c r="J280" s="2585" t="str">
        <f t="shared" si="62"/>
        <v>---</v>
      </c>
      <c r="K280" s="2581">
        <v>0</v>
      </c>
      <c r="L280" s="1679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573">
        <v>42736</v>
      </c>
      <c r="B281" s="2602">
        <v>100.95019034044253</v>
      </c>
      <c r="C281" s="2596">
        <f t="shared" si="68"/>
        <v>0.18538489222262911</v>
      </c>
      <c r="D281" s="1760">
        <f t="shared" si="59"/>
        <v>1.76</v>
      </c>
      <c r="E281" s="1761">
        <f t="shared" si="69"/>
        <v>100.74975525826694</v>
      </c>
      <c r="F281" s="1762">
        <f t="shared" si="65"/>
        <v>0.21961029767638252</v>
      </c>
      <c r="G281" s="1763">
        <f t="shared" si="74"/>
        <v>100.29899571045645</v>
      </c>
      <c r="H281" s="1760">
        <f t="shared" si="66"/>
        <v>0.21367610782897373</v>
      </c>
      <c r="I281" s="1764" t="s">
        <v>343</v>
      </c>
      <c r="J281" s="2589" t="str">
        <f t="shared" si="62"/>
        <v>---</v>
      </c>
      <c r="K281" s="2581">
        <v>0</v>
      </c>
      <c r="L281" s="1674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574">
        <v>42767</v>
      </c>
      <c r="B282" s="2602">
        <v>101.04650604626862</v>
      </c>
      <c r="C282" s="2591">
        <f t="shared" si="68"/>
        <v>9.6315705826086173E-2</v>
      </c>
      <c r="D282" s="523">
        <f t="shared" si="59"/>
        <v>1.89</v>
      </c>
      <c r="E282" s="521">
        <f t="shared" si="69"/>
        <v>100.92050061164367</v>
      </c>
      <c r="F282" s="697">
        <f t="shared" si="65"/>
        <v>0.17074535337673069</v>
      </c>
      <c r="G282" s="636">
        <f t="shared" si="74"/>
        <v>100.5001041467339</v>
      </c>
      <c r="H282" s="523">
        <f t="shared" si="66"/>
        <v>0.20110843627745112</v>
      </c>
      <c r="I282" s="1688" t="s">
        <v>343</v>
      </c>
      <c r="J282" s="232" t="str">
        <f t="shared" si="62"/>
        <v>---</v>
      </c>
      <c r="K282" s="2581">
        <v>0</v>
      </c>
      <c r="L282" s="1674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567">
        <v>42795</v>
      </c>
      <c r="B283" s="2602">
        <v>101.06045574326805</v>
      </c>
      <c r="C283" s="2597">
        <f t="shared" si="68"/>
        <v>1.3949696999432604E-2</v>
      </c>
      <c r="D283" s="523">
        <f t="shared" si="59"/>
        <v>1.89</v>
      </c>
      <c r="E283" s="521">
        <f t="shared" si="69"/>
        <v>101.01905070999307</v>
      </c>
      <c r="F283" s="697">
        <f t="shared" si="65"/>
        <v>9.8550098349392101E-2</v>
      </c>
      <c r="G283" s="636">
        <f t="shared" si="74"/>
        <v>100.67365077165151</v>
      </c>
      <c r="H283" s="523">
        <f t="shared" si="66"/>
        <v>0.17354662491760564</v>
      </c>
      <c r="I283" s="1688" t="s">
        <v>350</v>
      </c>
      <c r="J283" s="232" t="str">
        <f t="shared" si="62"/>
        <v>山</v>
      </c>
      <c r="K283" s="2581">
        <v>1</v>
      </c>
      <c r="L283" s="1674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567">
        <v>42826</v>
      </c>
      <c r="B284" s="2602">
        <v>101.03236533785095</v>
      </c>
      <c r="C284" s="2597">
        <f t="shared" si="68"/>
        <v>-2.809040541710317E-2</v>
      </c>
      <c r="D284" s="523">
        <f t="shared" si="59"/>
        <v>1.81</v>
      </c>
      <c r="E284" s="521">
        <f t="shared" ref="E284:E301" si="79">SUM(B282:B284)/3</f>
        <v>101.04644237579588</v>
      </c>
      <c r="F284" s="697">
        <f t="shared" si="65"/>
        <v>2.7391665802809939E-2</v>
      </c>
      <c r="G284" s="636">
        <f t="shared" ref="G284:G301" si="80">SUM(B278:B284)/7</f>
        <v>100.81142176422883</v>
      </c>
      <c r="H284" s="523">
        <f t="shared" si="66"/>
        <v>0.13777099257731606</v>
      </c>
      <c r="I284" s="1688" t="s">
        <v>350</v>
      </c>
      <c r="J284" s="2543" t="str">
        <f t="shared" si="62"/>
        <v>---</v>
      </c>
      <c r="K284" s="2581">
        <v>0</v>
      </c>
      <c r="L284" s="1674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567">
        <v>42856</v>
      </c>
      <c r="B285" s="2602">
        <v>100.97500718348338</v>
      </c>
      <c r="C285" s="2597">
        <f t="shared" si="68"/>
        <v>-5.7358154367562975E-2</v>
      </c>
      <c r="D285" s="523">
        <f t="shared" si="59"/>
        <v>1.66</v>
      </c>
      <c r="E285" s="521">
        <f t="shared" si="79"/>
        <v>101.02260942153413</v>
      </c>
      <c r="F285" s="697">
        <f t="shared" si="65"/>
        <v>-2.3832954261749251E-2</v>
      </c>
      <c r="G285" s="636">
        <f t="shared" si="80"/>
        <v>100.90908572652457</v>
      </c>
      <c r="H285" s="523">
        <f t="shared" si="66"/>
        <v>9.7663962295740703E-2</v>
      </c>
      <c r="I285" s="1695" t="s">
        <v>281</v>
      </c>
      <c r="J285" s="2543" t="str">
        <f t="shared" si="62"/>
        <v>---</v>
      </c>
      <c r="K285" s="2581">
        <v>0</v>
      </c>
      <c r="L285" s="1674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567">
        <v>42887</v>
      </c>
      <c r="B286" s="2602">
        <v>100.91062808865622</v>
      </c>
      <c r="C286" s="2597">
        <f t="shared" si="68"/>
        <v>-6.4379094827160088E-2</v>
      </c>
      <c r="D286" s="523">
        <f t="shared" ref="D286:D349" si="82">ROUND((B286-B274)/B274*100,2)</f>
        <v>1.46</v>
      </c>
      <c r="E286" s="521">
        <f t="shared" si="79"/>
        <v>100.97266686999684</v>
      </c>
      <c r="F286" s="697">
        <f t="shared" si="65"/>
        <v>-4.9942551537284885E-2</v>
      </c>
      <c r="G286" s="636">
        <f t="shared" si="80"/>
        <v>100.96285116974138</v>
      </c>
      <c r="H286" s="523">
        <f t="shared" si="66"/>
        <v>5.3765443216818198E-2</v>
      </c>
      <c r="I286" s="1695" t="s">
        <v>281</v>
      </c>
      <c r="J286" s="2543" t="str">
        <f t="shared" si="62"/>
        <v>---</v>
      </c>
      <c r="K286" s="2581">
        <v>0</v>
      </c>
      <c r="L286" s="1674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567">
        <v>42917</v>
      </c>
      <c r="B287" s="2602">
        <v>100.86702536249106</v>
      </c>
      <c r="C287" s="2597">
        <f t="shared" si="68"/>
        <v>-4.3602726165161698E-2</v>
      </c>
      <c r="D287" s="523">
        <f t="shared" si="82"/>
        <v>1.23</v>
      </c>
      <c r="E287" s="521">
        <f t="shared" si="79"/>
        <v>100.9175535448769</v>
      </c>
      <c r="F287" s="697">
        <f t="shared" si="65"/>
        <v>-5.5113325119947376E-2</v>
      </c>
      <c r="G287" s="636">
        <f t="shared" si="80"/>
        <v>100.97745401463726</v>
      </c>
      <c r="H287" s="523">
        <f t="shared" si="66"/>
        <v>1.4602844895875933E-2</v>
      </c>
      <c r="I287" s="1695" t="s">
        <v>281</v>
      </c>
      <c r="J287" s="2543" t="str">
        <f t="shared" si="62"/>
        <v>---</v>
      </c>
      <c r="K287" s="2581">
        <v>0</v>
      </c>
      <c r="L287" s="1680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567">
        <v>42948</v>
      </c>
      <c r="B288" s="2602">
        <v>100.86033708940741</v>
      </c>
      <c r="C288" s="2597">
        <f t="shared" si="68"/>
        <v>-6.6882730836539395E-3</v>
      </c>
      <c r="D288" s="523">
        <f t="shared" si="82"/>
        <v>1.02</v>
      </c>
      <c r="E288" s="521">
        <f t="shared" si="79"/>
        <v>100.87933018018491</v>
      </c>
      <c r="F288" s="697">
        <f t="shared" si="65"/>
        <v>-3.8223364691987172E-2</v>
      </c>
      <c r="G288" s="636">
        <f t="shared" si="80"/>
        <v>100.96461783591795</v>
      </c>
      <c r="H288" s="523">
        <f t="shared" si="66"/>
        <v>-1.283617871931142E-2</v>
      </c>
      <c r="I288" s="1695" t="s">
        <v>281</v>
      </c>
      <c r="J288" s="2543" t="str">
        <f t="shared" si="62"/>
        <v>---</v>
      </c>
      <c r="K288" s="2581">
        <v>0</v>
      </c>
      <c r="L288" s="1680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567">
        <v>42979</v>
      </c>
      <c r="B289" s="2602">
        <v>100.86842510821718</v>
      </c>
      <c r="C289" s="2597">
        <f t="shared" si="68"/>
        <v>8.0880188097722794E-3</v>
      </c>
      <c r="D289" s="523">
        <f t="shared" si="82"/>
        <v>0.8</v>
      </c>
      <c r="E289" s="521">
        <f t="shared" si="79"/>
        <v>100.86526252003854</v>
      </c>
      <c r="F289" s="697">
        <f t="shared" si="65"/>
        <v>-1.4067660146366734E-2</v>
      </c>
      <c r="G289" s="636">
        <f t="shared" si="80"/>
        <v>100.93917770191059</v>
      </c>
      <c r="H289" s="523">
        <f t="shared" si="66"/>
        <v>-2.5440134007354231E-2</v>
      </c>
      <c r="I289" s="1695" t="s">
        <v>349</v>
      </c>
      <c r="J289" s="2543" t="str">
        <f t="shared" si="62"/>
        <v>---</v>
      </c>
      <c r="K289" s="2581">
        <v>0</v>
      </c>
      <c r="L289" s="1674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567">
        <v>43009</v>
      </c>
      <c r="B290" s="2602">
        <v>100.87968955465382</v>
      </c>
      <c r="C290" s="2597">
        <f t="shared" si="68"/>
        <v>1.1264446436641151E-2</v>
      </c>
      <c r="D290" s="523">
        <f t="shared" si="82"/>
        <v>0.59</v>
      </c>
      <c r="E290" s="521">
        <f t="shared" si="79"/>
        <v>100.86948391742612</v>
      </c>
      <c r="F290" s="697">
        <f t="shared" si="65"/>
        <v>4.2213973875817601E-3</v>
      </c>
      <c r="G290" s="657">
        <f t="shared" si="80"/>
        <v>100.91335396068</v>
      </c>
      <c r="H290" s="614">
        <f t="shared" si="66"/>
        <v>-2.5823741230595942E-2</v>
      </c>
      <c r="I290" s="1695" t="s">
        <v>349</v>
      </c>
      <c r="J290" s="2543" t="str">
        <f t="shared" si="62"/>
        <v>---</v>
      </c>
      <c r="K290" s="2581">
        <v>0</v>
      </c>
      <c r="L290" s="1674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567">
        <v>43040</v>
      </c>
      <c r="B291" s="2602">
        <v>100.87757847125714</v>
      </c>
      <c r="C291" s="2597">
        <f t="shared" si="68"/>
        <v>-2.1110833966844211E-3</v>
      </c>
      <c r="D291" s="523">
        <f t="shared" si="82"/>
        <v>0.34</v>
      </c>
      <c r="E291" s="521">
        <f t="shared" si="79"/>
        <v>100.87523104470938</v>
      </c>
      <c r="F291" s="697">
        <f t="shared" si="65"/>
        <v>5.747127283257214E-3</v>
      </c>
      <c r="G291" s="657">
        <f t="shared" si="80"/>
        <v>100.8912415511666</v>
      </c>
      <c r="H291" s="614">
        <f t="shared" si="66"/>
        <v>-2.2112409513397324E-2</v>
      </c>
      <c r="I291" s="1688" t="s">
        <v>343</v>
      </c>
      <c r="J291" s="2543" t="str">
        <f t="shared" si="62"/>
        <v>---</v>
      </c>
      <c r="K291" s="2581">
        <v>0</v>
      </c>
      <c r="L291" s="1674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567">
        <v>43070</v>
      </c>
      <c r="B292" s="2602">
        <v>100.85325317228494</v>
      </c>
      <c r="C292" s="2597">
        <f t="shared" si="68"/>
        <v>-2.4325298972200926E-2</v>
      </c>
      <c r="D292" s="523">
        <f t="shared" si="82"/>
        <v>0.09</v>
      </c>
      <c r="E292" s="965">
        <f t="shared" si="79"/>
        <v>100.87017373273197</v>
      </c>
      <c r="F292" s="697">
        <f t="shared" si="65"/>
        <v>-5.0573119774099951E-3</v>
      </c>
      <c r="G292" s="657">
        <f t="shared" si="80"/>
        <v>100.87384812099539</v>
      </c>
      <c r="H292" s="614">
        <f t="shared" si="66"/>
        <v>-1.7393430171210866E-2</v>
      </c>
      <c r="I292" s="1688" t="s">
        <v>343</v>
      </c>
      <c r="J292" s="53" t="str">
        <f t="shared" si="62"/>
        <v>---</v>
      </c>
      <c r="K292" s="2581">
        <v>0</v>
      </c>
      <c r="L292" s="1674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575">
        <v>43101</v>
      </c>
      <c r="B293" s="2602">
        <v>100.8101413345865</v>
      </c>
      <c r="C293" s="2598">
        <f t="shared" si="68"/>
        <v>-4.3111837698432964E-2</v>
      </c>
      <c r="D293" s="655">
        <f t="shared" si="82"/>
        <v>-0.14000000000000001</v>
      </c>
      <c r="E293" s="967">
        <f t="shared" si="79"/>
        <v>100.84699099270954</v>
      </c>
      <c r="F293" s="696">
        <f t="shared" si="65"/>
        <v>-2.31827400224347E-2</v>
      </c>
      <c r="G293" s="656">
        <f t="shared" si="80"/>
        <v>100.859492870414</v>
      </c>
      <c r="H293" s="655">
        <f t="shared" si="66"/>
        <v>-1.4355250581388646E-2</v>
      </c>
      <c r="I293" s="1687" t="s">
        <v>350</v>
      </c>
      <c r="J293" s="53" t="str">
        <f t="shared" si="62"/>
        <v>---</v>
      </c>
      <c r="K293" s="2581">
        <v>0</v>
      </c>
      <c r="L293" s="1681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574">
        <v>43132</v>
      </c>
      <c r="B294" s="2602">
        <v>100.80647116522719</v>
      </c>
      <c r="C294" s="2597">
        <f t="shared" si="68"/>
        <v>-3.6701693593101936E-3</v>
      </c>
      <c r="D294" s="614">
        <f t="shared" si="82"/>
        <v>-0.24</v>
      </c>
      <c r="E294" s="965">
        <f t="shared" si="79"/>
        <v>100.82328855736621</v>
      </c>
      <c r="F294" s="521">
        <f t="shared" si="65"/>
        <v>-2.3702435343324169E-2</v>
      </c>
      <c r="G294" s="657">
        <f t="shared" si="80"/>
        <v>100.85084227080488</v>
      </c>
      <c r="H294" s="614">
        <f t="shared" si="66"/>
        <v>-8.650599609126175E-3</v>
      </c>
      <c r="I294" s="1695" t="s">
        <v>281</v>
      </c>
      <c r="J294" s="53" t="str">
        <f t="shared" si="62"/>
        <v>---</v>
      </c>
      <c r="K294" s="2581">
        <v>0</v>
      </c>
      <c r="L294" s="1674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567">
        <v>43160</v>
      </c>
      <c r="B295" s="2602">
        <v>100.85743056214658</v>
      </c>
      <c r="C295" s="2597">
        <f t="shared" si="68"/>
        <v>5.0959396919381561E-2</v>
      </c>
      <c r="D295" s="614">
        <f t="shared" si="82"/>
        <v>-0.2</v>
      </c>
      <c r="E295" s="965">
        <f t="shared" si="79"/>
        <v>100.82468102065343</v>
      </c>
      <c r="F295" s="521">
        <f t="shared" si="65"/>
        <v>1.392463287217538E-3</v>
      </c>
      <c r="G295" s="657">
        <f t="shared" si="80"/>
        <v>100.85042705262477</v>
      </c>
      <c r="H295" s="614">
        <f t="shared" si="66"/>
        <v>-4.1521818010892275E-4</v>
      </c>
      <c r="I295" s="1695" t="s">
        <v>281</v>
      </c>
      <c r="J295" s="2543" t="str">
        <f t="shared" si="62"/>
        <v>---</v>
      </c>
      <c r="K295" s="2581">
        <v>0</v>
      </c>
      <c r="L295" s="1674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567">
        <v>43191</v>
      </c>
      <c r="B296" s="2602">
        <v>100.94981219029295</v>
      </c>
      <c r="C296" s="2597">
        <f t="shared" si="68"/>
        <v>9.2381628146370076E-2</v>
      </c>
      <c r="D296" s="614">
        <f t="shared" si="82"/>
        <v>-0.08</v>
      </c>
      <c r="E296" s="965">
        <f t="shared" si="79"/>
        <v>100.87123797255556</v>
      </c>
      <c r="F296" s="521">
        <f t="shared" si="65"/>
        <v>4.6556951902132937E-2</v>
      </c>
      <c r="G296" s="657">
        <f t="shared" si="80"/>
        <v>100.8620537786356</v>
      </c>
      <c r="H296" s="614">
        <f t="shared" si="66"/>
        <v>1.162672601083159E-2</v>
      </c>
      <c r="I296" s="1695" t="s">
        <v>281</v>
      </c>
      <c r="J296" s="2543" t="str">
        <f t="shared" si="62"/>
        <v>---</v>
      </c>
      <c r="K296" s="2581">
        <v>0</v>
      </c>
      <c r="L296" s="1674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567">
        <v>43221</v>
      </c>
      <c r="B297" s="2602">
        <v>101.05689986085328</v>
      </c>
      <c r="C297" s="2597">
        <f t="shared" si="68"/>
        <v>0.10708767056033253</v>
      </c>
      <c r="D297" s="614">
        <f t="shared" si="82"/>
        <v>0.08</v>
      </c>
      <c r="E297" s="965">
        <f t="shared" si="79"/>
        <v>100.95471420443094</v>
      </c>
      <c r="F297" s="521">
        <f t="shared" si="65"/>
        <v>8.3476231875380336E-2</v>
      </c>
      <c r="G297" s="657">
        <f t="shared" si="80"/>
        <v>100.88736953666408</v>
      </c>
      <c r="H297" s="614">
        <f t="shared" si="66"/>
        <v>2.5315758028483515E-2</v>
      </c>
      <c r="I297" s="1695" t="s">
        <v>281</v>
      </c>
      <c r="J297" s="2543" t="str">
        <f t="shared" si="62"/>
        <v>---</v>
      </c>
      <c r="K297" s="2581">
        <v>0</v>
      </c>
      <c r="L297" s="1674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567">
        <v>43252</v>
      </c>
      <c r="B298" s="2602">
        <v>101.13803919475707</v>
      </c>
      <c r="C298" s="2597">
        <f t="shared" si="68"/>
        <v>8.1139333903792021E-2</v>
      </c>
      <c r="D298" s="614">
        <f t="shared" si="82"/>
        <v>0.23</v>
      </c>
      <c r="E298" s="965">
        <f t="shared" si="79"/>
        <v>101.0482504153011</v>
      </c>
      <c r="F298" s="521">
        <f t="shared" si="65"/>
        <v>9.3536210870155401E-2</v>
      </c>
      <c r="G298" s="657">
        <f t="shared" si="80"/>
        <v>100.9245782114498</v>
      </c>
      <c r="H298" s="614">
        <f t="shared" si="66"/>
        <v>3.7208674785716767E-2</v>
      </c>
      <c r="I298" s="1695" t="s">
        <v>281</v>
      </c>
      <c r="J298" s="2543" t="str">
        <f t="shared" si="62"/>
        <v>---</v>
      </c>
      <c r="K298" s="2581">
        <v>0</v>
      </c>
      <c r="L298" s="1674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567">
        <v>43282</v>
      </c>
      <c r="B299" s="2602">
        <v>101.153499091348</v>
      </c>
      <c r="C299" s="2597">
        <f t="shared" si="68"/>
        <v>1.5459896590925837E-2</v>
      </c>
      <c r="D299" s="614">
        <f t="shared" si="82"/>
        <v>0.28000000000000003</v>
      </c>
      <c r="E299" s="965">
        <f t="shared" si="79"/>
        <v>101.11614604898612</v>
      </c>
      <c r="F299" s="521">
        <f t="shared" si="65"/>
        <v>6.7895633685026269E-2</v>
      </c>
      <c r="G299" s="657">
        <f t="shared" si="80"/>
        <v>100.96747048560165</v>
      </c>
      <c r="H299" s="614">
        <f t="shared" si="66"/>
        <v>4.2892274151853371E-2</v>
      </c>
      <c r="I299" s="1695" t="s">
        <v>281</v>
      </c>
      <c r="J299" s="2543" t="str">
        <f t="shared" si="62"/>
        <v>---</v>
      </c>
      <c r="K299" s="2581">
        <v>0</v>
      </c>
      <c r="L299" s="1674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567">
        <v>43313</v>
      </c>
      <c r="B300" s="2602">
        <v>101.10324558130715</v>
      </c>
      <c r="C300" s="2597">
        <f t="shared" si="68"/>
        <v>-5.025351004084655E-2</v>
      </c>
      <c r="D300" s="614">
        <f t="shared" si="82"/>
        <v>0.24</v>
      </c>
      <c r="E300" s="965">
        <f t="shared" si="79"/>
        <v>101.13159462247074</v>
      </c>
      <c r="F300" s="521">
        <f t="shared" si="65"/>
        <v>1.5448573484619033E-2</v>
      </c>
      <c r="G300" s="657">
        <f t="shared" si="80"/>
        <v>101.00934252084745</v>
      </c>
      <c r="H300" s="614">
        <f t="shared" si="66"/>
        <v>4.1872035245802408E-2</v>
      </c>
      <c r="I300" s="1695" t="s">
        <v>281</v>
      </c>
      <c r="J300" s="2543" t="str">
        <f t="shared" si="62"/>
        <v>---</v>
      </c>
      <c r="K300" s="2581">
        <v>0</v>
      </c>
      <c r="L300" s="1674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567">
        <v>43344</v>
      </c>
      <c r="B301" s="2602">
        <v>100.9921471835903</v>
      </c>
      <c r="C301" s="2597">
        <f t="shared" si="68"/>
        <v>-0.11109839771684449</v>
      </c>
      <c r="D301" s="614">
        <f t="shared" si="82"/>
        <v>0.12</v>
      </c>
      <c r="E301" s="965">
        <f t="shared" si="79"/>
        <v>101.08296395208181</v>
      </c>
      <c r="F301" s="521">
        <f t="shared" si="65"/>
        <v>-4.8630670388931208E-2</v>
      </c>
      <c r="G301" s="657">
        <f t="shared" si="80"/>
        <v>101.03586766632792</v>
      </c>
      <c r="H301" s="614">
        <f t="shared" si="66"/>
        <v>2.6525145480462697E-2</v>
      </c>
      <c r="I301" s="1695" t="s">
        <v>281</v>
      </c>
      <c r="J301" s="2543" t="str">
        <f t="shared" si="62"/>
        <v>---</v>
      </c>
      <c r="K301" s="2581">
        <v>0</v>
      </c>
      <c r="L301" s="1674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567">
        <v>43374</v>
      </c>
      <c r="B302" s="2602">
        <v>100.84441653756095</v>
      </c>
      <c r="C302" s="2597">
        <f t="shared" si="68"/>
        <v>-0.14773064602935904</v>
      </c>
      <c r="D302" s="614">
        <f t="shared" si="82"/>
        <v>-0.03</v>
      </c>
      <c r="E302" s="965">
        <f t="shared" ref="E302:E303" si="85">SUM(B300:B302)/3</f>
        <v>100.9799364341528</v>
      </c>
      <c r="F302" s="521">
        <f t="shared" si="65"/>
        <v>-0.10302751792900722</v>
      </c>
      <c r="G302" s="657">
        <f t="shared" ref="G302:G303" si="86">SUM(B296:B302)/7</f>
        <v>101.03400851995853</v>
      </c>
      <c r="H302" s="614">
        <f t="shared" si="66"/>
        <v>-1.8591463693837795E-3</v>
      </c>
      <c r="I302" s="1695" t="s">
        <v>281</v>
      </c>
      <c r="J302" s="2543" t="str">
        <f t="shared" si="62"/>
        <v>---</v>
      </c>
      <c r="K302" s="2581">
        <v>0</v>
      </c>
      <c r="L302" s="1674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567">
        <v>43405</v>
      </c>
      <c r="B303" s="2602">
        <v>100.68721909581032</v>
      </c>
      <c r="C303" s="2597">
        <f t="shared" si="68"/>
        <v>-0.15719744175062544</v>
      </c>
      <c r="D303" s="614">
        <f t="shared" si="82"/>
        <v>-0.19</v>
      </c>
      <c r="E303" s="965">
        <f t="shared" si="85"/>
        <v>100.84126093898719</v>
      </c>
      <c r="F303" s="521">
        <f t="shared" si="65"/>
        <v>-0.13867549516561439</v>
      </c>
      <c r="G303" s="657">
        <f t="shared" si="86"/>
        <v>100.99649522074672</v>
      </c>
      <c r="H303" s="614">
        <f t="shared" si="66"/>
        <v>-3.7513299211809681E-2</v>
      </c>
      <c r="I303" s="1695" t="s">
        <v>281</v>
      </c>
      <c r="J303" s="2543" t="s">
        <v>345</v>
      </c>
      <c r="K303" s="2581">
        <v>0</v>
      </c>
      <c r="L303" s="1674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568">
        <v>43435</v>
      </c>
      <c r="B304" s="2602">
        <v>100.52798637852364</v>
      </c>
      <c r="C304" s="2599">
        <f t="shared" si="68"/>
        <v>-0.15923271728668453</v>
      </c>
      <c r="D304" s="814">
        <f t="shared" si="82"/>
        <v>-0.32</v>
      </c>
      <c r="E304" s="966">
        <f t="shared" ref="E304:E335" si="87">SUM(B302:B304)/3</f>
        <v>100.68654067063163</v>
      </c>
      <c r="F304" s="704">
        <f t="shared" si="65"/>
        <v>-0.15472026835556107</v>
      </c>
      <c r="G304" s="637">
        <f t="shared" ref="G304:G335" si="88">SUM(B298:B304)/7</f>
        <v>100.9209361518425</v>
      </c>
      <c r="H304" s="814">
        <f t="shared" si="66"/>
        <v>-7.5559068904226478E-2</v>
      </c>
      <c r="I304" s="1726" t="s">
        <v>281</v>
      </c>
      <c r="J304" s="2543" t="s">
        <v>345</v>
      </c>
      <c r="K304" s="2581">
        <v>0</v>
      </c>
      <c r="L304" s="1679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574">
        <v>43466</v>
      </c>
      <c r="B305" s="2602">
        <v>100.37918804029174</v>
      </c>
      <c r="C305" s="2597">
        <f t="shared" si="68"/>
        <v>-0.1487983382318987</v>
      </c>
      <c r="D305" s="614">
        <f t="shared" si="82"/>
        <v>-0.43</v>
      </c>
      <c r="E305" s="965">
        <f t="shared" si="87"/>
        <v>100.53146450487525</v>
      </c>
      <c r="F305" s="521">
        <f t="shared" si="65"/>
        <v>-0.15507616575638394</v>
      </c>
      <c r="G305" s="657">
        <f t="shared" si="88"/>
        <v>100.81252884406173</v>
      </c>
      <c r="H305" s="614">
        <f t="shared" si="66"/>
        <v>-0.1084073077807659</v>
      </c>
      <c r="I305" s="1695" t="s">
        <v>281</v>
      </c>
      <c r="J305" s="2221" t="s">
        <v>345</v>
      </c>
      <c r="K305" s="2581">
        <v>0</v>
      </c>
      <c r="L305" s="1674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574">
        <v>43497</v>
      </c>
      <c r="B306" s="2602">
        <v>100.28468926468244</v>
      </c>
      <c r="C306" s="2597">
        <f t="shared" si="68"/>
        <v>-9.4498775609295649E-2</v>
      </c>
      <c r="D306" s="614">
        <f t="shared" si="82"/>
        <v>-0.52</v>
      </c>
      <c r="E306" s="965">
        <f t="shared" si="87"/>
        <v>100.39728789449926</v>
      </c>
      <c r="F306" s="521">
        <f t="shared" si="65"/>
        <v>-0.13417661037598805</v>
      </c>
      <c r="G306" s="657">
        <f t="shared" si="88"/>
        <v>100.68841315453808</v>
      </c>
      <c r="H306" s="614">
        <f t="shared" si="66"/>
        <v>-0.1241156895236486</v>
      </c>
      <c r="I306" s="1695" t="s">
        <v>281</v>
      </c>
      <c r="J306" s="2221" t="s">
        <v>345</v>
      </c>
      <c r="K306" s="2581">
        <v>0</v>
      </c>
      <c r="L306" s="1674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567">
        <v>43525</v>
      </c>
      <c r="B307" s="2602">
        <v>100.21536810761924</v>
      </c>
      <c r="C307" s="2597">
        <f t="shared" si="68"/>
        <v>-6.9321157063200189E-2</v>
      </c>
      <c r="D307" s="614">
        <f t="shared" si="82"/>
        <v>-0.64</v>
      </c>
      <c r="E307" s="965">
        <f t="shared" si="87"/>
        <v>100.2930818041978</v>
      </c>
      <c r="F307" s="521">
        <f t="shared" si="65"/>
        <v>-0.10420609030146011</v>
      </c>
      <c r="G307" s="657">
        <f t="shared" si="88"/>
        <v>100.5615735154398</v>
      </c>
      <c r="H307" s="614">
        <f t="shared" si="66"/>
        <v>-0.12683963909827867</v>
      </c>
      <c r="I307" s="1695" t="s">
        <v>281</v>
      </c>
      <c r="J307" s="2221" t="s">
        <v>345</v>
      </c>
      <c r="K307" s="2581">
        <v>0</v>
      </c>
      <c r="L307" s="1674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567">
        <v>43556</v>
      </c>
      <c r="B308" s="2602">
        <v>100.1945709268241</v>
      </c>
      <c r="C308" s="2597">
        <f t="shared" si="68"/>
        <v>-2.0797180795142367E-2</v>
      </c>
      <c r="D308" s="614">
        <f t="shared" si="82"/>
        <v>-0.75</v>
      </c>
      <c r="E308" s="965">
        <f t="shared" si="87"/>
        <v>100.23154276637526</v>
      </c>
      <c r="F308" s="521">
        <f t="shared" si="65"/>
        <v>-6.1539037822541331E-2</v>
      </c>
      <c r="G308" s="657">
        <f t="shared" si="88"/>
        <v>100.44763405018749</v>
      </c>
      <c r="H308" s="614">
        <f t="shared" si="66"/>
        <v>-0.11393946525231513</v>
      </c>
      <c r="I308" s="1695" t="s">
        <v>281</v>
      </c>
      <c r="J308" s="2221" t="s">
        <v>345</v>
      </c>
      <c r="K308" s="2581">
        <v>0</v>
      </c>
      <c r="L308" s="1674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567">
        <v>43586</v>
      </c>
      <c r="B309" s="2602">
        <v>100.1834967983786</v>
      </c>
      <c r="C309" s="2597">
        <f t="shared" si="68"/>
        <v>-1.1074128445500264E-2</v>
      </c>
      <c r="D309" s="614">
        <f t="shared" si="82"/>
        <v>-0.86</v>
      </c>
      <c r="E309" s="965">
        <f t="shared" si="87"/>
        <v>100.19781194427397</v>
      </c>
      <c r="F309" s="521">
        <f t="shared" si="65"/>
        <v>-3.3730822101290414E-2</v>
      </c>
      <c r="G309" s="657">
        <f t="shared" si="88"/>
        <v>100.35321694459003</v>
      </c>
      <c r="H309" s="614">
        <f t="shared" si="66"/>
        <v>-9.4417105597457862E-2</v>
      </c>
      <c r="I309" s="1695" t="s">
        <v>281</v>
      </c>
      <c r="J309" s="2221" t="s">
        <v>345</v>
      </c>
      <c r="K309" s="2581">
        <v>0</v>
      </c>
      <c r="L309" s="1674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567">
        <v>43252</v>
      </c>
      <c r="B310" s="2602">
        <v>100.16034859494262</v>
      </c>
      <c r="C310" s="2597">
        <f t="shared" si="68"/>
        <v>-2.3148203435980008E-2</v>
      </c>
      <c r="D310" s="614">
        <f t="shared" si="82"/>
        <v>-0.97</v>
      </c>
      <c r="E310" s="965">
        <f t="shared" si="87"/>
        <v>100.1794721067151</v>
      </c>
      <c r="F310" s="521">
        <f t="shared" si="65"/>
        <v>-1.8339837558869476E-2</v>
      </c>
      <c r="G310" s="657">
        <f t="shared" si="88"/>
        <v>100.27794973018035</v>
      </c>
      <c r="H310" s="614">
        <f t="shared" si="66"/>
        <v>-7.5267214409677763E-2</v>
      </c>
      <c r="I310" s="1695" t="s">
        <v>281</v>
      </c>
      <c r="J310" s="2221" t="s">
        <v>345</v>
      </c>
      <c r="K310" s="2581">
        <v>0</v>
      </c>
      <c r="L310" s="1674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567">
        <v>43647</v>
      </c>
      <c r="B311" s="2602">
        <v>100.10403649042867</v>
      </c>
      <c r="C311" s="2597">
        <f t="shared" si="68"/>
        <v>-5.6312104513949635E-2</v>
      </c>
      <c r="D311" s="614">
        <f t="shared" si="82"/>
        <v>-1.04</v>
      </c>
      <c r="E311" s="965">
        <f t="shared" si="87"/>
        <v>100.14929396124995</v>
      </c>
      <c r="F311" s="521">
        <f t="shared" si="65"/>
        <v>-3.0178145465143302E-2</v>
      </c>
      <c r="G311" s="657">
        <f t="shared" si="88"/>
        <v>100.21738546045249</v>
      </c>
      <c r="H311" s="614">
        <f t="shared" si="66"/>
        <v>-6.0564269727862552E-2</v>
      </c>
      <c r="I311" s="1695" t="s">
        <v>281</v>
      </c>
      <c r="J311" s="2221" t="s">
        <v>345</v>
      </c>
      <c r="K311" s="2581">
        <v>0</v>
      </c>
      <c r="L311" s="1674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567">
        <v>43678</v>
      </c>
      <c r="B312" s="2602">
        <v>99.997242949245205</v>
      </c>
      <c r="C312" s="2597">
        <f t="shared" si="68"/>
        <v>-0.10679354118346396</v>
      </c>
      <c r="D312" s="614">
        <f t="shared" si="82"/>
        <v>-1.0900000000000001</v>
      </c>
      <c r="E312" s="965">
        <f t="shared" si="87"/>
        <v>100.08720934487216</v>
      </c>
      <c r="F312" s="521">
        <f t="shared" si="65"/>
        <v>-6.2084616377788393E-2</v>
      </c>
      <c r="G312" s="657">
        <f t="shared" si="88"/>
        <v>100.16282187601726</v>
      </c>
      <c r="H312" s="614">
        <f t="shared" si="66"/>
        <v>-5.4563584435229018E-2</v>
      </c>
      <c r="I312" s="1695" t="s">
        <v>281</v>
      </c>
      <c r="J312" s="2221" t="s">
        <v>345</v>
      </c>
      <c r="K312" s="2581">
        <v>0</v>
      </c>
      <c r="L312" s="1674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567">
        <v>43709</v>
      </c>
      <c r="B313" s="2602">
        <v>99.836765018198321</v>
      </c>
      <c r="C313" s="2597">
        <f t="shared" si="68"/>
        <v>-0.16047793104688424</v>
      </c>
      <c r="D313" s="614">
        <f t="shared" si="82"/>
        <v>-1.1399999999999999</v>
      </c>
      <c r="E313" s="965">
        <f t="shared" si="87"/>
        <v>99.97934815262407</v>
      </c>
      <c r="F313" s="521">
        <f t="shared" si="65"/>
        <v>-0.10786119224809454</v>
      </c>
      <c r="G313" s="657">
        <f t="shared" si="88"/>
        <v>100.0988326979481</v>
      </c>
      <c r="H313" s="614">
        <f t="shared" si="66"/>
        <v>-6.3989178069164154E-2</v>
      </c>
      <c r="I313" s="1695" t="s">
        <v>281</v>
      </c>
      <c r="J313" s="2543" t="str">
        <f t="shared" ref="J313:J362" si="89">IF(K313=1,"山",IF(K313=-1,"谷","---"))</f>
        <v>---</v>
      </c>
      <c r="K313" s="2581">
        <v>0</v>
      </c>
      <c r="L313" s="1674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567">
        <v>43739</v>
      </c>
      <c r="B314" s="2602">
        <v>99.597690660267091</v>
      </c>
      <c r="C314" s="2597">
        <f t="shared" si="68"/>
        <v>-0.23907435793123</v>
      </c>
      <c r="D314" s="614">
        <f t="shared" si="82"/>
        <v>-1.24</v>
      </c>
      <c r="E314" s="965">
        <f t="shared" si="87"/>
        <v>99.810566209236868</v>
      </c>
      <c r="F314" s="521">
        <f t="shared" si="65"/>
        <v>-0.1687819433872022</v>
      </c>
      <c r="G314" s="657">
        <f t="shared" si="88"/>
        <v>100.01059306261209</v>
      </c>
      <c r="H314" s="614">
        <f t="shared" si="66"/>
        <v>-8.8239635336009314E-2</v>
      </c>
      <c r="I314" s="1695" t="s">
        <v>281</v>
      </c>
      <c r="J314" s="2543" t="str">
        <f t="shared" si="89"/>
        <v>---</v>
      </c>
      <c r="K314" s="2581">
        <v>0</v>
      </c>
      <c r="L314" s="1674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567">
        <v>43770</v>
      </c>
      <c r="B315" s="2602">
        <v>99.323754676862336</v>
      </c>
      <c r="C315" s="2597">
        <f t="shared" si="68"/>
        <v>-0.27393598340475478</v>
      </c>
      <c r="D315" s="614">
        <f t="shared" si="82"/>
        <v>-1.35</v>
      </c>
      <c r="E315" s="965">
        <f t="shared" si="87"/>
        <v>99.586070118442578</v>
      </c>
      <c r="F315" s="521">
        <f t="shared" si="65"/>
        <v>-0.22449609079428967</v>
      </c>
      <c r="G315" s="657">
        <f t="shared" si="88"/>
        <v>99.886190741188983</v>
      </c>
      <c r="H315" s="614">
        <f t="shared" si="66"/>
        <v>-0.12440232142310492</v>
      </c>
      <c r="I315" s="1695" t="s">
        <v>281</v>
      </c>
      <c r="J315" s="2543" t="str">
        <f t="shared" si="89"/>
        <v>---</v>
      </c>
      <c r="K315" s="2581">
        <v>0</v>
      </c>
      <c r="L315" s="1674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567">
        <v>43800</v>
      </c>
      <c r="B316" s="2602">
        <v>99.017916693041926</v>
      </c>
      <c r="C316" s="2597">
        <f t="shared" si="68"/>
        <v>-0.30583798382041039</v>
      </c>
      <c r="D316" s="614">
        <f t="shared" si="82"/>
        <v>-1.5</v>
      </c>
      <c r="E316" s="965">
        <f t="shared" si="87"/>
        <v>99.313120676723784</v>
      </c>
      <c r="F316" s="521">
        <f t="shared" si="65"/>
        <v>-0.27294944171879365</v>
      </c>
      <c r="G316" s="657">
        <f t="shared" si="88"/>
        <v>99.719679297569442</v>
      </c>
      <c r="H316" s="614">
        <f t="shared" si="66"/>
        <v>-0.16651144361954096</v>
      </c>
      <c r="I316" s="1695" t="s">
        <v>281</v>
      </c>
      <c r="J316" s="53" t="str">
        <f t="shared" si="89"/>
        <v>---</v>
      </c>
      <c r="K316" s="2581">
        <v>0</v>
      </c>
      <c r="L316" s="1674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575">
        <v>43831</v>
      </c>
      <c r="B317" s="2602">
        <v>98.659405660732077</v>
      </c>
      <c r="C317" s="2598">
        <f t="shared" si="68"/>
        <v>-0.35851103230984904</v>
      </c>
      <c r="D317" s="655">
        <f t="shared" si="82"/>
        <v>-1.71</v>
      </c>
      <c r="E317" s="967">
        <f t="shared" si="87"/>
        <v>99.000359010212108</v>
      </c>
      <c r="F317" s="696">
        <f t="shared" si="65"/>
        <v>-0.31276166651167614</v>
      </c>
      <c r="G317" s="656">
        <f t="shared" si="88"/>
        <v>99.505258878396518</v>
      </c>
      <c r="H317" s="655">
        <f t="shared" si="66"/>
        <v>-0.21442041917292443</v>
      </c>
      <c r="I317" s="1727" t="s">
        <v>281</v>
      </c>
      <c r="J317" s="2543" t="str">
        <f t="shared" si="89"/>
        <v>---</v>
      </c>
      <c r="K317" s="2581">
        <v>0</v>
      </c>
      <c r="L317" s="1728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574">
        <v>43862</v>
      </c>
      <c r="B318" s="2602">
        <v>98.248826830838027</v>
      </c>
      <c r="C318" s="2597">
        <f t="shared" si="68"/>
        <v>-0.41057882989404959</v>
      </c>
      <c r="D318" s="614">
        <f t="shared" si="82"/>
        <v>-2.0299999999999998</v>
      </c>
      <c r="E318" s="965">
        <f t="shared" si="87"/>
        <v>98.642049728204015</v>
      </c>
      <c r="F318" s="521">
        <f t="shared" si="65"/>
        <v>-0.35830928200809353</v>
      </c>
      <c r="G318" s="657">
        <f t="shared" si="88"/>
        <v>99.240228927026436</v>
      </c>
      <c r="H318" s="614">
        <f t="shared" si="66"/>
        <v>-0.26502995137008156</v>
      </c>
      <c r="I318" s="1695" t="s">
        <v>281</v>
      </c>
      <c r="J318" s="2543" t="str">
        <f t="shared" si="89"/>
        <v>---</v>
      </c>
      <c r="K318" s="2581">
        <v>0</v>
      </c>
      <c r="L318" s="1729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567">
        <v>43891</v>
      </c>
      <c r="B319" s="2602">
        <v>97.837923486013281</v>
      </c>
      <c r="C319" s="2597">
        <f t="shared" si="68"/>
        <v>-0.41090334482474589</v>
      </c>
      <c r="D319" s="614">
        <f t="shared" si="82"/>
        <v>-2.37</v>
      </c>
      <c r="E319" s="965">
        <f t="shared" si="87"/>
        <v>98.248718659194466</v>
      </c>
      <c r="F319" s="521">
        <f t="shared" si="65"/>
        <v>-0.39333106900954817</v>
      </c>
      <c r="G319" s="657">
        <f t="shared" si="88"/>
        <v>98.9317547179933</v>
      </c>
      <c r="H319" s="614">
        <f t="shared" si="66"/>
        <v>-0.30847420903313605</v>
      </c>
      <c r="I319" s="1695" t="s">
        <v>281</v>
      </c>
      <c r="J319" s="2543" t="str">
        <f t="shared" si="89"/>
        <v>---</v>
      </c>
      <c r="K319" s="2581">
        <v>0</v>
      </c>
      <c r="L319" s="1729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567">
        <v>43922</v>
      </c>
      <c r="B320" s="2602">
        <v>97.477194886333223</v>
      </c>
      <c r="C320" s="2597">
        <f t="shared" si="68"/>
        <v>-0.36072859968005844</v>
      </c>
      <c r="D320" s="614">
        <f t="shared" si="82"/>
        <v>-2.71</v>
      </c>
      <c r="E320" s="965">
        <f t="shared" si="87"/>
        <v>97.85464840106151</v>
      </c>
      <c r="F320" s="521">
        <f t="shared" si="65"/>
        <v>-0.39407025813295604</v>
      </c>
      <c r="G320" s="657">
        <f t="shared" si="88"/>
        <v>98.594673270584011</v>
      </c>
      <c r="H320" s="614">
        <f t="shared" si="66"/>
        <v>-0.33708144740928958</v>
      </c>
      <c r="I320" s="1695" t="s">
        <v>281</v>
      </c>
      <c r="J320" s="2543" t="str">
        <f t="shared" si="89"/>
        <v>---</v>
      </c>
      <c r="K320" s="2581">
        <v>0</v>
      </c>
      <c r="L320" s="1729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567">
        <v>43952</v>
      </c>
      <c r="B321" s="2602">
        <v>97.277529040361344</v>
      </c>
      <c r="C321" s="2597">
        <f t="shared" si="68"/>
        <v>-0.19966584597187875</v>
      </c>
      <c r="D321" s="614">
        <f t="shared" si="82"/>
        <v>-2.9</v>
      </c>
      <c r="E321" s="965">
        <f t="shared" si="87"/>
        <v>97.530882470902611</v>
      </c>
      <c r="F321" s="521">
        <f t="shared" si="65"/>
        <v>-0.3237659301588991</v>
      </c>
      <c r="G321" s="657">
        <f t="shared" si="88"/>
        <v>98.263221610597455</v>
      </c>
      <c r="H321" s="614">
        <f t="shared" si="66"/>
        <v>-0.33145165998655557</v>
      </c>
      <c r="I321" s="1695" t="s">
        <v>281</v>
      </c>
      <c r="J321" s="2543" t="str">
        <f t="shared" si="89"/>
        <v>---</v>
      </c>
      <c r="K321" s="2581">
        <v>0</v>
      </c>
      <c r="L321" s="1729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567">
        <v>43983</v>
      </c>
      <c r="B322" s="2602">
        <v>97.267240941135427</v>
      </c>
      <c r="C322" s="2597">
        <f t="shared" si="68"/>
        <v>-1.0288099225917335E-2</v>
      </c>
      <c r="D322" s="614">
        <f t="shared" si="82"/>
        <v>-2.89</v>
      </c>
      <c r="E322" s="965">
        <f t="shared" si="87"/>
        <v>97.340654955943322</v>
      </c>
      <c r="F322" s="521">
        <f t="shared" si="65"/>
        <v>-0.19022751495928958</v>
      </c>
      <c r="G322" s="657">
        <f t="shared" si="88"/>
        <v>97.969433934065037</v>
      </c>
      <c r="H322" s="614">
        <f t="shared" si="66"/>
        <v>-0.29378767653241766</v>
      </c>
      <c r="I322" s="1695" t="s">
        <v>281</v>
      </c>
      <c r="J322" s="2543" t="str">
        <f t="shared" si="89"/>
        <v>谷</v>
      </c>
      <c r="K322" s="2581">
        <v>-1</v>
      </c>
      <c r="L322" s="1729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567">
        <v>44013</v>
      </c>
      <c r="B323" s="2602">
        <v>97.451349754743745</v>
      </c>
      <c r="C323" s="2597">
        <f t="shared" si="68"/>
        <v>0.18410881360831866</v>
      </c>
      <c r="D323" s="614">
        <f t="shared" si="82"/>
        <v>-2.65</v>
      </c>
      <c r="E323" s="965">
        <f t="shared" si="87"/>
        <v>97.332039912080177</v>
      </c>
      <c r="F323" s="521">
        <f t="shared" si="65"/>
        <v>-8.6150438631449333E-3</v>
      </c>
      <c r="G323" s="657">
        <f t="shared" si="88"/>
        <v>97.745638657165301</v>
      </c>
      <c r="H323" s="614">
        <f t="shared" si="66"/>
        <v>-0.223795276899736</v>
      </c>
      <c r="I323" s="1695" t="s">
        <v>349</v>
      </c>
      <c r="J323" s="2543" t="str">
        <f t="shared" si="89"/>
        <v>---</v>
      </c>
      <c r="K323" s="2581">
        <v>0</v>
      </c>
      <c r="L323" s="1729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567">
        <v>44044</v>
      </c>
      <c r="B324" s="2602">
        <v>97.793311003600763</v>
      </c>
      <c r="C324" s="2597">
        <f t="shared" si="68"/>
        <v>0.34196124885701806</v>
      </c>
      <c r="D324" s="614">
        <f t="shared" si="82"/>
        <v>-2.2000000000000002</v>
      </c>
      <c r="E324" s="965">
        <f t="shared" si="87"/>
        <v>97.503967233159983</v>
      </c>
      <c r="F324" s="521">
        <f t="shared" si="65"/>
        <v>0.17192732107980646</v>
      </c>
      <c r="G324" s="657">
        <f t="shared" si="88"/>
        <v>97.621910849003697</v>
      </c>
      <c r="H324" s="614">
        <f t="shared" si="66"/>
        <v>-0.123727808161604</v>
      </c>
      <c r="I324" s="1695" t="s">
        <v>349</v>
      </c>
      <c r="J324" s="2543" t="str">
        <f t="shared" si="89"/>
        <v>---</v>
      </c>
      <c r="K324" s="2581">
        <v>0</v>
      </c>
      <c r="L324" s="1729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567">
        <v>44075</v>
      </c>
      <c r="B325" s="2602">
        <v>98.23875547861914</v>
      </c>
      <c r="C325" s="2597">
        <f t="shared" si="68"/>
        <v>0.44544447501837681</v>
      </c>
      <c r="D325" s="614">
        <f t="shared" si="82"/>
        <v>-1.6</v>
      </c>
      <c r="E325" s="965">
        <f t="shared" si="87"/>
        <v>97.827805412321212</v>
      </c>
      <c r="F325" s="521">
        <f t="shared" si="65"/>
        <v>0.32383817916122837</v>
      </c>
      <c r="G325" s="657">
        <f t="shared" si="88"/>
        <v>97.620472084400973</v>
      </c>
      <c r="H325" s="614">
        <f t="shared" si="66"/>
        <v>-1.4387646027245182E-3</v>
      </c>
      <c r="I325" s="1695" t="s">
        <v>349</v>
      </c>
      <c r="J325" s="2543" t="str">
        <f t="shared" si="89"/>
        <v>---</v>
      </c>
      <c r="K325" s="2581">
        <v>0</v>
      </c>
      <c r="L325" s="1729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567">
        <v>44105</v>
      </c>
      <c r="B326" s="2602">
        <v>98.690070699685023</v>
      </c>
      <c r="C326" s="2597">
        <f t="shared" si="68"/>
        <v>0.45131522106588307</v>
      </c>
      <c r="D326" s="614">
        <f t="shared" si="82"/>
        <v>-0.91</v>
      </c>
      <c r="E326" s="965">
        <f t="shared" si="87"/>
        <v>98.240712393968309</v>
      </c>
      <c r="F326" s="521">
        <f t="shared" si="65"/>
        <v>0.41290698164709738</v>
      </c>
      <c r="G326" s="657">
        <f t="shared" si="88"/>
        <v>97.742207400639813</v>
      </c>
      <c r="H326" s="614">
        <f t="shared" si="66"/>
        <v>0.1217353162388406</v>
      </c>
      <c r="I326" s="1688" t="s">
        <v>343</v>
      </c>
      <c r="J326" s="2543" t="str">
        <f t="shared" si="89"/>
        <v>---</v>
      </c>
      <c r="K326" s="2581">
        <v>0</v>
      </c>
      <c r="L326" s="1729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567">
        <v>44136</v>
      </c>
      <c r="B327" s="2602">
        <v>99.121230364079565</v>
      </c>
      <c r="C327" s="2597">
        <f t="shared" si="68"/>
        <v>0.43115966439454212</v>
      </c>
      <c r="D327" s="614">
        <f t="shared" si="82"/>
        <v>-0.2</v>
      </c>
      <c r="E327" s="965">
        <f t="shared" si="87"/>
        <v>98.683352180794586</v>
      </c>
      <c r="F327" s="521">
        <f t="shared" si="65"/>
        <v>0.4426397868262768</v>
      </c>
      <c r="G327" s="657">
        <f t="shared" si="88"/>
        <v>97.97706961174643</v>
      </c>
      <c r="H327" s="614">
        <f t="shared" si="66"/>
        <v>0.23486221110661631</v>
      </c>
      <c r="I327" s="1688" t="s">
        <v>343</v>
      </c>
      <c r="J327" s="2543" t="str">
        <f t="shared" si="89"/>
        <v>---</v>
      </c>
      <c r="K327" s="2581">
        <v>0</v>
      </c>
      <c r="L327" s="1729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568">
        <v>44166</v>
      </c>
      <c r="B328" s="2602">
        <v>99.522543281824014</v>
      </c>
      <c r="C328" s="2599">
        <f t="shared" si="68"/>
        <v>0.40131291774444833</v>
      </c>
      <c r="D328" s="814">
        <f t="shared" si="82"/>
        <v>0.51</v>
      </c>
      <c r="E328" s="966">
        <f t="shared" si="87"/>
        <v>99.111281448529539</v>
      </c>
      <c r="F328" s="704">
        <f t="shared" ref="F328:F361" si="90">E328-E327</f>
        <v>0.4279292677349531</v>
      </c>
      <c r="G328" s="637">
        <f t="shared" si="88"/>
        <v>98.297785931955403</v>
      </c>
      <c r="H328" s="814">
        <f t="shared" ref="H328:H361" si="91">G328-G327</f>
        <v>0.32071632020897312</v>
      </c>
      <c r="I328" s="1689" t="s">
        <v>343</v>
      </c>
      <c r="J328" s="2543" t="str">
        <f t="shared" si="89"/>
        <v>---</v>
      </c>
      <c r="K328" s="2581">
        <v>0</v>
      </c>
      <c r="L328" s="1759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567">
        <v>44197</v>
      </c>
      <c r="B329" s="2602">
        <v>99.88043692821411</v>
      </c>
      <c r="C329" s="1756">
        <f t="shared" si="68"/>
        <v>0.35789364639009591</v>
      </c>
      <c r="D329" s="523">
        <f t="shared" si="82"/>
        <v>1.24</v>
      </c>
      <c r="E329" s="521">
        <f t="shared" si="87"/>
        <v>99.508070191372568</v>
      </c>
      <c r="F329" s="697">
        <f t="shared" si="90"/>
        <v>0.39678874284302879</v>
      </c>
      <c r="G329" s="636">
        <f t="shared" si="88"/>
        <v>98.671099644395184</v>
      </c>
      <c r="H329" s="523">
        <f t="shared" si="91"/>
        <v>0.3733137124397814</v>
      </c>
      <c r="I329" s="1688" t="s">
        <v>343</v>
      </c>
      <c r="J329" s="2221" t="str">
        <f t="shared" si="89"/>
        <v>---</v>
      </c>
      <c r="K329" s="2581">
        <v>0</v>
      </c>
      <c r="L329" s="1729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574">
        <v>44228</v>
      </c>
      <c r="B330" s="2602">
        <v>100.19980144033615</v>
      </c>
      <c r="C330" s="1756">
        <f t="shared" ref="C330:C354" si="92">B330-B329</f>
        <v>0.31936451212203565</v>
      </c>
      <c r="D330" s="523">
        <f t="shared" si="82"/>
        <v>1.99</v>
      </c>
      <c r="E330" s="521">
        <f t="shared" si="87"/>
        <v>99.867593883458085</v>
      </c>
      <c r="F330" s="697">
        <f t="shared" si="90"/>
        <v>0.35952369208551715</v>
      </c>
      <c r="G330" s="636">
        <f t="shared" si="88"/>
        <v>99.063735599479827</v>
      </c>
      <c r="H330" s="523">
        <f t="shared" si="91"/>
        <v>0.39263595508464277</v>
      </c>
      <c r="I330" s="1688" t="s">
        <v>343</v>
      </c>
      <c r="J330" s="2221" t="str">
        <f t="shared" si="89"/>
        <v>---</v>
      </c>
      <c r="K330" s="2581">
        <v>0</v>
      </c>
      <c r="L330" s="1730" t="s">
        <v>767</v>
      </c>
    </row>
    <row r="331" spans="1:24">
      <c r="A331" s="2567">
        <v>44256</v>
      </c>
      <c r="B331" s="2602">
        <v>100.46041063035769</v>
      </c>
      <c r="C331" s="1756">
        <f t="shared" si="92"/>
        <v>0.26060919002154037</v>
      </c>
      <c r="D331" s="523">
        <f t="shared" si="82"/>
        <v>2.68</v>
      </c>
      <c r="E331" s="521">
        <f t="shared" si="87"/>
        <v>100.18021633296932</v>
      </c>
      <c r="F331" s="697">
        <f t="shared" si="90"/>
        <v>0.31262244951123819</v>
      </c>
      <c r="G331" s="636">
        <f t="shared" si="88"/>
        <v>99.444749831873679</v>
      </c>
      <c r="H331" s="523">
        <f t="shared" si="91"/>
        <v>0.38101423239385213</v>
      </c>
      <c r="I331" s="1688" t="s">
        <v>343</v>
      </c>
      <c r="J331" s="2221" t="str">
        <f t="shared" si="89"/>
        <v>---</v>
      </c>
      <c r="K331" s="2581">
        <v>0</v>
      </c>
      <c r="L331" s="1729" t="s">
        <v>776</v>
      </c>
      <c r="M331" s="10"/>
    </row>
    <row r="332" spans="1:24">
      <c r="A332" s="2567">
        <v>44287</v>
      </c>
      <c r="B332" s="2602">
        <v>100.6407949935201</v>
      </c>
      <c r="C332" s="1756">
        <f t="shared" si="92"/>
        <v>0.18038436316241757</v>
      </c>
      <c r="D332" s="523">
        <f t="shared" si="82"/>
        <v>3.25</v>
      </c>
      <c r="E332" s="521">
        <f t="shared" si="87"/>
        <v>100.43366902140464</v>
      </c>
      <c r="F332" s="697">
        <f t="shared" si="90"/>
        <v>0.25345268843531699</v>
      </c>
      <c r="G332" s="636">
        <f t="shared" si="88"/>
        <v>99.787898334002392</v>
      </c>
      <c r="H332" s="523">
        <f t="shared" si="91"/>
        <v>0.34314850212871306</v>
      </c>
      <c r="I332" s="1688" t="s">
        <v>343</v>
      </c>
      <c r="J332" s="2221" t="str">
        <f t="shared" si="89"/>
        <v>---</v>
      </c>
      <c r="K332" s="2581">
        <v>0</v>
      </c>
      <c r="L332" s="1729" t="s">
        <v>777</v>
      </c>
      <c r="M332" s="10"/>
    </row>
    <row r="333" spans="1:24">
      <c r="A333" s="2567">
        <v>44317</v>
      </c>
      <c r="B333" s="2602">
        <v>100.72757692135428</v>
      </c>
      <c r="C333" s="1756">
        <f t="shared" si="92"/>
        <v>8.6781927834181261E-2</v>
      </c>
      <c r="D333" s="523">
        <f t="shared" si="82"/>
        <v>3.55</v>
      </c>
      <c r="E333" s="521">
        <f t="shared" si="87"/>
        <v>100.60959418174401</v>
      </c>
      <c r="F333" s="697">
        <f t="shared" si="90"/>
        <v>0.175925160339375</v>
      </c>
      <c r="G333" s="636">
        <f t="shared" si="88"/>
        <v>100.0789706513837</v>
      </c>
      <c r="H333" s="523">
        <f t="shared" si="91"/>
        <v>0.29107231738130679</v>
      </c>
      <c r="I333" s="1688" t="s">
        <v>343</v>
      </c>
      <c r="J333" s="2221" t="str">
        <f t="shared" si="89"/>
        <v>---</v>
      </c>
      <c r="K333" s="2581">
        <v>0</v>
      </c>
      <c r="L333" s="1729" t="s">
        <v>778</v>
      </c>
      <c r="M333" s="10"/>
    </row>
    <row r="334" spans="1:24">
      <c r="A334" s="2567">
        <v>44348</v>
      </c>
      <c r="B334" s="2602">
        <v>100.73374919409153</v>
      </c>
      <c r="C334" s="1756">
        <f t="shared" si="92"/>
        <v>6.1722727372455211E-3</v>
      </c>
      <c r="D334" s="523">
        <f t="shared" si="82"/>
        <v>3.56</v>
      </c>
      <c r="E334" s="521">
        <f t="shared" si="87"/>
        <v>100.70070703632196</v>
      </c>
      <c r="F334" s="697">
        <f t="shared" si="90"/>
        <v>9.1112854577943381E-2</v>
      </c>
      <c r="G334" s="636">
        <f t="shared" si="88"/>
        <v>100.30933048424255</v>
      </c>
      <c r="H334" s="523">
        <f t="shared" si="91"/>
        <v>0.23035983285885209</v>
      </c>
      <c r="I334" s="1688" t="s">
        <v>343</v>
      </c>
      <c r="J334" s="2221" t="str">
        <f t="shared" si="89"/>
        <v>---</v>
      </c>
      <c r="K334" s="2581">
        <v>0</v>
      </c>
      <c r="L334" s="1729" t="s">
        <v>796</v>
      </c>
      <c r="M334" s="10"/>
    </row>
    <row r="335" spans="1:24">
      <c r="A335" s="2567">
        <v>44378</v>
      </c>
      <c r="B335" s="2602">
        <v>100.68763250300572</v>
      </c>
      <c r="C335" s="1756">
        <f t="shared" si="92"/>
        <v>-4.6116691085813954E-2</v>
      </c>
      <c r="D335" s="523">
        <f t="shared" si="82"/>
        <v>3.32</v>
      </c>
      <c r="E335" s="521">
        <f t="shared" si="87"/>
        <v>100.71631953948383</v>
      </c>
      <c r="F335" s="697">
        <f t="shared" si="90"/>
        <v>1.5612503161875679E-2</v>
      </c>
      <c r="G335" s="636">
        <f t="shared" si="88"/>
        <v>100.47577180155422</v>
      </c>
      <c r="H335" s="523">
        <f t="shared" si="91"/>
        <v>0.16644131731166567</v>
      </c>
      <c r="I335" s="1695" t="s">
        <v>281</v>
      </c>
      <c r="J335" s="2221" t="str">
        <f t="shared" si="89"/>
        <v>---</v>
      </c>
      <c r="K335" s="2581">
        <v>0</v>
      </c>
      <c r="L335" s="1729" t="s">
        <v>797</v>
      </c>
      <c r="M335" s="10"/>
    </row>
    <row r="336" spans="1:24">
      <c r="A336" s="2567">
        <v>44409</v>
      </c>
      <c r="B336" s="2602">
        <v>100.61447344812315</v>
      </c>
      <c r="C336" s="1756">
        <f t="shared" si="92"/>
        <v>-7.3159054882566465E-2</v>
      </c>
      <c r="D336" s="523">
        <f t="shared" si="82"/>
        <v>2.88</v>
      </c>
      <c r="E336" s="521">
        <f t="shared" ref="E336" si="93">SUM(B334:B336)/3</f>
        <v>100.67861838174014</v>
      </c>
      <c r="F336" s="697">
        <f t="shared" si="90"/>
        <v>-3.7701157743697422E-2</v>
      </c>
      <c r="G336" s="636">
        <f t="shared" ref="G336" si="94">SUM(B330:B336)/7</f>
        <v>100.58063416154123</v>
      </c>
      <c r="H336" s="523">
        <f t="shared" si="91"/>
        <v>0.10486235998700977</v>
      </c>
      <c r="I336" s="1695" t="s">
        <v>281</v>
      </c>
      <c r="J336" s="2221" t="str">
        <f t="shared" si="89"/>
        <v>---</v>
      </c>
      <c r="K336" s="2581">
        <v>0</v>
      </c>
      <c r="L336" s="1729" t="s">
        <v>798</v>
      </c>
      <c r="M336" s="10"/>
    </row>
    <row r="337" spans="1:13">
      <c r="A337" s="2567">
        <v>44440</v>
      </c>
      <c r="B337" s="2602">
        <v>100.54954942687779</v>
      </c>
      <c r="C337" s="1756">
        <f t="shared" si="92"/>
        <v>-6.4924021245360564E-2</v>
      </c>
      <c r="D337" s="523">
        <f t="shared" si="82"/>
        <v>2.35</v>
      </c>
      <c r="E337" s="521">
        <f t="shared" ref="E337:E357" si="95">SUM(B335:B337)/3</f>
        <v>100.61721845933555</v>
      </c>
      <c r="F337" s="697">
        <f t="shared" si="90"/>
        <v>-6.1399922404589802E-2</v>
      </c>
      <c r="G337" s="636">
        <f t="shared" ref="G337:G353" si="96">SUM(B331:B337)/7</f>
        <v>100.6305981596186</v>
      </c>
      <c r="H337" s="523">
        <f t="shared" si="91"/>
        <v>4.9963998077373617E-2</v>
      </c>
      <c r="I337" s="1695" t="s">
        <v>803</v>
      </c>
      <c r="J337" s="2221" t="str">
        <f t="shared" si="89"/>
        <v>---</v>
      </c>
      <c r="K337" s="2581">
        <v>0</v>
      </c>
      <c r="L337" s="1729" t="s">
        <v>799</v>
      </c>
      <c r="M337" s="10"/>
    </row>
    <row r="338" spans="1:13">
      <c r="A338" s="2567">
        <v>44470</v>
      </c>
      <c r="B338" s="2602">
        <v>100.53888151699537</v>
      </c>
      <c r="C338" s="1756">
        <f t="shared" si="92"/>
        <v>-1.0667909882414506E-2</v>
      </c>
      <c r="D338" s="523">
        <f t="shared" si="82"/>
        <v>1.87</v>
      </c>
      <c r="E338" s="521">
        <f t="shared" si="95"/>
        <v>100.5676347973321</v>
      </c>
      <c r="F338" s="697">
        <f t="shared" si="90"/>
        <v>-4.9583662003442441E-2</v>
      </c>
      <c r="G338" s="636">
        <f t="shared" si="96"/>
        <v>100.64180828628113</v>
      </c>
      <c r="H338" s="523">
        <f t="shared" si="91"/>
        <v>1.1210126662533071E-2</v>
      </c>
      <c r="I338" s="1695" t="s">
        <v>281</v>
      </c>
      <c r="J338" s="2221" t="str">
        <f t="shared" si="89"/>
        <v>---</v>
      </c>
      <c r="K338" s="2581">
        <v>0</v>
      </c>
      <c r="L338" s="1729" t="s">
        <v>799</v>
      </c>
      <c r="M338" s="10"/>
    </row>
    <row r="339" spans="1:13">
      <c r="A339" s="2567">
        <v>44501</v>
      </c>
      <c r="B339" s="2602">
        <v>100.5706613890362</v>
      </c>
      <c r="C339" s="1756">
        <f t="shared" si="92"/>
        <v>3.1779872040829105E-2</v>
      </c>
      <c r="D339" s="523">
        <f t="shared" si="82"/>
        <v>1.46</v>
      </c>
      <c r="E339" s="521">
        <f t="shared" si="95"/>
        <v>100.55303077763647</v>
      </c>
      <c r="F339" s="697">
        <f t="shared" si="90"/>
        <v>-1.4604019695639181E-2</v>
      </c>
      <c r="G339" s="636">
        <f t="shared" si="96"/>
        <v>100.63178919992629</v>
      </c>
      <c r="H339" s="523">
        <f t="shared" si="91"/>
        <v>-1.0019086354844831E-2</v>
      </c>
      <c r="I339" s="1695" t="s">
        <v>281</v>
      </c>
      <c r="J339" s="2221" t="str">
        <f t="shared" si="89"/>
        <v>---</v>
      </c>
      <c r="K339" s="2581">
        <v>0</v>
      </c>
      <c r="L339" s="1729" t="s">
        <v>801</v>
      </c>
      <c r="M339" s="10"/>
    </row>
    <row r="340" spans="1:13">
      <c r="A340" s="2567">
        <v>44531</v>
      </c>
      <c r="B340" s="2602">
        <v>100.6265094829578</v>
      </c>
      <c r="C340" s="1756">
        <f t="shared" si="92"/>
        <v>5.5848093921596842E-2</v>
      </c>
      <c r="D340" s="523">
        <f t="shared" si="82"/>
        <v>1.1100000000000001</v>
      </c>
      <c r="E340" s="521">
        <f t="shared" si="95"/>
        <v>100.57868412966313</v>
      </c>
      <c r="F340" s="697">
        <f t="shared" si="90"/>
        <v>2.5653352026665743E-2</v>
      </c>
      <c r="G340" s="636">
        <f t="shared" si="96"/>
        <v>100.61735099444107</v>
      </c>
      <c r="H340" s="523">
        <f t="shared" si="91"/>
        <v>-1.4438205485220124E-2</v>
      </c>
      <c r="I340" s="1695" t="s">
        <v>281</v>
      </c>
      <c r="J340" s="2221" t="str">
        <f t="shared" si="89"/>
        <v>---</v>
      </c>
      <c r="K340" s="2581">
        <v>0</v>
      </c>
      <c r="L340" s="1729" t="s">
        <v>787</v>
      </c>
      <c r="M340" s="10"/>
    </row>
    <row r="341" spans="1:13">
      <c r="A341" s="2575">
        <v>44562</v>
      </c>
      <c r="B341" s="2602">
        <v>100.70022090215744</v>
      </c>
      <c r="C341" s="2598">
        <f t="shared" si="92"/>
        <v>7.3711419199639749E-2</v>
      </c>
      <c r="D341" s="1035">
        <f t="shared" si="82"/>
        <v>0.82</v>
      </c>
      <c r="E341" s="967">
        <f t="shared" si="95"/>
        <v>100.63246392471713</v>
      </c>
      <c r="F341" s="1185">
        <f t="shared" si="90"/>
        <v>5.3779795053998214E-2</v>
      </c>
      <c r="G341" s="656">
        <f t="shared" si="96"/>
        <v>100.61256123845048</v>
      </c>
      <c r="H341" s="1035">
        <f t="shared" si="91"/>
        <v>-4.7897559905862863E-3</v>
      </c>
      <c r="I341" s="1727" t="s">
        <v>281</v>
      </c>
      <c r="J341" s="53" t="str">
        <f t="shared" si="89"/>
        <v>---</v>
      </c>
      <c r="K341" s="2581">
        <v>0</v>
      </c>
      <c r="L341" s="1681" t="s">
        <v>759</v>
      </c>
    </row>
    <row r="342" spans="1:13">
      <c r="A342" s="2574">
        <v>44593</v>
      </c>
      <c r="B342" s="2602">
        <v>100.79766979781904</v>
      </c>
      <c r="C342" s="2597">
        <f t="shared" si="92"/>
        <v>9.7448895661599977E-2</v>
      </c>
      <c r="D342" s="523">
        <f t="shared" si="82"/>
        <v>0.6</v>
      </c>
      <c r="E342" s="965">
        <f t="shared" si="95"/>
        <v>100.70813339431142</v>
      </c>
      <c r="F342" s="697">
        <f t="shared" si="90"/>
        <v>7.566946959428833E-2</v>
      </c>
      <c r="G342" s="657">
        <f t="shared" si="96"/>
        <v>100.62828085199524</v>
      </c>
      <c r="H342" s="523">
        <f t="shared" si="91"/>
        <v>1.5719613544760591E-2</v>
      </c>
      <c r="I342" s="1695" t="s">
        <v>350</v>
      </c>
      <c r="J342" s="2221" t="str">
        <f t="shared" si="89"/>
        <v>---</v>
      </c>
      <c r="K342" s="2581">
        <v>0</v>
      </c>
      <c r="L342" s="1674" t="s">
        <v>767</v>
      </c>
    </row>
    <row r="343" spans="1:13">
      <c r="A343" s="2567">
        <v>44621</v>
      </c>
      <c r="B343" s="2602">
        <v>100.91113543878559</v>
      </c>
      <c r="C343" s="2597">
        <f t="shared" si="92"/>
        <v>0.11346564096655243</v>
      </c>
      <c r="D343" s="523">
        <f t="shared" si="82"/>
        <v>0.45</v>
      </c>
      <c r="E343" s="965">
        <f t="shared" si="95"/>
        <v>100.8030087129207</v>
      </c>
      <c r="F343" s="697">
        <f t="shared" si="90"/>
        <v>9.4875318609282999E-2</v>
      </c>
      <c r="G343" s="657">
        <f t="shared" si="96"/>
        <v>100.67066113637559</v>
      </c>
      <c r="H343" s="523">
        <f t="shared" si="91"/>
        <v>4.2380284380342914E-2</v>
      </c>
      <c r="I343" s="1695" t="s">
        <v>350</v>
      </c>
      <c r="J343" s="2221" t="str">
        <f t="shared" si="89"/>
        <v>---</v>
      </c>
      <c r="K343" s="2581">
        <v>0</v>
      </c>
      <c r="L343" s="1674" t="s">
        <v>776</v>
      </c>
    </row>
    <row r="344" spans="1:13">
      <c r="A344" s="2567">
        <v>44652</v>
      </c>
      <c r="B344" s="2602">
        <v>101.00105461269229</v>
      </c>
      <c r="C344" s="2597">
        <f t="shared" si="92"/>
        <v>8.9919173906693572E-2</v>
      </c>
      <c r="D344" s="523">
        <f t="shared" si="82"/>
        <v>0.36</v>
      </c>
      <c r="E344" s="965">
        <f t="shared" si="95"/>
        <v>100.9032866164323</v>
      </c>
      <c r="F344" s="697">
        <f t="shared" si="90"/>
        <v>0.10027790351159638</v>
      </c>
      <c r="G344" s="657">
        <f t="shared" si="96"/>
        <v>100.73516187720624</v>
      </c>
      <c r="H344" s="523">
        <f t="shared" si="91"/>
        <v>6.4500740830652603E-2</v>
      </c>
      <c r="I344" s="1695" t="s">
        <v>343</v>
      </c>
      <c r="J344" s="2221" t="str">
        <f t="shared" si="89"/>
        <v>---</v>
      </c>
      <c r="K344" s="2581">
        <v>0</v>
      </c>
      <c r="L344" s="1674" t="s">
        <v>777</v>
      </c>
    </row>
    <row r="345" spans="1:13">
      <c r="A345" s="2567">
        <v>44682</v>
      </c>
      <c r="B345" s="2602">
        <v>101.05129559685987</v>
      </c>
      <c r="C345" s="2597">
        <f t="shared" si="92"/>
        <v>5.0240984167587044E-2</v>
      </c>
      <c r="D345" s="523">
        <f t="shared" si="82"/>
        <v>0.32</v>
      </c>
      <c r="E345" s="965">
        <f t="shared" si="95"/>
        <v>100.98782854944591</v>
      </c>
      <c r="F345" s="697">
        <f t="shared" si="90"/>
        <v>8.4541933013611015E-2</v>
      </c>
      <c r="G345" s="657">
        <f t="shared" si="96"/>
        <v>100.80836388861545</v>
      </c>
      <c r="H345" s="523">
        <f t="shared" si="91"/>
        <v>7.3202011409208012E-2</v>
      </c>
      <c r="I345" s="1695" t="s">
        <v>343</v>
      </c>
      <c r="J345" s="2221" t="str">
        <f t="shared" si="89"/>
        <v>---</v>
      </c>
      <c r="K345" s="2581">
        <v>0</v>
      </c>
      <c r="L345" s="1674" t="s">
        <v>778</v>
      </c>
    </row>
    <row r="346" spans="1:13">
      <c r="A346" s="2567">
        <v>44713</v>
      </c>
      <c r="B346" s="2602">
        <v>101.07441956197903</v>
      </c>
      <c r="C346" s="2597">
        <f t="shared" si="92"/>
        <v>2.3123965119154377E-2</v>
      </c>
      <c r="D346" s="523">
        <f t="shared" si="82"/>
        <v>0.34</v>
      </c>
      <c r="E346" s="965">
        <f t="shared" si="95"/>
        <v>101.04225659051041</v>
      </c>
      <c r="F346" s="697">
        <f t="shared" si="90"/>
        <v>5.4428041064497279E-2</v>
      </c>
      <c r="G346" s="657">
        <f t="shared" si="96"/>
        <v>100.880329341893</v>
      </c>
      <c r="H346" s="523">
        <f t="shared" si="91"/>
        <v>7.1965453277556435E-2</v>
      </c>
      <c r="I346" s="1695" t="s">
        <v>343</v>
      </c>
      <c r="J346" s="2221" t="str">
        <f t="shared" si="89"/>
        <v>山</v>
      </c>
      <c r="K346" s="2581">
        <v>1</v>
      </c>
      <c r="L346" s="1674" t="s">
        <v>796</v>
      </c>
    </row>
    <row r="347" spans="1:13">
      <c r="A347" s="2567">
        <v>44743</v>
      </c>
      <c r="B347" s="2602">
        <v>101.04772392818835</v>
      </c>
      <c r="C347" s="2597">
        <f t="shared" si="92"/>
        <v>-2.6695633790680517E-2</v>
      </c>
      <c r="D347" s="523">
        <f t="shared" si="82"/>
        <v>0.36</v>
      </c>
      <c r="E347" s="965">
        <f t="shared" si="95"/>
        <v>101.05781302900908</v>
      </c>
      <c r="F347" s="697">
        <f t="shared" si="90"/>
        <v>1.5556438498677494E-2</v>
      </c>
      <c r="G347" s="657">
        <f t="shared" si="96"/>
        <v>100.94050283406879</v>
      </c>
      <c r="H347" s="523">
        <f t="shared" si="91"/>
        <v>6.0173492175792376E-2</v>
      </c>
      <c r="I347" s="1695" t="s">
        <v>343</v>
      </c>
      <c r="J347" s="2221" t="str">
        <f t="shared" si="89"/>
        <v>---</v>
      </c>
      <c r="K347" s="2581">
        <v>0</v>
      </c>
      <c r="L347" s="1674" t="s">
        <v>797</v>
      </c>
    </row>
    <row r="348" spans="1:13">
      <c r="A348" s="2567">
        <v>44774</v>
      </c>
      <c r="B348" s="2602">
        <v>100.98453420155019</v>
      </c>
      <c r="C348" s="2597">
        <f t="shared" si="92"/>
        <v>-6.318972663815714E-2</v>
      </c>
      <c r="D348" s="523">
        <f t="shared" si="82"/>
        <v>0.37</v>
      </c>
      <c r="E348" s="965">
        <f t="shared" si="95"/>
        <v>101.03555923057252</v>
      </c>
      <c r="F348" s="697">
        <f t="shared" si="90"/>
        <v>-2.225379843656583E-2</v>
      </c>
      <c r="G348" s="657">
        <f t="shared" si="96"/>
        <v>100.98111901969632</v>
      </c>
      <c r="H348" s="523">
        <f t="shared" si="91"/>
        <v>4.0616185627527557E-2</v>
      </c>
      <c r="I348" s="1695" t="s">
        <v>343</v>
      </c>
      <c r="J348" s="2221" t="str">
        <f t="shared" si="89"/>
        <v>---</v>
      </c>
      <c r="K348" s="2581">
        <v>0</v>
      </c>
      <c r="L348" s="1674" t="s">
        <v>798</v>
      </c>
    </row>
    <row r="349" spans="1:13">
      <c r="A349" s="2567">
        <v>44805</v>
      </c>
      <c r="B349" s="2602">
        <v>100.8924496060819</v>
      </c>
      <c r="C349" s="2597">
        <f t="shared" si="92"/>
        <v>-9.2084595468293173E-2</v>
      </c>
      <c r="D349" s="523">
        <f t="shared" si="82"/>
        <v>0.34</v>
      </c>
      <c r="E349" s="965">
        <f t="shared" si="95"/>
        <v>100.97490257860682</v>
      </c>
      <c r="F349" s="697">
        <f t="shared" si="90"/>
        <v>-6.0656651965700803E-2</v>
      </c>
      <c r="G349" s="657">
        <f t="shared" si="96"/>
        <v>100.9946589923053</v>
      </c>
      <c r="H349" s="523">
        <f t="shared" si="91"/>
        <v>1.3539972608981543E-2</v>
      </c>
      <c r="I349" s="1695" t="s">
        <v>343</v>
      </c>
      <c r="J349" s="2221" t="str">
        <f t="shared" si="89"/>
        <v>---</v>
      </c>
      <c r="K349" s="2581">
        <v>0</v>
      </c>
      <c r="L349" s="1674" t="s">
        <v>799</v>
      </c>
    </row>
    <row r="350" spans="1:13">
      <c r="A350" s="2567">
        <v>44835</v>
      </c>
      <c r="B350" s="2602">
        <v>100.79434865578371</v>
      </c>
      <c r="C350" s="2597">
        <f t="shared" si="92"/>
        <v>-9.8100950298189105E-2</v>
      </c>
      <c r="D350" s="523">
        <f t="shared" ref="D350:D372" si="97">ROUND((B350-B338)/B338*100,2)</f>
        <v>0.25</v>
      </c>
      <c r="E350" s="965">
        <f t="shared" si="95"/>
        <v>100.89044415447194</v>
      </c>
      <c r="F350" s="697">
        <f t="shared" si="90"/>
        <v>-8.4458424134879806E-2</v>
      </c>
      <c r="G350" s="657">
        <f t="shared" si="96"/>
        <v>100.97797516616218</v>
      </c>
      <c r="H350" s="523">
        <f t="shared" si="91"/>
        <v>-1.668382614312236E-2</v>
      </c>
      <c r="I350" s="1695" t="s">
        <v>803</v>
      </c>
      <c r="J350" s="2221" t="str">
        <f t="shared" si="89"/>
        <v>---</v>
      </c>
      <c r="K350" s="2581">
        <v>0</v>
      </c>
      <c r="L350" s="1674" t="s">
        <v>800</v>
      </c>
    </row>
    <row r="351" spans="1:13">
      <c r="A351" s="2567">
        <v>44866</v>
      </c>
      <c r="B351" s="2602">
        <v>100.67960600600476</v>
      </c>
      <c r="C351" s="2597">
        <f t="shared" si="92"/>
        <v>-0.11474264977894677</v>
      </c>
      <c r="D351" s="523">
        <f t="shared" si="97"/>
        <v>0.11</v>
      </c>
      <c r="E351" s="965">
        <f t="shared" si="95"/>
        <v>100.78880142262345</v>
      </c>
      <c r="F351" s="697">
        <f t="shared" si="90"/>
        <v>-0.10164273184848582</v>
      </c>
      <c r="G351" s="657">
        <f t="shared" si="96"/>
        <v>100.93205393663538</v>
      </c>
      <c r="H351" s="523">
        <f t="shared" si="91"/>
        <v>-4.5921229526797447E-2</v>
      </c>
      <c r="I351" s="1695" t="s">
        <v>803</v>
      </c>
      <c r="J351" s="2221" t="str">
        <f t="shared" si="89"/>
        <v>---</v>
      </c>
      <c r="K351" s="2581">
        <v>0</v>
      </c>
      <c r="L351" s="1674" t="s">
        <v>801</v>
      </c>
    </row>
    <row r="352" spans="1:13">
      <c r="A352" s="2568">
        <v>44896</v>
      </c>
      <c r="B352" s="2602">
        <v>100.54161492017029</v>
      </c>
      <c r="C352" s="2599">
        <f t="shared" si="92"/>
        <v>-0.13799108583447151</v>
      </c>
      <c r="D352" s="654">
        <f t="shared" si="97"/>
        <v>-0.08</v>
      </c>
      <c r="E352" s="966">
        <f t="shared" si="95"/>
        <v>100.67185652731958</v>
      </c>
      <c r="F352" s="698">
        <f t="shared" si="90"/>
        <v>-0.11694489530387386</v>
      </c>
      <c r="G352" s="637">
        <f t="shared" si="96"/>
        <v>100.85924241139404</v>
      </c>
      <c r="H352" s="654">
        <f t="shared" si="91"/>
        <v>-7.2811525241348818E-2</v>
      </c>
      <c r="I352" s="1726" t="s">
        <v>281</v>
      </c>
      <c r="J352" s="2590" t="str">
        <f t="shared" si="89"/>
        <v>---</v>
      </c>
      <c r="K352" s="2581">
        <v>0</v>
      </c>
      <c r="L352" s="1679" t="s">
        <v>787</v>
      </c>
    </row>
    <row r="353" spans="1:12">
      <c r="A353" s="2574">
        <v>44927</v>
      </c>
      <c r="B353" s="2602">
        <v>100.4021807373189</v>
      </c>
      <c r="C353" s="1756">
        <f t="shared" si="92"/>
        <v>-0.13943418285138875</v>
      </c>
      <c r="D353" s="523">
        <f t="shared" si="97"/>
        <v>-0.3</v>
      </c>
      <c r="E353" s="521">
        <f t="shared" si="95"/>
        <v>100.54113388783132</v>
      </c>
      <c r="F353" s="697">
        <f t="shared" si="90"/>
        <v>-0.1307226394882548</v>
      </c>
      <c r="G353" s="636">
        <f t="shared" si="96"/>
        <v>100.76320829358544</v>
      </c>
      <c r="H353" s="523">
        <f t="shared" si="91"/>
        <v>-9.6034117808599717E-2</v>
      </c>
      <c r="I353" s="1695" t="s">
        <v>281</v>
      </c>
      <c r="J353" s="2221" t="str">
        <f t="shared" si="89"/>
        <v>---</v>
      </c>
      <c r="K353" s="2581">
        <v>0</v>
      </c>
      <c r="L353" s="1674" t="s">
        <v>759</v>
      </c>
    </row>
    <row r="354" spans="1:12">
      <c r="A354" s="2574">
        <v>44958</v>
      </c>
      <c r="B354" s="2602">
        <v>100.28370189298136</v>
      </c>
      <c r="C354" s="1756">
        <f t="shared" si="92"/>
        <v>-0.1184788443375453</v>
      </c>
      <c r="D354" s="523">
        <f t="shared" si="97"/>
        <v>-0.51</v>
      </c>
      <c r="E354" s="521">
        <f t="shared" si="95"/>
        <v>100.40916585015685</v>
      </c>
      <c r="F354" s="521">
        <f t="shared" si="90"/>
        <v>-0.13196803767446852</v>
      </c>
      <c r="G354" s="636">
        <f t="shared" ref="G354:G357" si="98">SUM(B348:B354)/7</f>
        <v>100.65406228855588</v>
      </c>
      <c r="H354" s="523">
        <f t="shared" si="91"/>
        <v>-0.10914600502955807</v>
      </c>
      <c r="I354" s="1695" t="s">
        <v>281</v>
      </c>
      <c r="J354" s="2221" t="str">
        <f t="shared" si="89"/>
        <v>---</v>
      </c>
      <c r="K354" s="2581">
        <v>0</v>
      </c>
      <c r="L354" s="1674" t="s">
        <v>767</v>
      </c>
    </row>
    <row r="355" spans="1:12">
      <c r="A355" s="2567">
        <v>44986</v>
      </c>
      <c r="B355" s="2602">
        <v>100.20864347427839</v>
      </c>
      <c r="C355" s="1756">
        <f t="shared" ref="C355:C361" si="99">B355-B354</f>
        <v>-7.5058418702965923E-2</v>
      </c>
      <c r="D355" s="523">
        <f t="shared" si="97"/>
        <v>-0.7</v>
      </c>
      <c r="E355" s="521">
        <f t="shared" si="95"/>
        <v>100.29817536819287</v>
      </c>
      <c r="F355" s="697">
        <f t="shared" si="90"/>
        <v>-0.11099048196398087</v>
      </c>
      <c r="G355" s="636">
        <f t="shared" si="98"/>
        <v>100.54322075608845</v>
      </c>
      <c r="H355" s="523">
        <f t="shared" si="91"/>
        <v>-0.11084153246743256</v>
      </c>
      <c r="I355" s="1695" t="s">
        <v>281</v>
      </c>
      <c r="J355" s="2221" t="str">
        <f t="shared" si="89"/>
        <v>---</v>
      </c>
      <c r="K355" s="2581">
        <v>0</v>
      </c>
      <c r="L355" s="1674" t="s">
        <v>776</v>
      </c>
    </row>
    <row r="356" spans="1:12">
      <c r="A356" s="2567">
        <v>45017</v>
      </c>
      <c r="B356" s="2602">
        <v>100.16905403412547</v>
      </c>
      <c r="C356" s="1756">
        <f t="shared" si="99"/>
        <v>-3.9589440152923316E-2</v>
      </c>
      <c r="D356" s="523">
        <f t="shared" si="97"/>
        <v>-0.82</v>
      </c>
      <c r="E356" s="521">
        <f t="shared" si="95"/>
        <v>100.2204664671284</v>
      </c>
      <c r="F356" s="697">
        <f t="shared" si="90"/>
        <v>-7.7708901064468705E-2</v>
      </c>
      <c r="G356" s="636">
        <f t="shared" si="98"/>
        <v>100.43987853152326</v>
      </c>
      <c r="H356" s="523">
        <f t="shared" si="91"/>
        <v>-0.10334222456518205</v>
      </c>
      <c r="I356" s="1695" t="s">
        <v>281</v>
      </c>
      <c r="J356" s="2221" t="str">
        <f t="shared" si="89"/>
        <v>---</v>
      </c>
      <c r="K356" s="2581">
        <v>0</v>
      </c>
      <c r="L356" s="1674" t="s">
        <v>777</v>
      </c>
    </row>
    <row r="357" spans="1:12">
      <c r="A357" s="2567">
        <v>45047</v>
      </c>
      <c r="B357" s="2602">
        <v>100.13971160638675</v>
      </c>
      <c r="C357" s="1756">
        <f t="shared" si="99"/>
        <v>-2.9342427738711763E-2</v>
      </c>
      <c r="D357" s="523">
        <f t="shared" si="97"/>
        <v>-0.9</v>
      </c>
      <c r="E357" s="521">
        <f t="shared" si="95"/>
        <v>100.17246970493021</v>
      </c>
      <c r="F357" s="697">
        <f t="shared" si="90"/>
        <v>-4.7996762198195597E-2</v>
      </c>
      <c r="G357" s="636">
        <f t="shared" si="98"/>
        <v>100.34635895303799</v>
      </c>
      <c r="H357" s="523">
        <f t="shared" si="91"/>
        <v>-9.3519578485270927E-2</v>
      </c>
      <c r="I357" s="1695" t="s">
        <v>350</v>
      </c>
      <c r="J357" s="2221" t="str">
        <f t="shared" si="89"/>
        <v>---</v>
      </c>
      <c r="K357" s="2581">
        <v>0</v>
      </c>
      <c r="L357" s="1674" t="s">
        <v>778</v>
      </c>
    </row>
    <row r="358" spans="1:12">
      <c r="A358" s="2567">
        <v>45078</v>
      </c>
      <c r="B358" s="2602">
        <v>100.10592627259332</v>
      </c>
      <c r="C358" s="1756">
        <f t="shared" si="99"/>
        <v>-3.378533379343196E-2</v>
      </c>
      <c r="D358" s="523">
        <f t="shared" si="97"/>
        <v>-0.96</v>
      </c>
      <c r="E358" s="521">
        <f t="shared" ref="E358:E361" si="100">SUM(B356:B358)/3</f>
        <v>100.13823063770184</v>
      </c>
      <c r="F358" s="697">
        <f t="shared" si="90"/>
        <v>-3.423906722836989E-2</v>
      </c>
      <c r="G358" s="636">
        <f t="shared" ref="G358:G361" si="101">SUM(B352:B358)/7</f>
        <v>100.26440470540778</v>
      </c>
      <c r="H358" s="523">
        <f t="shared" si="91"/>
        <v>-8.1954247630207533E-2</v>
      </c>
      <c r="I358" s="1695" t="s">
        <v>343</v>
      </c>
      <c r="J358" s="2221" t="str">
        <f t="shared" si="89"/>
        <v>---</v>
      </c>
      <c r="K358" s="2581">
        <v>0</v>
      </c>
      <c r="L358" s="1674" t="s">
        <v>796</v>
      </c>
    </row>
    <row r="359" spans="1:12">
      <c r="A359" s="2567">
        <v>45108</v>
      </c>
      <c r="B359" s="2602">
        <v>100.05428093557221</v>
      </c>
      <c r="C359" s="1756">
        <f t="shared" si="99"/>
        <v>-5.1645337021113846E-2</v>
      </c>
      <c r="D359" s="523">
        <f t="shared" si="97"/>
        <v>-0.98</v>
      </c>
      <c r="E359" s="521">
        <f t="shared" si="100"/>
        <v>100.09997293818408</v>
      </c>
      <c r="F359" s="697">
        <f t="shared" si="90"/>
        <v>-3.825769951775726E-2</v>
      </c>
      <c r="G359" s="636">
        <f t="shared" si="101"/>
        <v>100.19478556475092</v>
      </c>
      <c r="H359" s="523">
        <f t="shared" si="91"/>
        <v>-6.9619140656868694E-2</v>
      </c>
      <c r="I359" s="1695" t="s">
        <v>343</v>
      </c>
      <c r="J359" s="2221" t="str">
        <f t="shared" si="89"/>
        <v>---</v>
      </c>
      <c r="K359" s="2581">
        <v>0</v>
      </c>
      <c r="L359" s="1674" t="s">
        <v>797</v>
      </c>
    </row>
    <row r="360" spans="1:12">
      <c r="A360" s="2567">
        <v>45139</v>
      </c>
      <c r="B360" s="2602">
        <v>99.948460100593863</v>
      </c>
      <c r="C360" s="1756">
        <f t="shared" si="99"/>
        <v>-0.1058208349783456</v>
      </c>
      <c r="D360" s="523">
        <f t="shared" si="97"/>
        <v>-1.03</v>
      </c>
      <c r="E360" s="521">
        <f t="shared" si="100"/>
        <v>100.03622243625313</v>
      </c>
      <c r="F360" s="697">
        <f t="shared" si="90"/>
        <v>-6.3750501930954329E-2</v>
      </c>
      <c r="G360" s="636">
        <f t="shared" si="101"/>
        <v>100.12996833093304</v>
      </c>
      <c r="H360" s="523">
        <f t="shared" si="91"/>
        <v>-6.481723381787674E-2</v>
      </c>
      <c r="I360" s="1695" t="s">
        <v>803</v>
      </c>
      <c r="J360" s="2221" t="str">
        <f t="shared" si="89"/>
        <v>---</v>
      </c>
      <c r="K360" s="2581">
        <v>0</v>
      </c>
      <c r="L360" s="1674" t="s">
        <v>798</v>
      </c>
    </row>
    <row r="361" spans="1:12">
      <c r="A361" s="2567">
        <v>45170</v>
      </c>
      <c r="B361" s="2602">
        <v>99.803345352237869</v>
      </c>
      <c r="C361" s="1756">
        <f t="shared" si="99"/>
        <v>-0.14511474835599358</v>
      </c>
      <c r="D361" s="523">
        <f t="shared" si="97"/>
        <v>-1.08</v>
      </c>
      <c r="E361" s="521">
        <f t="shared" si="100"/>
        <v>99.93536212946799</v>
      </c>
      <c r="F361" s="697">
        <f t="shared" si="90"/>
        <v>-0.1008603067851368</v>
      </c>
      <c r="G361" s="636">
        <f t="shared" si="101"/>
        <v>100.0613459679697</v>
      </c>
      <c r="H361" s="523">
        <f t="shared" si="91"/>
        <v>-6.8622362963338901E-2</v>
      </c>
      <c r="I361" s="1695" t="s">
        <v>803</v>
      </c>
      <c r="J361" s="2221" t="str">
        <f t="shared" si="89"/>
        <v>---</v>
      </c>
      <c r="K361" s="2581">
        <v>0</v>
      </c>
      <c r="L361" s="1674" t="s">
        <v>799</v>
      </c>
    </row>
    <row r="362" spans="1:12">
      <c r="A362" s="2567">
        <v>45200</v>
      </c>
      <c r="B362" s="2602">
        <v>99.632232778017595</v>
      </c>
      <c r="C362" s="1756">
        <f t="shared" ref="C362" si="102">B362-B361</f>
        <v>-0.17111257422027393</v>
      </c>
      <c r="D362" s="523">
        <f t="shared" si="97"/>
        <v>-1.1499999999999999</v>
      </c>
      <c r="E362" s="521">
        <f t="shared" ref="E362" si="103">SUM(B360:B362)/3</f>
        <v>99.794679410283109</v>
      </c>
      <c r="F362" s="697">
        <f t="shared" ref="F362" si="104">E362-E361</f>
        <v>-0.14068271918488051</v>
      </c>
      <c r="G362" s="636">
        <f t="shared" ref="G362" si="105">SUM(B356:B362)/7</f>
        <v>99.979001582789579</v>
      </c>
      <c r="H362" s="523">
        <f t="shared" ref="H362" si="106">G362-G361</f>
        <v>-8.2344385180121549E-2</v>
      </c>
      <c r="I362" s="1695" t="s">
        <v>281</v>
      </c>
      <c r="J362" s="2221" t="str">
        <f t="shared" si="89"/>
        <v>---</v>
      </c>
      <c r="K362" s="2581">
        <v>0</v>
      </c>
      <c r="L362" s="1674" t="s">
        <v>800</v>
      </c>
    </row>
    <row r="363" spans="1:12">
      <c r="A363" s="2567">
        <v>45231</v>
      </c>
      <c r="B363" s="2602">
        <v>99.441762684077673</v>
      </c>
      <c r="C363" s="1756">
        <f t="shared" ref="C363" si="107">B363-B362</f>
        <v>-0.19047009393992198</v>
      </c>
      <c r="D363" s="523">
        <f t="shared" si="97"/>
        <v>-1.23</v>
      </c>
      <c r="E363" s="521">
        <f t="shared" ref="E363" si="108">SUM(B361:B363)/3</f>
        <v>99.625780271444384</v>
      </c>
      <c r="F363" s="697">
        <f t="shared" ref="F363" si="109">E363-E362</f>
        <v>-0.16889913883872509</v>
      </c>
      <c r="G363" s="636">
        <f t="shared" ref="G363" si="110">SUM(B357:B363)/7</f>
        <v>99.875102818497027</v>
      </c>
      <c r="H363" s="523">
        <f t="shared" ref="H363" si="111">G363-G362</f>
        <v>-0.10389876429255196</v>
      </c>
      <c r="I363" s="1695" t="s">
        <v>281</v>
      </c>
      <c r="J363" s="2221" t="str">
        <f t="shared" ref="J363" si="112">IF(K363=1,"山",IF(K363=-1,"谷","---"))</f>
        <v>---</v>
      </c>
      <c r="K363" s="2581">
        <v>0</v>
      </c>
      <c r="L363" s="1674" t="s">
        <v>801</v>
      </c>
    </row>
    <row r="364" spans="1:12">
      <c r="A364" s="2567">
        <v>45261</v>
      </c>
      <c r="B364" s="2602">
        <v>99.289735080940716</v>
      </c>
      <c r="C364" s="1756">
        <f t="shared" ref="C364" si="113">B364-B363</f>
        <v>-0.15202760313695762</v>
      </c>
      <c r="D364" s="523">
        <f t="shared" si="97"/>
        <v>-1.25</v>
      </c>
      <c r="E364" s="521">
        <f t="shared" ref="E364" si="114">SUM(B362:B364)/3</f>
        <v>99.454576847678666</v>
      </c>
      <c r="F364" s="697">
        <f t="shared" ref="F364" si="115">E364-E363</f>
        <v>-0.17120342376571784</v>
      </c>
      <c r="G364" s="636">
        <f t="shared" ref="G364" si="116">SUM(B358:B364)/7</f>
        <v>99.753677600576182</v>
      </c>
      <c r="H364" s="523">
        <f t="shared" ref="H364" si="117">G364-G363</f>
        <v>-0.12142521792084437</v>
      </c>
      <c r="I364" s="1695" t="s">
        <v>281</v>
      </c>
      <c r="J364" s="2221" t="str">
        <f t="shared" ref="J364:J366" si="118">IF(K364=1,"山",IF(K364=-1,"谷","---"))</f>
        <v>---</v>
      </c>
      <c r="K364" s="2581">
        <v>0</v>
      </c>
      <c r="L364" s="1674" t="s">
        <v>787</v>
      </c>
    </row>
    <row r="365" spans="1:12">
      <c r="A365" s="2622">
        <v>45292</v>
      </c>
      <c r="B365" s="2601">
        <v>99.188153454786516</v>
      </c>
      <c r="C365" s="2635">
        <f t="shared" ref="C365" si="119">B365-B364</f>
        <v>-0.10158162615419997</v>
      </c>
      <c r="D365" s="1035">
        <f t="shared" si="97"/>
        <v>-1.21</v>
      </c>
      <c r="E365" s="696">
        <f t="shared" ref="E365" si="120">SUM(B363:B365)/3</f>
        <v>99.30655040660163</v>
      </c>
      <c r="F365" s="2636">
        <f t="shared" ref="F365" si="121">E365-E364</f>
        <v>-0.148026441077036</v>
      </c>
      <c r="G365" s="2636">
        <f t="shared" ref="G365" si="122">SUM(B359:B365)/7</f>
        <v>99.622567198032357</v>
      </c>
      <c r="H365" s="696">
        <f t="shared" ref="H365" si="123">G365-G364</f>
        <v>-0.13111040254382544</v>
      </c>
      <c r="I365" s="236" t="s">
        <v>281</v>
      </c>
      <c r="J365" s="53" t="str">
        <f t="shared" si="118"/>
        <v>---</v>
      </c>
      <c r="K365" s="2665">
        <v>0</v>
      </c>
      <c r="L365" s="2637" t="s">
        <v>759</v>
      </c>
    </row>
    <row r="366" spans="1:12">
      <c r="A366" s="2576">
        <v>45323</v>
      </c>
      <c r="B366" s="2602">
        <v>99.182685518465249</v>
      </c>
      <c r="C366" s="1756">
        <f t="shared" ref="C366" si="124">B366-B365</f>
        <v>-5.4679363212670751E-3</v>
      </c>
      <c r="D366" s="523">
        <f t="shared" si="97"/>
        <v>-1.1000000000000001</v>
      </c>
      <c r="E366" s="521">
        <f t="shared" ref="E366" si="125">SUM(B364:B366)/3</f>
        <v>99.220191351397489</v>
      </c>
      <c r="F366" s="2220">
        <f t="shared" ref="F366" si="126">E366-E365</f>
        <v>-8.6359055204141555E-2</v>
      </c>
      <c r="G366" s="2220">
        <f t="shared" ref="G366" si="127">SUM(B360:B366)/7</f>
        <v>99.498053567017081</v>
      </c>
      <c r="H366" s="521">
        <f t="shared" ref="H366" si="128">G366-G365</f>
        <v>-0.12451363101527591</v>
      </c>
      <c r="I366" s="2222" t="s">
        <v>281</v>
      </c>
      <c r="J366" s="2221" t="str">
        <f t="shared" si="118"/>
        <v>谷</v>
      </c>
      <c r="K366" s="2581">
        <v>-1</v>
      </c>
      <c r="L366" s="2580" t="s">
        <v>767</v>
      </c>
    </row>
    <row r="367" spans="1:12">
      <c r="A367" s="2577">
        <v>45352</v>
      </c>
      <c r="B367" s="2602">
        <v>99.273473943304552</v>
      </c>
      <c r="C367" s="1756">
        <f t="shared" ref="C367" si="129">B367-B366</f>
        <v>9.0788424839303161E-2</v>
      </c>
      <c r="D367" s="523">
        <f t="shared" si="97"/>
        <v>-0.93</v>
      </c>
      <c r="E367" s="521">
        <f t="shared" ref="E367" si="130">SUM(B365:B367)/3</f>
        <v>99.214770972185434</v>
      </c>
      <c r="F367" s="2220">
        <f t="shared" ref="F367" si="131">E367-E366</f>
        <v>-5.4203792120546268E-3</v>
      </c>
      <c r="G367" s="2220">
        <f t="shared" ref="G367" si="132">SUM(B361:B367)/7</f>
        <v>99.401626973118596</v>
      </c>
      <c r="H367" s="521">
        <f t="shared" ref="H367" si="133">G367-G366</f>
        <v>-9.642659389848518E-2</v>
      </c>
      <c r="I367" s="1695" t="s">
        <v>350</v>
      </c>
      <c r="J367" s="2221" t="str">
        <f t="shared" ref="J367" si="134">IF(K367=1,"山",IF(K367=-1,"谷","---"))</f>
        <v>---</v>
      </c>
      <c r="K367" s="2581">
        <v>0</v>
      </c>
      <c r="L367" s="2580" t="s">
        <v>776</v>
      </c>
    </row>
    <row r="368" spans="1:12">
      <c r="A368" s="2577">
        <v>45383</v>
      </c>
      <c r="B368" s="2602">
        <v>99.442880987869529</v>
      </c>
      <c r="C368" s="1756">
        <f t="shared" ref="C368" si="135">B368-B367</f>
        <v>0.16940704456497713</v>
      </c>
      <c r="D368" s="523">
        <f t="shared" si="97"/>
        <v>-0.72</v>
      </c>
      <c r="E368" s="521">
        <f t="shared" ref="E368" si="136">SUM(B366:B368)/3</f>
        <v>99.299680149879762</v>
      </c>
      <c r="F368" s="2220">
        <f t="shared" ref="F368" si="137">E368-E367</f>
        <v>8.4909177694328264E-2</v>
      </c>
      <c r="G368" s="2220">
        <f t="shared" ref="G368" si="138">SUM(B362:B368)/7</f>
        <v>99.350132063923112</v>
      </c>
      <c r="H368" s="521">
        <f t="shared" ref="H368" si="139">G368-G367</f>
        <v>-5.1494909195483274E-2</v>
      </c>
      <c r="I368" s="1695" t="s">
        <v>343</v>
      </c>
      <c r="J368" s="2221" t="str">
        <f t="shared" ref="J368" si="140">IF(K368=1,"山",IF(K368=-1,"谷","---"))</f>
        <v>---</v>
      </c>
      <c r="K368" s="2581">
        <v>0</v>
      </c>
      <c r="L368" s="2580" t="s">
        <v>777</v>
      </c>
    </row>
    <row r="369" spans="1:12">
      <c r="A369" s="2577">
        <v>45413</v>
      </c>
      <c r="B369" s="2602">
        <v>99.645061640992537</v>
      </c>
      <c r="C369" s="1756">
        <f t="shared" ref="C369" si="141">B369-B368</f>
        <v>0.20218065312300837</v>
      </c>
      <c r="D369" s="523">
        <f t="shared" si="97"/>
        <v>-0.49</v>
      </c>
      <c r="E369" s="521">
        <f t="shared" ref="E369" si="142">SUM(B367:B369)/3</f>
        <v>99.453805524055539</v>
      </c>
      <c r="F369" s="2220">
        <f t="shared" ref="F369" si="143">E369-E368</f>
        <v>0.1541253741757771</v>
      </c>
      <c r="G369" s="2220">
        <f t="shared" ref="G369" si="144">SUM(B363:B369)/7</f>
        <v>99.351964758633812</v>
      </c>
      <c r="H369" s="521">
        <f t="shared" ref="H369" si="145">G369-G368</f>
        <v>1.8326947106999114E-3</v>
      </c>
      <c r="I369" s="1695" t="s">
        <v>343</v>
      </c>
      <c r="J369" s="2221" t="str">
        <f t="shared" ref="J369:J370" si="146">IF(K369=1,"山",IF(K369=-1,"谷","---"))</f>
        <v>---</v>
      </c>
      <c r="K369" s="2581">
        <v>0</v>
      </c>
      <c r="L369" s="2580" t="s">
        <v>778</v>
      </c>
    </row>
    <row r="370" spans="1:12">
      <c r="A370" s="2577">
        <v>45444</v>
      </c>
      <c r="B370" s="2602">
        <v>99.82546554021512</v>
      </c>
      <c r="C370" s="1756">
        <f t="shared" ref="C370" si="147">B370-B369</f>
        <v>0.18040389922258271</v>
      </c>
      <c r="D370" s="523">
        <f t="shared" si="97"/>
        <v>-0.28000000000000003</v>
      </c>
      <c r="E370" s="521">
        <f t="shared" ref="E370" si="148">SUM(B368:B370)/3</f>
        <v>99.637802723025729</v>
      </c>
      <c r="F370" s="2220">
        <f t="shared" ref="F370" si="149">E370-E369</f>
        <v>0.1839971989701894</v>
      </c>
      <c r="G370" s="2220">
        <f t="shared" ref="G370" si="150">SUM(B364:B370)/7</f>
        <v>99.406779452367758</v>
      </c>
      <c r="H370" s="521">
        <f t="shared" ref="H370" si="151">G370-G369</f>
        <v>5.4814693733945319E-2</v>
      </c>
      <c r="I370" s="1695" t="s">
        <v>343</v>
      </c>
      <c r="J370" s="2221" t="str">
        <f t="shared" si="146"/>
        <v>---</v>
      </c>
      <c r="K370" s="2581">
        <v>0</v>
      </c>
      <c r="L370" s="2580" t="s">
        <v>796</v>
      </c>
    </row>
    <row r="371" spans="1:12">
      <c r="A371" s="2577">
        <v>45474</v>
      </c>
      <c r="B371" s="2602">
        <v>99.957065898342634</v>
      </c>
      <c r="C371" s="1756">
        <f t="shared" ref="C371:C372" si="152">B371-B370</f>
        <v>0.13160035812751403</v>
      </c>
      <c r="D371" s="523">
        <f t="shared" si="97"/>
        <v>-0.1</v>
      </c>
      <c r="E371" s="521">
        <f t="shared" ref="E371:E372" si="153">SUM(B369:B371)/3</f>
        <v>99.809197693183435</v>
      </c>
      <c r="F371" s="2220">
        <f t="shared" ref="F371:F372" si="154">E371-E370</f>
        <v>0.17139497015770644</v>
      </c>
      <c r="G371" s="2220">
        <f t="shared" ref="G371:G372" si="155">SUM(B365:B371)/7</f>
        <v>99.502112426282309</v>
      </c>
      <c r="H371" s="521">
        <f t="shared" ref="H371:H372" si="156">G371-G370</f>
        <v>9.5332973914551644E-2</v>
      </c>
      <c r="I371" s="1695" t="s">
        <v>343</v>
      </c>
      <c r="J371" s="2221" t="str">
        <f t="shared" ref="J371:J373" si="157">IF(K371=1,"山",IF(K371=-1,"谷","---"))</f>
        <v>---</v>
      </c>
      <c r="K371" s="2581">
        <v>0</v>
      </c>
      <c r="L371" s="2580" t="s">
        <v>797</v>
      </c>
    </row>
    <row r="372" spans="1:12">
      <c r="A372" s="2577">
        <v>45505</v>
      </c>
      <c r="B372" s="2602">
        <v>100.02127458413474</v>
      </c>
      <c r="C372" s="1756">
        <f t="shared" si="152"/>
        <v>6.4208685792110032E-2</v>
      </c>
      <c r="D372" s="523">
        <f t="shared" si="97"/>
        <v>7.0000000000000007E-2</v>
      </c>
      <c r="E372" s="521">
        <f t="shared" si="153"/>
        <v>99.934602007564152</v>
      </c>
      <c r="F372" s="2220">
        <f t="shared" si="154"/>
        <v>0.12540431438071664</v>
      </c>
      <c r="G372" s="2220">
        <f t="shared" si="155"/>
        <v>99.621129730474905</v>
      </c>
      <c r="H372" s="521">
        <f t="shared" si="156"/>
        <v>0.11901730419259593</v>
      </c>
      <c r="I372" s="1695" t="s">
        <v>803</v>
      </c>
      <c r="J372" s="2221" t="str">
        <f t="shared" si="157"/>
        <v>---</v>
      </c>
      <c r="K372" s="2581">
        <v>0</v>
      </c>
      <c r="L372" s="2580" t="s">
        <v>798</v>
      </c>
    </row>
    <row r="373" spans="1:12">
      <c r="A373" s="2577">
        <v>45536</v>
      </c>
      <c r="B373" s="2602">
        <v>100.04100730916133</v>
      </c>
      <c r="C373" s="1756">
        <f t="shared" ref="C373" si="158">B373-B372</f>
        <v>1.973272502658574E-2</v>
      </c>
      <c r="D373" s="523">
        <f t="shared" ref="D373" si="159">ROUND((B373-B361)/B361*100,2)</f>
        <v>0.24</v>
      </c>
      <c r="E373" s="521">
        <f t="shared" ref="E373" si="160">SUM(B371:B373)/3</f>
        <v>100.00644926387957</v>
      </c>
      <c r="F373" s="2220">
        <f t="shared" ref="F373" si="161">E373-E372</f>
        <v>7.1847256315422214E-2</v>
      </c>
      <c r="G373" s="2220">
        <f t="shared" ref="G373" si="162">SUM(B367:B373)/7</f>
        <v>99.743747129145802</v>
      </c>
      <c r="H373" s="521">
        <f t="shared" ref="H373" si="163">G373-G372</f>
        <v>0.12261739867089716</v>
      </c>
      <c r="I373" s="1695" t="s">
        <v>343</v>
      </c>
      <c r="J373" s="2221" t="str">
        <f t="shared" si="157"/>
        <v>---</v>
      </c>
      <c r="K373" s="2581">
        <v>0</v>
      </c>
      <c r="L373" s="2580" t="s">
        <v>799</v>
      </c>
    </row>
    <row r="374" spans="1:12">
      <c r="A374" s="2577">
        <v>45566</v>
      </c>
      <c r="B374" s="2602">
        <v>99.982133350365146</v>
      </c>
      <c r="C374" s="1756">
        <f t="shared" ref="C374" si="164">B374-B373</f>
        <v>-5.8873958796183956E-2</v>
      </c>
      <c r="D374" s="523">
        <f t="shared" ref="D374" si="165">ROUND((B374-B362)/B362*100,2)</f>
        <v>0.35</v>
      </c>
      <c r="E374" s="521">
        <f t="shared" ref="E374" si="166">SUM(B372:B374)/3</f>
        <v>100.0148050812204</v>
      </c>
      <c r="F374" s="2220">
        <f t="shared" ref="F374" si="167">E374-E373</f>
        <v>8.355817340827798E-3</v>
      </c>
      <c r="G374" s="2220">
        <f t="shared" ref="G374" si="168">SUM(B368:B374)/7</f>
        <v>99.8449841872973</v>
      </c>
      <c r="H374" s="521">
        <f t="shared" ref="H374" si="169">G374-G373</f>
        <v>0.10123705815149719</v>
      </c>
      <c r="I374" s="2222" t="s">
        <v>281</v>
      </c>
      <c r="J374" s="2221" t="str">
        <f t="shared" ref="J374:J375" si="170">IF(K374=1,"山",IF(K374=-1,"谷","---"))</f>
        <v>---</v>
      </c>
      <c r="K374" s="2581">
        <v>0</v>
      </c>
      <c r="L374" s="2580" t="s">
        <v>800</v>
      </c>
    </row>
    <row r="375" spans="1:12">
      <c r="A375" s="2577">
        <v>45597</v>
      </c>
      <c r="B375" s="2602">
        <v>99.926573032582041</v>
      </c>
      <c r="C375" s="1756">
        <f t="shared" ref="C375" si="171">B375-B374</f>
        <v>-5.5560317783104551E-2</v>
      </c>
      <c r="D375" s="523">
        <f t="shared" ref="D375" si="172">ROUND((B375-B363)/B363*100,2)</f>
        <v>0.49</v>
      </c>
      <c r="E375" s="521">
        <f t="shared" ref="E375" si="173">SUM(B373:B375)/3</f>
        <v>99.983237897369506</v>
      </c>
      <c r="F375" s="2220">
        <f t="shared" ref="F375" si="174">E375-E374</f>
        <v>-3.1567183850896186E-2</v>
      </c>
      <c r="G375" s="2220">
        <f t="shared" ref="G375" si="175">SUM(B369:B375)/7</f>
        <v>99.914083050827657</v>
      </c>
      <c r="H375" s="521">
        <f t="shared" ref="H375" si="176">G375-G374</f>
        <v>6.909886353035688E-2</v>
      </c>
      <c r="I375" s="2222" t="s">
        <v>281</v>
      </c>
      <c r="J375" s="2221" t="str">
        <f t="shared" si="170"/>
        <v>---</v>
      </c>
      <c r="K375" s="2581">
        <v>0</v>
      </c>
      <c r="L375" s="2580" t="s">
        <v>801</v>
      </c>
    </row>
    <row r="376" spans="1:12">
      <c r="A376" s="2668">
        <v>45627</v>
      </c>
      <c r="B376" s="2669">
        <v>99.900089400685019</v>
      </c>
      <c r="C376" s="2600">
        <f t="shared" ref="C376" si="177">B376-B375</f>
        <v>-2.6483631897022519E-2</v>
      </c>
      <c r="D376" s="654">
        <f t="shared" ref="D376" si="178">ROUND((B376-B364)/B364*100,2)</f>
        <v>0.61</v>
      </c>
      <c r="E376" s="704">
        <f t="shared" ref="E376" si="179">SUM(B374:B376)/3</f>
        <v>99.936265261210735</v>
      </c>
      <c r="F376" s="2666">
        <f t="shared" ref="F376" si="180">E376-E375</f>
        <v>-4.6972636158770342E-2</v>
      </c>
      <c r="G376" s="2666">
        <f t="shared" ref="G376" si="181">SUM(B370:B376)/7</f>
        <v>99.950515587926574</v>
      </c>
      <c r="H376" s="704">
        <f t="shared" ref="H376" si="182">G376-G375</f>
        <v>3.6432537098917805E-2</v>
      </c>
      <c r="I376" s="2673" t="s">
        <v>281</v>
      </c>
      <c r="J376" s="2590" t="str">
        <f t="shared" ref="J376" si="183">IF(K376=1,"山",IF(K376=-1,"谷","---"))</f>
        <v>---</v>
      </c>
      <c r="K376" s="2582">
        <v>0</v>
      </c>
      <c r="L376" s="2667" t="s">
        <v>787</v>
      </c>
    </row>
    <row r="377" spans="1:12">
      <c r="A377" s="2659">
        <v>45658</v>
      </c>
      <c r="B377" s="2662">
        <v>99.884332307186824</v>
      </c>
      <c r="C377" s="1756">
        <f t="shared" ref="C377" si="184">B377-B376</f>
        <v>-1.5757093498194763E-2</v>
      </c>
      <c r="D377" s="2220">
        <f t="shared" ref="D377" si="185">ROUND((B377-B365)/B365*100,2)</f>
        <v>0.7</v>
      </c>
      <c r="E377" s="521">
        <f t="shared" ref="E377" si="186">SUM(B375:B377)/3</f>
        <v>99.903664913484633</v>
      </c>
      <c r="F377" s="2220">
        <f t="shared" ref="F377" si="187">E377-E376</f>
        <v>-3.2600347726102541E-2</v>
      </c>
      <c r="G377" s="521">
        <f t="shared" ref="G377" si="188">SUM(B371:B377)/7</f>
        <v>99.958925126065395</v>
      </c>
      <c r="H377" s="2220">
        <f t="shared" ref="H377" si="189">G377-G376</f>
        <v>8.4095381388209489E-3</v>
      </c>
      <c r="I377" s="2222" t="s">
        <v>281</v>
      </c>
      <c r="J377" s="2221" t="str">
        <f t="shared" ref="J377" si="190">IF(K377=1,"山",IF(K377=-1,"谷","---"))</f>
        <v>---</v>
      </c>
      <c r="K377" s="17">
        <v>0</v>
      </c>
      <c r="L377" s="2664" t="s">
        <v>759</v>
      </c>
    </row>
    <row r="378" spans="1:12">
      <c r="A378" s="2659">
        <v>45689</v>
      </c>
      <c r="B378" s="2662">
        <v>99.851551636392273</v>
      </c>
      <c r="C378" s="1756">
        <f t="shared" ref="C378" si="191">B378-B377</f>
        <v>-3.278067079455127E-2</v>
      </c>
      <c r="D378" s="2220">
        <f t="shared" ref="D378" si="192">ROUND((B378-B366)/B366*100,2)</f>
        <v>0.67</v>
      </c>
      <c r="E378" s="521">
        <f t="shared" ref="E378" si="193">SUM(B376:B378)/3</f>
        <v>99.878657781421381</v>
      </c>
      <c r="F378" s="2220">
        <f t="shared" ref="F378" si="194">E378-E377</f>
        <v>-2.5007132063251447E-2</v>
      </c>
      <c r="G378" s="521">
        <f t="shared" ref="G378" si="195">SUM(B372:B378)/7</f>
        <v>99.943851660072482</v>
      </c>
      <c r="H378" s="2220">
        <f t="shared" ref="H378" si="196">G378-G377</f>
        <v>-1.5073465992912816E-2</v>
      </c>
      <c r="I378" s="2222" t="s">
        <v>281</v>
      </c>
      <c r="J378" s="2221" t="str">
        <f t="shared" ref="J378" si="197">IF(K378=1,"山",IF(K378=-1,"谷","---"))</f>
        <v>---</v>
      </c>
      <c r="K378" s="17">
        <v>0</v>
      </c>
      <c r="L378" s="2664" t="s">
        <v>767</v>
      </c>
    </row>
    <row r="379" spans="1:12">
      <c r="A379" s="2659">
        <v>45717</v>
      </c>
      <c r="B379" s="2662">
        <v>99.795172625572931</v>
      </c>
      <c r="C379" s="1756">
        <f t="shared" ref="C379" si="198">B379-B378</f>
        <v>-5.6379010819341602E-2</v>
      </c>
      <c r="D379" s="2220">
        <f t="shared" ref="D379" si="199">ROUND((B379-B367)/B367*100,2)</f>
        <v>0.53</v>
      </c>
      <c r="E379" s="521">
        <f t="shared" ref="E379" si="200">SUM(B377:B379)/3</f>
        <v>99.843685523050681</v>
      </c>
      <c r="F379" s="2220">
        <f t="shared" ref="F379" si="201">E379-E378</f>
        <v>-3.4972258370700615E-2</v>
      </c>
      <c r="G379" s="521">
        <f t="shared" ref="G379" si="202">SUM(B373:B379)/7</f>
        <v>99.911551380277942</v>
      </c>
      <c r="H379" s="2220">
        <f t="shared" ref="H379" si="203">G379-G378</f>
        <v>-3.2300279794540643E-2</v>
      </c>
      <c r="I379" s="2222" t="s">
        <v>281</v>
      </c>
      <c r="J379" s="2221" t="str">
        <f t="shared" ref="J379" si="204">IF(K379=1,"山",IF(K379=-1,"谷","---"))</f>
        <v>---</v>
      </c>
      <c r="K379" s="17">
        <v>0</v>
      </c>
      <c r="L379" s="2664" t="str">
        <f t="shared" ref="L379:L385" si="205">L367</f>
        <v>6～7</v>
      </c>
    </row>
    <row r="380" spans="1:12">
      <c r="A380" s="2659">
        <v>45748</v>
      </c>
      <c r="B380" s="2662">
        <v>99.744344224820082</v>
      </c>
      <c r="C380" s="1756">
        <f t="shared" ref="C380" si="206">B380-B379</f>
        <v>-5.0828400752848779E-2</v>
      </c>
      <c r="D380" s="2220">
        <f t="shared" ref="D380" si="207">ROUND((B380-B368)/B368*100,2)</f>
        <v>0.3</v>
      </c>
      <c r="E380" s="521">
        <f t="shared" ref="E380" si="208">SUM(B378:B380)/3</f>
        <v>99.797022828928434</v>
      </c>
      <c r="F380" s="2220">
        <f t="shared" ref="F380" si="209">E380-E379</f>
        <v>-4.6662694122247217E-2</v>
      </c>
      <c r="G380" s="521">
        <f t="shared" ref="G380" si="210">SUM(B374:B380)/7</f>
        <v>99.869170939657764</v>
      </c>
      <c r="H380" s="2220">
        <f t="shared" ref="H380" si="211">G380-G379</f>
        <v>-4.2380440620178206E-2</v>
      </c>
      <c r="I380" s="2222" t="s">
        <v>281</v>
      </c>
      <c r="J380" s="2221" t="str">
        <f t="shared" ref="J380" si="212">IF(K380=1,"山",IF(K380=-1,"谷","---"))</f>
        <v>---</v>
      </c>
      <c r="K380" s="17">
        <v>0</v>
      </c>
      <c r="L380" s="2664" t="str">
        <f t="shared" si="205"/>
        <v>7～8</v>
      </c>
    </row>
    <row r="381" spans="1:12">
      <c r="A381" s="2659">
        <v>45778</v>
      </c>
      <c r="B381" s="2662">
        <v>99.766481880362505</v>
      </c>
      <c r="C381" s="1756">
        <f t="shared" ref="C381" si="213">B381-B380</f>
        <v>2.2137655542422863E-2</v>
      </c>
      <c r="D381" s="2220">
        <f t="shared" ref="D381" si="214">ROUND((B381-B369)/B369*100,2)</f>
        <v>0.12</v>
      </c>
      <c r="E381" s="521">
        <f t="shared" ref="E381" si="215">SUM(B379:B381)/3</f>
        <v>99.768666243585173</v>
      </c>
      <c r="F381" s="2220">
        <f t="shared" ref="F381" si="216">E381-E380</f>
        <v>-2.8356585343260576E-2</v>
      </c>
      <c r="G381" s="521">
        <f t="shared" ref="G381" si="217">SUM(B375:B381)/7</f>
        <v>99.838363586800241</v>
      </c>
      <c r="H381" s="2220">
        <f t="shared" ref="H381" si="218">G381-G380</f>
        <v>-3.0807352857522119E-2</v>
      </c>
      <c r="I381" s="2222" t="s">
        <v>281</v>
      </c>
      <c r="J381" s="2221" t="str">
        <f t="shared" ref="J381:J383" si="219">IF(K381=1,"山",IF(K381=-1,"谷","---"))</f>
        <v>---</v>
      </c>
      <c r="K381" s="17">
        <v>0</v>
      </c>
      <c r="L381" s="2664" t="str">
        <f t="shared" si="205"/>
        <v>8～9</v>
      </c>
    </row>
    <row r="382" spans="1:12">
      <c r="A382" s="2659">
        <v>45809</v>
      </c>
      <c r="B382" s="2662">
        <v>99.825945957546651</v>
      </c>
      <c r="C382" s="1756">
        <f t="shared" ref="C382" si="220">B382-B381</f>
        <v>5.9464077184145481E-2</v>
      </c>
      <c r="D382" s="2220">
        <f t="shared" ref="D382" si="221">ROUND((B382-B370)/B370*100,2)</f>
        <v>0</v>
      </c>
      <c r="E382" s="521">
        <f t="shared" ref="E382" si="222">SUM(B380:B382)/3</f>
        <v>99.778924020909741</v>
      </c>
      <c r="F382" s="2220">
        <f t="shared" ref="F382" si="223">E382-E381</f>
        <v>1.0257777324568451E-2</v>
      </c>
      <c r="G382" s="521">
        <f t="shared" ref="G382" si="224">SUM(B376:B382)/7</f>
        <v>99.823988290366628</v>
      </c>
      <c r="H382" s="2220">
        <f t="shared" ref="H382" si="225">G382-G381</f>
        <v>-1.4375296433613016E-2</v>
      </c>
      <c r="I382" s="1695" t="s">
        <v>350</v>
      </c>
      <c r="J382" s="2221" t="str">
        <f t="shared" si="219"/>
        <v>---</v>
      </c>
      <c r="K382" s="17">
        <v>0</v>
      </c>
      <c r="L382" s="2664" t="str">
        <f t="shared" si="205"/>
        <v>9～10</v>
      </c>
    </row>
    <row r="383" spans="1:12">
      <c r="A383" s="2659">
        <v>45839</v>
      </c>
      <c r="B383" s="2662">
        <v>99.889818772777204</v>
      </c>
      <c r="C383" s="1756">
        <f t="shared" ref="C383" si="226">B383-B382</f>
        <v>6.3872815230553215E-2</v>
      </c>
      <c r="D383" s="2220">
        <f t="shared" ref="D383" si="227">ROUND((B383-B371)/B371*100,2)</f>
        <v>-7.0000000000000007E-2</v>
      </c>
      <c r="E383" s="521">
        <f t="shared" ref="E383" si="228">SUM(B381:B383)/3</f>
        <v>99.827415536895458</v>
      </c>
      <c r="F383" s="2220">
        <f t="shared" ref="F383" si="229">E383-E382</f>
        <v>4.849151598571666E-2</v>
      </c>
      <c r="G383" s="521">
        <f t="shared" ref="G383" si="230">SUM(B377:B383)/7</f>
        <v>99.822521057808359</v>
      </c>
      <c r="H383" s="2220">
        <f t="shared" ref="H383" si="231">G383-G382</f>
        <v>-1.4672325582694157E-3</v>
      </c>
      <c r="I383" s="1695" t="s">
        <v>343</v>
      </c>
      <c r="J383" s="2221" t="str">
        <f t="shared" si="219"/>
        <v>---</v>
      </c>
      <c r="K383" s="17">
        <v>0</v>
      </c>
      <c r="L383" s="2664" t="str">
        <f t="shared" si="205"/>
        <v>10～11</v>
      </c>
    </row>
    <row r="384" spans="1:12">
      <c r="A384" s="2659">
        <v>45870</v>
      </c>
      <c r="B384" s="2662">
        <v>99.945439938051592</v>
      </c>
      <c r="C384" s="1756">
        <f t="shared" ref="C384" si="232">B384-B383</f>
        <v>5.5621165274388318E-2</v>
      </c>
      <c r="D384" s="2220">
        <f t="shared" ref="D384" si="233">ROUND((B384-B372)/B372*100,2)</f>
        <v>-0.08</v>
      </c>
      <c r="E384" s="521">
        <f t="shared" ref="E384" si="234">SUM(B382:B384)/3</f>
        <v>99.887068222791811</v>
      </c>
      <c r="F384" s="2220">
        <f t="shared" ref="F384" si="235">E384-E383</f>
        <v>5.9652685896352864E-2</v>
      </c>
      <c r="G384" s="521">
        <f t="shared" ref="G384" si="236">SUM(B378:B384)/7</f>
        <v>99.831250719360455</v>
      </c>
      <c r="H384" s="2220">
        <f t="shared" ref="H384" si="237">G384-G383</f>
        <v>8.7296615520955356E-3</v>
      </c>
      <c r="I384" s="1695" t="s">
        <v>343</v>
      </c>
      <c r="J384" s="2221" t="str">
        <f t="shared" ref="J384" si="238">IF(K384=1,"山",IF(K384=-1,"谷","---"))</f>
        <v>---</v>
      </c>
      <c r="K384" s="17">
        <v>0</v>
      </c>
      <c r="L384" s="2664" t="str">
        <f t="shared" si="205"/>
        <v>11～12</v>
      </c>
    </row>
    <row r="385" spans="1:12">
      <c r="A385" s="2659">
        <v>45901</v>
      </c>
      <c r="B385" s="2662">
        <v>100.00111640540386</v>
      </c>
      <c r="C385" s="1756">
        <f t="shared" ref="C385" si="239">B385-B384</f>
        <v>5.567646735227072E-2</v>
      </c>
      <c r="D385" s="2220">
        <f t="shared" ref="D385" si="240">ROUND((B385-B373)/B373*100,2)</f>
        <v>-0.04</v>
      </c>
      <c r="E385" s="521">
        <f t="shared" ref="E385" si="241">SUM(B383:B385)/3</f>
        <v>99.945458372077553</v>
      </c>
      <c r="F385" s="2220">
        <f t="shared" ref="F385" si="242">E385-E384</f>
        <v>5.8390149285742154E-2</v>
      </c>
      <c r="G385" s="521">
        <f t="shared" ref="G385" si="243">SUM(B379:B385)/7</f>
        <v>99.852617114933537</v>
      </c>
      <c r="H385" s="2220">
        <f t="shared" ref="H385" si="244">G385-G384</f>
        <v>2.1366395573082286E-2</v>
      </c>
      <c r="I385" s="1695" t="s">
        <v>343</v>
      </c>
      <c r="J385" s="2221" t="str">
        <f t="shared" ref="J385" si="245">IF(K385=1,"山",IF(K385=-1,"谷","---"))</f>
        <v>---</v>
      </c>
      <c r="K385" s="17">
        <v>0</v>
      </c>
      <c r="L385" s="2664" t="str">
        <f t="shared" si="205"/>
        <v>12～1</v>
      </c>
    </row>
    <row r="386" spans="1:12">
      <c r="A386" s="2659">
        <v>45931</v>
      </c>
      <c r="B386" s="2662">
        <v>100.03398542114215</v>
      </c>
      <c r="C386" s="1756">
        <f t="shared" ref="C386" si="246">B386-B385</f>
        <v>3.2869015738285157E-2</v>
      </c>
      <c r="D386" s="2220">
        <f t="shared" ref="D386" si="247">ROUND((B386-B374)/B374*100,2)</f>
        <v>0.05</v>
      </c>
      <c r="E386" s="521">
        <f t="shared" ref="E386" si="248">SUM(B384:B386)/3</f>
        <v>99.993513921532539</v>
      </c>
      <c r="F386" s="2220">
        <f t="shared" ref="F386" si="249">E386-E385</f>
        <v>4.8055549454986135E-2</v>
      </c>
      <c r="G386" s="521">
        <f t="shared" ref="G386" si="250">SUM(B380:B386)/7</f>
        <v>99.88673322858628</v>
      </c>
      <c r="H386" s="2220">
        <f t="shared" ref="H386" si="251">G386-G385</f>
        <v>3.4116113652743252E-2</v>
      </c>
      <c r="I386" s="1695" t="s">
        <v>343</v>
      </c>
      <c r="J386" s="2221" t="str">
        <f t="shared" ref="J386:J387" si="252">IF(K386=1,"山",IF(K386=-1,"谷","---"))</f>
        <v>---</v>
      </c>
      <c r="K386" s="17">
        <v>0</v>
      </c>
      <c r="L386" s="2664" t="s">
        <v>800</v>
      </c>
    </row>
    <row r="387" spans="1:12">
      <c r="A387" s="2659">
        <v>45962</v>
      </c>
      <c r="B387" s="2662">
        <v>100.04841680137203</v>
      </c>
      <c r="C387" s="1756">
        <f t="shared" ref="C387" si="253">B387-B386</f>
        <v>1.4431380229879665E-2</v>
      </c>
      <c r="D387" s="2220">
        <f t="shared" ref="D387" si="254">ROUND((B387-B375)/B375*100,2)</f>
        <v>0.12</v>
      </c>
      <c r="E387" s="521">
        <f t="shared" ref="E387" si="255">SUM(B385:B387)/3</f>
        <v>100.02783954263934</v>
      </c>
      <c r="F387" s="2220">
        <f t="shared" ref="F387" si="256">E387-E386</f>
        <v>3.4325621106802373E-2</v>
      </c>
      <c r="G387" s="521">
        <f t="shared" ref="G387" si="257">SUM(B381:B387)/7</f>
        <v>99.930172168093719</v>
      </c>
      <c r="H387" s="2220">
        <f t="shared" ref="H387" si="258">G387-G386</f>
        <v>4.3438939507439045E-2</v>
      </c>
      <c r="I387" s="1695" t="s">
        <v>343</v>
      </c>
      <c r="J387" s="2221" t="str">
        <f t="shared" si="252"/>
        <v>---</v>
      </c>
      <c r="K387" s="17">
        <v>0</v>
      </c>
      <c r="L387" s="2664" t="s">
        <v>801</v>
      </c>
    </row>
    <row r="388" spans="1:12">
      <c r="A388" s="2660">
        <v>45992</v>
      </c>
      <c r="B388" s="2688">
        <v>100.05812896843599</v>
      </c>
      <c r="C388" s="1756">
        <f t="shared" ref="C388" si="259">B388-B387</f>
        <v>9.7121670639666036E-3</v>
      </c>
      <c r="D388" s="2220">
        <f t="shared" ref="D388" si="260">ROUND((B388-B376)/B376*100,2)</f>
        <v>0.16</v>
      </c>
      <c r="E388" s="521">
        <f t="shared" ref="E388" si="261">SUM(B386:B388)/3</f>
        <v>100.04684373031672</v>
      </c>
      <c r="F388" s="2220">
        <f t="shared" ref="F388" si="262">E388-E387</f>
        <v>1.9004187677381879E-2</v>
      </c>
      <c r="G388" s="521">
        <f t="shared" ref="G388" si="263">SUM(B382:B388)/7</f>
        <v>99.971836037818505</v>
      </c>
      <c r="H388" s="2220">
        <f t="shared" ref="H388" si="264">G388-G387</f>
        <v>4.1663869724786196E-2</v>
      </c>
      <c r="I388" s="1695" t="s">
        <v>343</v>
      </c>
      <c r="J388" s="2221" t="str">
        <f t="shared" ref="J388" si="265">IF(K388=1,"山",IF(K388=-1,"谷","---"))</f>
        <v>---</v>
      </c>
      <c r="K388" s="17">
        <v>0</v>
      </c>
      <c r="L388" s="2738" t="s">
        <v>787</v>
      </c>
    </row>
    <row r="389" spans="1:12">
      <c r="K389" s="17"/>
    </row>
    <row r="390" spans="1:12">
      <c r="K390" s="17"/>
    </row>
    <row r="391" spans="1:12">
      <c r="K391" s="17"/>
    </row>
    <row r="392" spans="1:12">
      <c r="K392" s="17"/>
    </row>
    <row r="393" spans="1:12">
      <c r="K393" s="17"/>
    </row>
    <row r="394" spans="1:12">
      <c r="K394" s="17"/>
    </row>
    <row r="395" spans="1:12">
      <c r="K395" s="17"/>
    </row>
    <row r="396" spans="1:12">
      <c r="K396" s="17"/>
    </row>
    <row r="397" spans="1:12">
      <c r="K397" s="17"/>
    </row>
    <row r="398" spans="1:12">
      <c r="K398" s="17"/>
    </row>
    <row r="399" spans="1:12">
      <c r="K399" s="17"/>
    </row>
    <row r="400" spans="1:12">
      <c r="K400" s="17"/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表紙</vt:lpstr>
      <vt:lpstr>利用上の注意</vt:lpstr>
      <vt:lpstr>公表予定</vt:lpstr>
      <vt:lpstr>目次</vt:lpstr>
      <vt:lpstr>基調判断</vt:lpstr>
      <vt:lpstr>先行基調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2026-02-24T20:44:07Z</dcterms:modified>
</cp:coreProperties>
</file>